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defaultThemeVersion="166925"/>
  <mc:AlternateContent xmlns:mc="http://schemas.openxmlformats.org/markup-compatibility/2006">
    <mc:Choice Requires="x15">
      <x15ac:absPath xmlns:x15ac="http://schemas.microsoft.com/office/spreadsheetml/2010/11/ac" url="/Users/sam/OneDrive - University of Bath/dynamic LCA/"/>
    </mc:Choice>
  </mc:AlternateContent>
  <xr:revisionPtr revIDLastSave="0" documentId="13_ncr:1_{B824CBFB-ACA7-4B4A-B5FF-851BDC7C2247}" xr6:coauthVersionLast="45" xr6:coauthVersionMax="45" xr10:uidLastSave="{00000000-0000-0000-0000-000000000000}"/>
  <bookViews>
    <workbookView xWindow="0" yWindow="460" windowWidth="28800" windowHeight="16540" xr2:uid="{00000000-000D-0000-FFFF-FFFF00000000}"/>
  </bookViews>
  <sheets>
    <sheet name="intro" sheetId="2" r:id="rId1"/>
    <sheet name="inventory_and_effects" sheetId="1" r:id="rId2"/>
    <sheet name="equivalency_metrics" sheetId="4" r:id="rId3"/>
    <sheet name="graphs" sheetId="3" r:id="rId4"/>
    <sheet name="ghg_parameters" sheetId="7" r:id="rId5"/>
    <sheet name="references" sheetId="8" r:id="rId6"/>
  </sheets>
  <definedNames>
    <definedName name="A_CH4">inventory_and_effects!$C$2</definedName>
    <definedName name="A_CO2">ghg_parameters!$G$6</definedName>
    <definedName name="A_gas1">inventory_and_effects!$D$2</definedName>
    <definedName name="A_gas2">inventory_and_effects!$E$2</definedName>
    <definedName name="A_gas3">inventory_and_effects!$F$2</definedName>
    <definedName name="AGTP_CO2">intro!$E$50</definedName>
    <definedName name="AGWP_CO2">intro!$D$50</definedName>
    <definedName name="c_factor">#REF!</definedName>
    <definedName name="CH4_RE">ghg_parameters!$C$5</definedName>
    <definedName name="CH4_to_CO2">intro!$G$31</definedName>
    <definedName name="clim_sens1">intro!$C$43</definedName>
    <definedName name="clim_sens2">intro!$C$44</definedName>
    <definedName name="clim_time1">intro!$G$43</definedName>
    <definedName name="clim_time2">intro!$G$44</definedName>
    <definedName name="CO2_RE">ghg_parameters!$D$6</definedName>
    <definedName name="earth_area">intro!$L$43</definedName>
    <definedName name="fossil_CH4">intro!$C$31</definedName>
    <definedName name="gas1_name">inventory_and_effects!$D$5</definedName>
    <definedName name="gas2_name">inventory_and_effects!$E$5</definedName>
    <definedName name="gas3_name">inventory_and_effects!$F$5</definedName>
    <definedName name="GTP_CH4">intro!$G$51</definedName>
    <definedName name="GTP_gas1">intro!$G$52</definedName>
    <definedName name="GTP_gas2">intro!$G$53</definedName>
    <definedName name="GTP_gas3">intro!$G$54</definedName>
    <definedName name="GWP_CH4">intro!$F$51</definedName>
    <definedName name="GWP_gas1">intro!$F$52</definedName>
    <definedName name="GWP_gas2">intro!$F$53</definedName>
    <definedName name="GWP_gas3">intro!$F$54</definedName>
    <definedName name="life_CH4">inventory_and_effects!$C$3</definedName>
    <definedName name="life_gas1">inventory_and_effects!$D$3</definedName>
    <definedName name="life_gas2">inventory_and_effects!$E$3</definedName>
    <definedName name="life_gas3">inventory_and_effects!$F$3</definedName>
    <definedName name="life1_CO2">ghg_parameters!$C$10</definedName>
    <definedName name="life2_CO2">ghg_parameters!$C$11</definedName>
    <definedName name="life3_CO2">ghg_parameters!$C$12</definedName>
    <definedName name="lifecycle">inventory_and_effects!$J$1</definedName>
    <definedName name="mass_atm">intro!$L$44</definedName>
    <definedName name="mol_mass_air">intro!$L$42</definedName>
    <definedName name="Other_forcing_efficacy">intro!$D$36</definedName>
    <definedName name="p_0">ghg_parameters!$D$9</definedName>
    <definedName name="p_1">ghg_parameters!$D$10</definedName>
    <definedName name="p_2">ghg_parameters!$D$11</definedName>
    <definedName name="p_3">ghg_parameters!$D$12</definedName>
    <definedName name="rate">inventory_and_effects!$K$1</definedName>
    <definedName name="sec_yr">inventory_and_effects!#REF!</definedName>
    <definedName name="time_cons">inventory_and_effects!#REF!</definedName>
    <definedName name="time_horizon">intro!$H$26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 i="7" l="1"/>
  <c r="G6" i="7"/>
  <c r="D3" i="1"/>
  <c r="G27" i="7"/>
  <c r="Z7" i="4" l="1" a="1"/>
  <c r="Z7" i="4" s="1"/>
  <c r="D49" i="2"/>
  <c r="C52" i="2"/>
  <c r="C53" i="2"/>
  <c r="C54" i="2"/>
  <c r="E49" i="2"/>
  <c r="F49" i="2"/>
  <c r="G49" i="2"/>
  <c r="N7" i="1"/>
  <c r="Z5" i="4" l="1"/>
  <c r="Y8" i="4"/>
  <c r="AJ8" i="4" s="1"/>
  <c r="Y9" i="4"/>
  <c r="AJ9" i="4" s="1"/>
  <c r="Y10" i="4"/>
  <c r="AJ10" i="4" s="1"/>
  <c r="Y11" i="4"/>
  <c r="AJ11" i="4" s="1"/>
  <c r="Y12" i="4"/>
  <c r="AJ12" i="4" s="1"/>
  <c r="Y13" i="4"/>
  <c r="AJ13" i="4" s="1"/>
  <c r="Y14" i="4"/>
  <c r="AJ14" i="4" s="1"/>
  <c r="Y15" i="4"/>
  <c r="AJ15" i="4" s="1"/>
  <c r="Y16" i="4"/>
  <c r="AJ16" i="4" s="1"/>
  <c r="Y17" i="4"/>
  <c r="AJ17" i="4" s="1"/>
  <c r="Y18" i="4"/>
  <c r="AJ18" i="4" s="1"/>
  <c r="Y19" i="4"/>
  <c r="AJ19" i="4" s="1"/>
  <c r="Y20" i="4"/>
  <c r="AJ20" i="4" s="1"/>
  <c r="Y21" i="4"/>
  <c r="AJ21" i="4" s="1"/>
  <c r="Y22" i="4"/>
  <c r="AJ22" i="4" s="1"/>
  <c r="Y23" i="4"/>
  <c r="AJ23" i="4" s="1"/>
  <c r="Y24" i="4"/>
  <c r="AJ24" i="4" s="1"/>
  <c r="Y25" i="4"/>
  <c r="AJ25" i="4" s="1"/>
  <c r="Y26" i="4"/>
  <c r="AJ26" i="4" s="1"/>
  <c r="Y27" i="4"/>
  <c r="AJ27" i="4" s="1"/>
  <c r="Y28" i="4"/>
  <c r="AJ28" i="4" s="1"/>
  <c r="Y29" i="4"/>
  <c r="AJ29" i="4" s="1"/>
  <c r="Y30" i="4"/>
  <c r="AJ30" i="4" s="1"/>
  <c r="Y31" i="4"/>
  <c r="AJ31" i="4" s="1"/>
  <c r="Y32" i="4"/>
  <c r="AJ32" i="4" s="1"/>
  <c r="Y33" i="4"/>
  <c r="AJ33" i="4" s="1"/>
  <c r="Y34" i="4"/>
  <c r="AJ34" i="4" s="1"/>
  <c r="Y35" i="4"/>
  <c r="AJ35" i="4" s="1"/>
  <c r="Y36" i="4"/>
  <c r="AJ36" i="4" s="1"/>
  <c r="Y37" i="4"/>
  <c r="AJ37" i="4" s="1"/>
  <c r="Y38" i="4"/>
  <c r="AJ38" i="4" s="1"/>
  <c r="Y39" i="4"/>
  <c r="AJ39" i="4" s="1"/>
  <c r="Y40" i="4"/>
  <c r="AJ40" i="4" s="1"/>
  <c r="Y41" i="4"/>
  <c r="AJ41" i="4" s="1"/>
  <c r="Y42" i="4"/>
  <c r="AJ42" i="4" s="1"/>
  <c r="Y43" i="4"/>
  <c r="AJ43" i="4" s="1"/>
  <c r="Y44" i="4"/>
  <c r="AJ44" i="4" s="1"/>
  <c r="Y45" i="4"/>
  <c r="AJ45" i="4" s="1"/>
  <c r="Y46" i="4"/>
  <c r="AJ46" i="4" s="1"/>
  <c r="Y47" i="4"/>
  <c r="AJ47" i="4" s="1"/>
  <c r="Y48" i="4"/>
  <c r="AJ48" i="4" s="1"/>
  <c r="Y49" i="4"/>
  <c r="AJ49" i="4" s="1"/>
  <c r="Y50" i="4"/>
  <c r="AJ50" i="4" s="1"/>
  <c r="Y51" i="4"/>
  <c r="AJ51" i="4" s="1"/>
  <c r="Y52" i="4"/>
  <c r="AJ52" i="4" s="1"/>
  <c r="Y53" i="4"/>
  <c r="AJ53" i="4" s="1"/>
  <c r="Y54" i="4"/>
  <c r="AJ54" i="4" s="1"/>
  <c r="Y55" i="4"/>
  <c r="AJ55" i="4" s="1"/>
  <c r="Y56" i="4"/>
  <c r="AJ56" i="4" s="1"/>
  <c r="Y57" i="4"/>
  <c r="AJ57" i="4" s="1"/>
  <c r="Y58" i="4"/>
  <c r="AJ58" i="4" s="1"/>
  <c r="Y59" i="4"/>
  <c r="AJ59" i="4" s="1"/>
  <c r="Y60" i="4"/>
  <c r="AJ60" i="4" s="1"/>
  <c r="Y61" i="4"/>
  <c r="AJ61" i="4" s="1"/>
  <c r="Y62" i="4"/>
  <c r="AJ62" i="4" s="1"/>
  <c r="Y63" i="4"/>
  <c r="AJ63" i="4" s="1"/>
  <c r="Y64" i="4"/>
  <c r="AJ64" i="4" s="1"/>
  <c r="Y65" i="4"/>
  <c r="AJ65" i="4" s="1"/>
  <c r="Y66" i="4"/>
  <c r="AJ66" i="4" s="1"/>
  <c r="Y67" i="4"/>
  <c r="AJ67" i="4" s="1"/>
  <c r="Y68" i="4"/>
  <c r="AJ68" i="4" s="1"/>
  <c r="Y69" i="4"/>
  <c r="AJ69" i="4" s="1"/>
  <c r="Y70" i="4"/>
  <c r="AJ70" i="4" s="1"/>
  <c r="Y71" i="4"/>
  <c r="AJ71" i="4" s="1"/>
  <c r="Y72" i="4"/>
  <c r="AJ72" i="4" s="1"/>
  <c r="Y73" i="4"/>
  <c r="AJ73" i="4" s="1"/>
  <c r="Y74" i="4"/>
  <c r="AJ74" i="4" s="1"/>
  <c r="Y75" i="4"/>
  <c r="AJ75" i="4" s="1"/>
  <c r="Y76" i="4"/>
  <c r="AJ76" i="4" s="1"/>
  <c r="Y77" i="4"/>
  <c r="AJ77" i="4" s="1"/>
  <c r="Y78" i="4"/>
  <c r="AJ78" i="4" s="1"/>
  <c r="Y79" i="4"/>
  <c r="AJ79" i="4" s="1"/>
  <c r="Y80" i="4"/>
  <c r="AJ80" i="4" s="1"/>
  <c r="Y81" i="4"/>
  <c r="AJ81" i="4" s="1"/>
  <c r="Y82" i="4"/>
  <c r="AJ82" i="4" s="1"/>
  <c r="Y83" i="4"/>
  <c r="AJ83" i="4" s="1"/>
  <c r="Y84" i="4"/>
  <c r="AJ84" i="4" s="1"/>
  <c r="Y85" i="4"/>
  <c r="AJ85" i="4" s="1"/>
  <c r="Y86" i="4"/>
  <c r="AJ86" i="4" s="1"/>
  <c r="Y87" i="4"/>
  <c r="AJ87" i="4" s="1"/>
  <c r="Y88" i="4"/>
  <c r="AJ88" i="4" s="1"/>
  <c r="Y89" i="4"/>
  <c r="AJ89" i="4" s="1"/>
  <c r="Y90" i="4"/>
  <c r="AJ90" i="4" s="1"/>
  <c r="Y91" i="4"/>
  <c r="AJ91" i="4" s="1"/>
  <c r="Y92" i="4"/>
  <c r="AJ92" i="4" s="1"/>
  <c r="Y93" i="4"/>
  <c r="AJ93" i="4" s="1"/>
  <c r="Y94" i="4"/>
  <c r="AJ94" i="4" s="1"/>
  <c r="Y95" i="4"/>
  <c r="AJ95" i="4" s="1"/>
  <c r="Y96" i="4"/>
  <c r="AJ96" i="4" s="1"/>
  <c r="Y97" i="4"/>
  <c r="AJ97" i="4" s="1"/>
  <c r="Y98" i="4"/>
  <c r="AJ98" i="4" s="1"/>
  <c r="Y99" i="4"/>
  <c r="AJ99" i="4" s="1"/>
  <c r="Y100" i="4"/>
  <c r="AJ100" i="4" s="1"/>
  <c r="Y101" i="4"/>
  <c r="AJ101" i="4" s="1"/>
  <c r="Y102" i="4"/>
  <c r="AJ102" i="4" s="1"/>
  <c r="Y103" i="4"/>
  <c r="AJ103" i="4" s="1"/>
  <c r="Y104" i="4"/>
  <c r="AJ104" i="4" s="1"/>
  <c r="Y105" i="4"/>
  <c r="AJ105" i="4" s="1"/>
  <c r="Y106" i="4"/>
  <c r="AJ106" i="4" s="1"/>
  <c r="Y107" i="4"/>
  <c r="AJ107" i="4" s="1"/>
  <c r="Y108" i="4"/>
  <c r="AJ108" i="4" s="1"/>
  <c r="Y109" i="4"/>
  <c r="AJ109" i="4" s="1"/>
  <c r="Y110" i="4"/>
  <c r="AJ110" i="4" s="1"/>
  <c r="Y111" i="4"/>
  <c r="AJ111" i="4" s="1"/>
  <c r="Y112" i="4"/>
  <c r="AJ112" i="4" s="1"/>
  <c r="Y113" i="4"/>
  <c r="AJ113" i="4" s="1"/>
  <c r="Y114" i="4"/>
  <c r="AJ114" i="4" s="1"/>
  <c r="Y115" i="4"/>
  <c r="AJ115" i="4" s="1"/>
  <c r="Y116" i="4"/>
  <c r="AJ116" i="4" s="1"/>
  <c r="Y117" i="4"/>
  <c r="AJ117" i="4" s="1"/>
  <c r="Y118" i="4"/>
  <c r="AJ118" i="4" s="1"/>
  <c r="Y119" i="4"/>
  <c r="AJ119" i="4" s="1"/>
  <c r="Y120" i="4"/>
  <c r="AJ120" i="4" s="1"/>
  <c r="Y121" i="4"/>
  <c r="AJ121" i="4" s="1"/>
  <c r="Y122" i="4"/>
  <c r="AJ122" i="4" s="1"/>
  <c r="Y123" i="4"/>
  <c r="AJ123" i="4" s="1"/>
  <c r="Y124" i="4"/>
  <c r="AJ124" i="4" s="1"/>
  <c r="Y125" i="4"/>
  <c r="AJ125" i="4" s="1"/>
  <c r="Y126" i="4"/>
  <c r="AJ126" i="4" s="1"/>
  <c r="Y127" i="4"/>
  <c r="AJ127" i="4" s="1"/>
  <c r="Y128" i="4"/>
  <c r="AJ128" i="4" s="1"/>
  <c r="Y129" i="4"/>
  <c r="AJ129" i="4" s="1"/>
  <c r="Y130" i="4"/>
  <c r="AJ130" i="4" s="1"/>
  <c r="Y131" i="4"/>
  <c r="AJ131" i="4" s="1"/>
  <c r="Y132" i="4"/>
  <c r="AJ132" i="4" s="1"/>
  <c r="Y133" i="4"/>
  <c r="AJ133" i="4" s="1"/>
  <c r="Y134" i="4"/>
  <c r="AJ134" i="4" s="1"/>
  <c r="Y135" i="4"/>
  <c r="AJ135" i="4" s="1"/>
  <c r="Y136" i="4"/>
  <c r="AJ136" i="4" s="1"/>
  <c r="Y137" i="4"/>
  <c r="AJ137" i="4" s="1"/>
  <c r="Y138" i="4"/>
  <c r="AJ138" i="4" s="1"/>
  <c r="Y139" i="4"/>
  <c r="AJ139" i="4" s="1"/>
  <c r="Y140" i="4"/>
  <c r="AJ140" i="4" s="1"/>
  <c r="Y141" i="4"/>
  <c r="AJ141" i="4" s="1"/>
  <c r="Y142" i="4"/>
  <c r="AJ142" i="4" s="1"/>
  <c r="Y143" i="4"/>
  <c r="AJ143" i="4" s="1"/>
  <c r="Y144" i="4"/>
  <c r="AJ144" i="4" s="1"/>
  <c r="Y145" i="4"/>
  <c r="AJ145" i="4" s="1"/>
  <c r="Y146" i="4"/>
  <c r="AJ146" i="4" s="1"/>
  <c r="Y147" i="4"/>
  <c r="AJ147" i="4" s="1"/>
  <c r="Y148" i="4"/>
  <c r="AJ148" i="4" s="1"/>
  <c r="Y149" i="4"/>
  <c r="AJ149" i="4" s="1"/>
  <c r="Y150" i="4"/>
  <c r="AJ150" i="4" s="1"/>
  <c r="Y151" i="4"/>
  <c r="AJ151" i="4" s="1"/>
  <c r="Y152" i="4"/>
  <c r="AJ152" i="4" s="1"/>
  <c r="Y153" i="4"/>
  <c r="AJ153" i="4" s="1"/>
  <c r="Y154" i="4"/>
  <c r="AJ154" i="4" s="1"/>
  <c r="Y155" i="4"/>
  <c r="AJ155" i="4" s="1"/>
  <c r="Y156" i="4"/>
  <c r="AJ156" i="4" s="1"/>
  <c r="Y157" i="4"/>
  <c r="AJ157" i="4" s="1"/>
  <c r="Y158" i="4"/>
  <c r="AJ158" i="4" s="1"/>
  <c r="Y159" i="4"/>
  <c r="AJ159" i="4" s="1"/>
  <c r="Y160" i="4"/>
  <c r="AJ160" i="4" s="1"/>
  <c r="Y161" i="4"/>
  <c r="AJ161" i="4" s="1"/>
  <c r="Y162" i="4"/>
  <c r="AJ162" i="4" s="1"/>
  <c r="Y163" i="4"/>
  <c r="AJ163" i="4" s="1"/>
  <c r="Y164" i="4"/>
  <c r="AJ164" i="4" s="1"/>
  <c r="Y165" i="4"/>
  <c r="AJ165" i="4" s="1"/>
  <c r="Y166" i="4"/>
  <c r="AJ166" i="4" s="1"/>
  <c r="Y167" i="4"/>
  <c r="AJ167" i="4" s="1"/>
  <c r="Y168" i="4"/>
  <c r="AJ168" i="4" s="1"/>
  <c r="Y169" i="4"/>
  <c r="AJ169" i="4" s="1"/>
  <c r="Y170" i="4"/>
  <c r="AJ170" i="4" s="1"/>
  <c r="Y171" i="4"/>
  <c r="AJ171" i="4" s="1"/>
  <c r="Y172" i="4"/>
  <c r="AJ172" i="4" s="1"/>
  <c r="Y173" i="4"/>
  <c r="AJ173" i="4" s="1"/>
  <c r="Y174" i="4"/>
  <c r="AJ174" i="4" s="1"/>
  <c r="Y175" i="4"/>
  <c r="AJ175" i="4" s="1"/>
  <c r="Y176" i="4"/>
  <c r="AJ176" i="4" s="1"/>
  <c r="Y177" i="4"/>
  <c r="AJ177" i="4" s="1"/>
  <c r="Y178" i="4"/>
  <c r="AJ178" i="4" s="1"/>
  <c r="Y179" i="4"/>
  <c r="AJ179" i="4" s="1"/>
  <c r="Y180" i="4"/>
  <c r="AJ180" i="4" s="1"/>
  <c r="Y181" i="4"/>
  <c r="AJ181" i="4" s="1"/>
  <c r="Y182" i="4"/>
  <c r="AJ182" i="4" s="1"/>
  <c r="Y183" i="4"/>
  <c r="AJ183" i="4" s="1"/>
  <c r="Y184" i="4"/>
  <c r="AJ184" i="4" s="1"/>
  <c r="Y185" i="4"/>
  <c r="AJ185" i="4" s="1"/>
  <c r="Y186" i="4"/>
  <c r="AJ186" i="4" s="1"/>
  <c r="Y187" i="4"/>
  <c r="AJ187" i="4" s="1"/>
  <c r="Y188" i="4"/>
  <c r="AJ188" i="4" s="1"/>
  <c r="Y189" i="4"/>
  <c r="AJ189" i="4" s="1"/>
  <c r="Y190" i="4"/>
  <c r="AJ190" i="4" s="1"/>
  <c r="Y191" i="4"/>
  <c r="AJ191" i="4" s="1"/>
  <c r="Y192" i="4"/>
  <c r="AJ192" i="4" s="1"/>
  <c r="Y193" i="4"/>
  <c r="AJ193" i="4" s="1"/>
  <c r="Y194" i="4"/>
  <c r="AJ194" i="4" s="1"/>
  <c r="Y195" i="4"/>
  <c r="AJ195" i="4" s="1"/>
  <c r="Y196" i="4"/>
  <c r="AJ196" i="4" s="1"/>
  <c r="Y197" i="4"/>
  <c r="AJ197" i="4" s="1"/>
  <c r="Y198" i="4"/>
  <c r="AJ198" i="4" s="1"/>
  <c r="Y199" i="4"/>
  <c r="AJ199" i="4" s="1"/>
  <c r="Y200" i="4"/>
  <c r="AJ200" i="4" s="1"/>
  <c r="Y201" i="4"/>
  <c r="AJ201" i="4" s="1"/>
  <c r="Y202" i="4"/>
  <c r="AJ202" i="4" s="1"/>
  <c r="Y203" i="4"/>
  <c r="AJ203" i="4" s="1"/>
  <c r="Y204" i="4"/>
  <c r="AJ204" i="4" s="1"/>
  <c r="Y205" i="4"/>
  <c r="AJ205" i="4" s="1"/>
  <c r="Y206" i="4"/>
  <c r="AJ206" i="4" s="1"/>
  <c r="Y207" i="4"/>
  <c r="AJ207" i="4" s="1"/>
  <c r="Y208" i="4"/>
  <c r="AJ208" i="4" s="1"/>
  <c r="Y209" i="4"/>
  <c r="AJ209" i="4" s="1"/>
  <c r="Y210" i="4"/>
  <c r="AJ210" i="4" s="1"/>
  <c r="Y211" i="4"/>
  <c r="AJ211" i="4" s="1"/>
  <c r="Y212" i="4"/>
  <c r="AJ212" i="4" s="1"/>
  <c r="Y213" i="4"/>
  <c r="AJ213" i="4" s="1"/>
  <c r="Y214" i="4"/>
  <c r="AJ214" i="4" s="1"/>
  <c r="Y215" i="4"/>
  <c r="AJ215" i="4" s="1"/>
  <c r="Y216" i="4"/>
  <c r="AJ216" i="4" s="1"/>
  <c r="Y217" i="4"/>
  <c r="AJ217" i="4" s="1"/>
  <c r="Y218" i="4"/>
  <c r="AJ218" i="4" s="1"/>
  <c r="Y219" i="4"/>
  <c r="AJ219" i="4" s="1"/>
  <c r="Y220" i="4"/>
  <c r="AJ220" i="4" s="1"/>
  <c r="Y221" i="4"/>
  <c r="AJ221" i="4" s="1"/>
  <c r="Y222" i="4"/>
  <c r="AJ222" i="4" s="1"/>
  <c r="Y223" i="4"/>
  <c r="AJ223" i="4" s="1"/>
  <c r="Y224" i="4"/>
  <c r="AJ224" i="4" s="1"/>
  <c r="Y225" i="4"/>
  <c r="AJ225" i="4" s="1"/>
  <c r="Y226" i="4"/>
  <c r="AJ226" i="4" s="1"/>
  <c r="Y227" i="4"/>
  <c r="AJ227" i="4" s="1"/>
  <c r="Y228" i="4"/>
  <c r="AJ228" i="4" s="1"/>
  <c r="Y229" i="4"/>
  <c r="AJ229" i="4" s="1"/>
  <c r="Y230" i="4"/>
  <c r="AJ230" i="4" s="1"/>
  <c r="Y231" i="4"/>
  <c r="AJ231" i="4" s="1"/>
  <c r="Y232" i="4"/>
  <c r="AJ232" i="4" s="1"/>
  <c r="Y233" i="4"/>
  <c r="AJ233" i="4" s="1"/>
  <c r="Y234" i="4"/>
  <c r="AJ234" i="4" s="1"/>
  <c r="Y235" i="4"/>
  <c r="AJ235" i="4" s="1"/>
  <c r="Y236" i="4"/>
  <c r="AJ236" i="4" s="1"/>
  <c r="Y237" i="4"/>
  <c r="AJ237" i="4" s="1"/>
  <c r="Y238" i="4"/>
  <c r="AJ238" i="4" s="1"/>
  <c r="Y239" i="4"/>
  <c r="AJ239" i="4" s="1"/>
  <c r="Y240" i="4"/>
  <c r="AJ240" i="4" s="1"/>
  <c r="Y241" i="4"/>
  <c r="AJ241" i="4" s="1"/>
  <c r="Y242" i="4"/>
  <c r="AJ242" i="4" s="1"/>
  <c r="Y243" i="4"/>
  <c r="AJ243" i="4" s="1"/>
  <c r="Y244" i="4"/>
  <c r="AJ244" i="4" s="1"/>
  <c r="Y245" i="4"/>
  <c r="AJ245" i="4" s="1"/>
  <c r="Y246" i="4"/>
  <c r="AJ246" i="4" s="1"/>
  <c r="Y247" i="4"/>
  <c r="AJ247" i="4" s="1"/>
  <c r="Y248" i="4"/>
  <c r="AJ248" i="4" s="1"/>
  <c r="Y249" i="4"/>
  <c r="AJ249" i="4" s="1"/>
  <c r="Y250" i="4"/>
  <c r="AJ250" i="4" s="1"/>
  <c r="Y251" i="4"/>
  <c r="AJ251" i="4" s="1"/>
  <c r="Y252" i="4"/>
  <c r="AJ252" i="4" s="1"/>
  <c r="Y253" i="4"/>
  <c r="AJ253" i="4" s="1"/>
  <c r="Y254" i="4"/>
  <c r="AJ254" i="4" s="1"/>
  <c r="Y255" i="4"/>
  <c r="AJ255" i="4" s="1"/>
  <c r="Y256" i="4"/>
  <c r="AJ256" i="4" s="1"/>
  <c r="Y257" i="4"/>
  <c r="AJ257" i="4" s="1"/>
  <c r="Y258" i="4"/>
  <c r="AJ258" i="4" s="1"/>
  <c r="Y259" i="4"/>
  <c r="AJ259" i="4" s="1"/>
  <c r="Y260" i="4"/>
  <c r="AJ260" i="4" s="1"/>
  <c r="Y261" i="4"/>
  <c r="AJ261" i="4" s="1"/>
  <c r="Y262" i="4"/>
  <c r="AJ262" i="4" s="1"/>
  <c r="Y263" i="4"/>
  <c r="AJ263" i="4" s="1"/>
  <c r="Y264" i="4"/>
  <c r="AJ264" i="4" s="1"/>
  <c r="Y265" i="4"/>
  <c r="AJ265" i="4" s="1"/>
  <c r="Y266" i="4"/>
  <c r="AJ266" i="4" s="1"/>
  <c r="Y267" i="4"/>
  <c r="AJ267" i="4" s="1"/>
  <c r="Y268" i="4"/>
  <c r="AJ268" i="4" s="1"/>
  <c r="Y269" i="4"/>
  <c r="AJ269" i="4" s="1"/>
  <c r="Y270" i="4"/>
  <c r="AJ270" i="4" s="1"/>
  <c r="Y271" i="4"/>
  <c r="AJ271" i="4" s="1"/>
  <c r="Y272" i="4"/>
  <c r="AJ272" i="4" s="1"/>
  <c r="Y273" i="4"/>
  <c r="AJ273" i="4" s="1"/>
  <c r="Y274" i="4"/>
  <c r="AJ274" i="4" s="1"/>
  <c r="Y275" i="4"/>
  <c r="AJ275" i="4" s="1"/>
  <c r="Y276" i="4"/>
  <c r="AJ276" i="4" s="1"/>
  <c r="Y277" i="4"/>
  <c r="AJ277" i="4" s="1"/>
  <c r="Y278" i="4"/>
  <c r="AJ278" i="4" s="1"/>
  <c r="Y279" i="4"/>
  <c r="AJ279" i="4" s="1"/>
  <c r="Y280" i="4"/>
  <c r="AJ280" i="4" s="1"/>
  <c r="Y281" i="4"/>
  <c r="AJ281" i="4" s="1"/>
  <c r="Y282" i="4"/>
  <c r="AJ282" i="4" s="1"/>
  <c r="Y283" i="4"/>
  <c r="AJ283" i="4" s="1"/>
  <c r="Y284" i="4"/>
  <c r="AJ284" i="4" s="1"/>
  <c r="Y285" i="4"/>
  <c r="AJ285" i="4" s="1"/>
  <c r="Y286" i="4"/>
  <c r="AJ286" i="4" s="1"/>
  <c r="Y287" i="4"/>
  <c r="AJ287" i="4" s="1"/>
  <c r="Y288" i="4"/>
  <c r="AJ288" i="4" s="1"/>
  <c r="Y289" i="4"/>
  <c r="AJ289" i="4" s="1"/>
  <c r="Y290" i="4"/>
  <c r="AJ290" i="4" s="1"/>
  <c r="Y291" i="4"/>
  <c r="AJ291" i="4" s="1"/>
  <c r="Y292" i="4"/>
  <c r="AJ292" i="4" s="1"/>
  <c r="Y293" i="4"/>
  <c r="AJ293" i="4" s="1"/>
  <c r="Y294" i="4"/>
  <c r="AJ294" i="4" s="1"/>
  <c r="Y295" i="4"/>
  <c r="AJ295" i="4" s="1"/>
  <c r="Y296" i="4"/>
  <c r="AJ296" i="4" s="1"/>
  <c r="Y297" i="4"/>
  <c r="AJ297" i="4" s="1"/>
  <c r="Y298" i="4"/>
  <c r="AJ298" i="4" s="1"/>
  <c r="Y299" i="4"/>
  <c r="AJ299" i="4" s="1"/>
  <c r="Y300" i="4"/>
  <c r="AJ300" i="4" s="1"/>
  <c r="Y301" i="4"/>
  <c r="AJ301" i="4" s="1"/>
  <c r="Y302" i="4"/>
  <c r="AJ302" i="4" s="1"/>
  <c r="Y303" i="4"/>
  <c r="AJ303" i="4" s="1"/>
  <c r="Y304" i="4"/>
  <c r="AJ304" i="4" s="1"/>
  <c r="Y305" i="4"/>
  <c r="AJ305" i="4" s="1"/>
  <c r="Y306" i="4"/>
  <c r="AJ306" i="4" s="1"/>
  <c r="Y307" i="4"/>
  <c r="AJ307" i="4" s="1"/>
  <c r="Y308" i="4"/>
  <c r="AJ308" i="4" s="1"/>
  <c r="Y309" i="4"/>
  <c r="AJ309" i="4" s="1"/>
  <c r="Y310" i="4"/>
  <c r="AJ310" i="4" s="1"/>
  <c r="Y311" i="4"/>
  <c r="AJ311" i="4" s="1"/>
  <c r="Y312" i="4"/>
  <c r="AJ312" i="4" s="1"/>
  <c r="Y313" i="4"/>
  <c r="AJ313" i="4" s="1"/>
  <c r="Y314" i="4"/>
  <c r="AJ314" i="4" s="1"/>
  <c r="Y315" i="4"/>
  <c r="AJ315" i="4" s="1"/>
  <c r="Y316" i="4"/>
  <c r="AJ316" i="4" s="1"/>
  <c r="Y317" i="4"/>
  <c r="AJ317" i="4" s="1"/>
  <c r="Y318" i="4"/>
  <c r="AJ318" i="4" s="1"/>
  <c r="Y319" i="4"/>
  <c r="AJ319" i="4" s="1"/>
  <c r="Y320" i="4"/>
  <c r="AJ320" i="4" s="1"/>
  <c r="Y321" i="4"/>
  <c r="AJ321" i="4" s="1"/>
  <c r="Y322" i="4"/>
  <c r="AJ322" i="4" s="1"/>
  <c r="Y323" i="4"/>
  <c r="AJ323" i="4" s="1"/>
  <c r="Y324" i="4"/>
  <c r="AJ324" i="4" s="1"/>
  <c r="Y325" i="4"/>
  <c r="AJ325" i="4" s="1"/>
  <c r="Y326" i="4"/>
  <c r="AJ326" i="4" s="1"/>
  <c r="Y327" i="4"/>
  <c r="AJ327" i="4" s="1"/>
  <c r="Y328" i="4"/>
  <c r="AJ328" i="4" s="1"/>
  <c r="Y329" i="4"/>
  <c r="AJ329" i="4" s="1"/>
  <c r="Y330" i="4"/>
  <c r="AJ330" i="4" s="1"/>
  <c r="Y331" i="4"/>
  <c r="AJ331" i="4" s="1"/>
  <c r="Y332" i="4"/>
  <c r="AJ332" i="4" s="1"/>
  <c r="Y333" i="4"/>
  <c r="AJ333" i="4" s="1"/>
  <c r="Y334" i="4"/>
  <c r="AJ334" i="4" s="1"/>
  <c r="Y335" i="4"/>
  <c r="AJ335" i="4" s="1"/>
  <c r="Y336" i="4"/>
  <c r="AJ336" i="4" s="1"/>
  <c r="Y337" i="4"/>
  <c r="AJ337" i="4" s="1"/>
  <c r="Y338" i="4"/>
  <c r="AJ338" i="4" s="1"/>
  <c r="Y339" i="4"/>
  <c r="AJ339" i="4" s="1"/>
  <c r="Y340" i="4"/>
  <c r="AJ340" i="4" s="1"/>
  <c r="Y341" i="4"/>
  <c r="AJ341" i="4" s="1"/>
  <c r="Y342" i="4"/>
  <c r="AJ342" i="4" s="1"/>
  <c r="Y343" i="4"/>
  <c r="AJ343" i="4" s="1"/>
  <c r="Y344" i="4"/>
  <c r="AJ344" i="4" s="1"/>
  <c r="Y345" i="4"/>
  <c r="AJ345" i="4" s="1"/>
  <c r="Y346" i="4"/>
  <c r="AJ346" i="4" s="1"/>
  <c r="Y347" i="4"/>
  <c r="AJ347" i="4" s="1"/>
  <c r="Y348" i="4"/>
  <c r="AJ348" i="4" s="1"/>
  <c r="Y349" i="4"/>
  <c r="AJ349" i="4" s="1"/>
  <c r="Y350" i="4"/>
  <c r="AJ350" i="4" s="1"/>
  <c r="Y351" i="4"/>
  <c r="AJ351" i="4" s="1"/>
  <c r="Y352" i="4"/>
  <c r="AJ352" i="4" s="1"/>
  <c r="Y353" i="4"/>
  <c r="AJ353" i="4" s="1"/>
  <c r="Y354" i="4"/>
  <c r="AJ354" i="4" s="1"/>
  <c r="Y355" i="4"/>
  <c r="AJ355" i="4" s="1"/>
  <c r="Y356" i="4"/>
  <c r="AJ356" i="4" s="1"/>
  <c r="Y357" i="4"/>
  <c r="AJ357" i="4" s="1"/>
  <c r="Y358" i="4"/>
  <c r="AJ358" i="4" s="1"/>
  <c r="Y359" i="4"/>
  <c r="AJ359" i="4" s="1"/>
  <c r="Y360" i="4"/>
  <c r="AJ360" i="4" s="1"/>
  <c r="Y361" i="4"/>
  <c r="AJ361" i="4" s="1"/>
  <c r="Y362" i="4"/>
  <c r="AJ362" i="4" s="1"/>
  <c r="Y363" i="4"/>
  <c r="AJ363" i="4" s="1"/>
  <c r="Y364" i="4"/>
  <c r="AJ364" i="4" s="1"/>
  <c r="Y365" i="4"/>
  <c r="AJ365" i="4" s="1"/>
  <c r="Y366" i="4"/>
  <c r="AJ366" i="4" s="1"/>
  <c r="Y367" i="4"/>
  <c r="AJ367" i="4" s="1"/>
  <c r="Y368" i="4"/>
  <c r="AJ368" i="4" s="1"/>
  <c r="Y369" i="4"/>
  <c r="AJ369" i="4" s="1"/>
  <c r="Y370" i="4"/>
  <c r="AJ370" i="4" s="1"/>
  <c r="Y371" i="4"/>
  <c r="AJ371" i="4" s="1"/>
  <c r="Y372" i="4"/>
  <c r="AJ372" i="4" s="1"/>
  <c r="Y373" i="4"/>
  <c r="AJ373" i="4" s="1"/>
  <c r="Y374" i="4"/>
  <c r="AJ374" i="4" s="1"/>
  <c r="Y375" i="4"/>
  <c r="AJ375" i="4" s="1"/>
  <c r="Y376" i="4"/>
  <c r="AJ376" i="4" s="1"/>
  <c r="Y377" i="4"/>
  <c r="AJ377" i="4" s="1"/>
  <c r="Y378" i="4"/>
  <c r="AJ378" i="4" s="1"/>
  <c r="Y379" i="4"/>
  <c r="AJ379" i="4" s="1"/>
  <c r="Y380" i="4"/>
  <c r="AJ380" i="4" s="1"/>
  <c r="Y381" i="4"/>
  <c r="AJ381" i="4" s="1"/>
  <c r="Y382" i="4"/>
  <c r="AJ382" i="4" s="1"/>
  <c r="Y383" i="4"/>
  <c r="AJ383" i="4" s="1"/>
  <c r="Y384" i="4"/>
  <c r="AJ384" i="4" s="1"/>
  <c r="Y385" i="4"/>
  <c r="AJ385" i="4" s="1"/>
  <c r="Y386" i="4"/>
  <c r="AJ386" i="4" s="1"/>
  <c r="Y387" i="4"/>
  <c r="AJ387" i="4" s="1"/>
  <c r="Y388" i="4"/>
  <c r="AJ388" i="4" s="1"/>
  <c r="Y389" i="4"/>
  <c r="AJ389" i="4" s="1"/>
  <c r="Y390" i="4"/>
  <c r="AJ390" i="4" s="1"/>
  <c r="Y391" i="4"/>
  <c r="AJ391" i="4" s="1"/>
  <c r="Y392" i="4"/>
  <c r="AJ392" i="4" s="1"/>
  <c r="Y393" i="4"/>
  <c r="AJ393" i="4" s="1"/>
  <c r="Y394" i="4"/>
  <c r="AJ394" i="4" s="1"/>
  <c r="Y395" i="4"/>
  <c r="AJ395" i="4" s="1"/>
  <c r="Y396" i="4"/>
  <c r="AJ396" i="4" s="1"/>
  <c r="Y397" i="4"/>
  <c r="AJ397" i="4" s="1"/>
  <c r="Y398" i="4"/>
  <c r="AJ398" i="4" s="1"/>
  <c r="Y399" i="4"/>
  <c r="AJ399" i="4" s="1"/>
  <c r="Y400" i="4"/>
  <c r="AJ400" i="4" s="1"/>
  <c r="Y401" i="4"/>
  <c r="AJ401" i="4" s="1"/>
  <c r="Y402" i="4"/>
  <c r="AJ402" i="4" s="1"/>
  <c r="Y403" i="4"/>
  <c r="AJ403" i="4" s="1"/>
  <c r="Y404" i="4"/>
  <c r="AJ404" i="4" s="1"/>
  <c r="Y405" i="4"/>
  <c r="AJ405" i="4" s="1"/>
  <c r="Y406" i="4"/>
  <c r="AJ406" i="4" s="1"/>
  <c r="Y407" i="4"/>
  <c r="AJ407" i="4" s="1"/>
  <c r="Y408" i="4"/>
  <c r="AJ408" i="4" s="1"/>
  <c r="Y409" i="4"/>
  <c r="AJ409" i="4" s="1"/>
  <c r="Y410" i="4"/>
  <c r="AJ410" i="4" s="1"/>
  <c r="Y411" i="4"/>
  <c r="AJ411" i="4" s="1"/>
  <c r="Y412" i="4"/>
  <c r="AJ412" i="4" s="1"/>
  <c r="Y413" i="4"/>
  <c r="AJ413" i="4" s="1"/>
  <c r="Y414" i="4"/>
  <c r="AJ414" i="4" s="1"/>
  <c r="Y415" i="4"/>
  <c r="AJ415" i="4" s="1"/>
  <c r="Y416" i="4"/>
  <c r="AJ416" i="4" s="1"/>
  <c r="Y417" i="4"/>
  <c r="AJ417" i="4" s="1"/>
  <c r="Y418" i="4"/>
  <c r="AJ418" i="4" s="1"/>
  <c r="Y419" i="4"/>
  <c r="AJ419" i="4" s="1"/>
  <c r="Y420" i="4"/>
  <c r="AJ420" i="4" s="1"/>
  <c r="Y421" i="4"/>
  <c r="AJ421" i="4" s="1"/>
  <c r="Y422" i="4"/>
  <c r="AJ422" i="4" s="1"/>
  <c r="Y423" i="4"/>
  <c r="AJ423" i="4" s="1"/>
  <c r="Y424" i="4"/>
  <c r="AJ424" i="4" s="1"/>
  <c r="Y425" i="4"/>
  <c r="AJ425" i="4" s="1"/>
  <c r="Y426" i="4"/>
  <c r="AJ426" i="4" s="1"/>
  <c r="Y427" i="4"/>
  <c r="AJ427" i="4" s="1"/>
  <c r="Y428" i="4"/>
  <c r="AJ428" i="4" s="1"/>
  <c r="Y429" i="4"/>
  <c r="AJ429" i="4" s="1"/>
  <c r="Y430" i="4"/>
  <c r="AJ430" i="4" s="1"/>
  <c r="Y431" i="4"/>
  <c r="AJ431" i="4" s="1"/>
  <c r="Y432" i="4"/>
  <c r="AJ432" i="4" s="1"/>
  <c r="Y433" i="4"/>
  <c r="AJ433" i="4" s="1"/>
  <c r="Y434" i="4"/>
  <c r="AJ434" i="4" s="1"/>
  <c r="Y435" i="4"/>
  <c r="AJ435" i="4" s="1"/>
  <c r="Y436" i="4"/>
  <c r="AJ436" i="4" s="1"/>
  <c r="Y437" i="4"/>
  <c r="AJ437" i="4" s="1"/>
  <c r="Y438" i="4"/>
  <c r="AJ438" i="4" s="1"/>
  <c r="Y439" i="4"/>
  <c r="AJ439" i="4" s="1"/>
  <c r="Y440" i="4"/>
  <c r="AJ440" i="4" s="1"/>
  <c r="Y441" i="4"/>
  <c r="AJ441" i="4" s="1"/>
  <c r="Y442" i="4"/>
  <c r="AJ442" i="4" s="1"/>
  <c r="Y443" i="4"/>
  <c r="AJ443" i="4" s="1"/>
  <c r="Y444" i="4"/>
  <c r="AJ444" i="4" s="1"/>
  <c r="Y445" i="4"/>
  <c r="AJ445" i="4" s="1"/>
  <c r="Y446" i="4"/>
  <c r="AJ446" i="4" s="1"/>
  <c r="Y447" i="4"/>
  <c r="AJ447" i="4" s="1"/>
  <c r="Y448" i="4"/>
  <c r="AJ448" i="4" s="1"/>
  <c r="Y449" i="4"/>
  <c r="AJ449" i="4" s="1"/>
  <c r="Y450" i="4"/>
  <c r="AJ450" i="4" s="1"/>
  <c r="Y451" i="4"/>
  <c r="AJ451" i="4" s="1"/>
  <c r="Y452" i="4"/>
  <c r="AJ452" i="4" s="1"/>
  <c r="Y453" i="4"/>
  <c r="AJ453" i="4" s="1"/>
  <c r="Y454" i="4"/>
  <c r="AJ454" i="4" s="1"/>
  <c r="Y455" i="4"/>
  <c r="AJ455" i="4" s="1"/>
  <c r="Y456" i="4"/>
  <c r="AJ456" i="4" s="1"/>
  <c r="Y457" i="4"/>
  <c r="AJ457" i="4" s="1"/>
  <c r="Y458" i="4"/>
  <c r="AJ458" i="4" s="1"/>
  <c r="Y459" i="4"/>
  <c r="AJ459" i="4" s="1"/>
  <c r="Y460" i="4"/>
  <c r="AJ460" i="4" s="1"/>
  <c r="Y461" i="4"/>
  <c r="AJ461" i="4" s="1"/>
  <c r="Y462" i="4"/>
  <c r="AJ462" i="4" s="1"/>
  <c r="Y463" i="4"/>
  <c r="AJ463" i="4" s="1"/>
  <c r="Y464" i="4"/>
  <c r="AJ464" i="4" s="1"/>
  <c r="Y465" i="4"/>
  <c r="AJ465" i="4" s="1"/>
  <c r="Y466" i="4"/>
  <c r="AJ466" i="4" s="1"/>
  <c r="Y467" i="4"/>
  <c r="AJ467" i="4" s="1"/>
  <c r="Y468" i="4"/>
  <c r="AJ468" i="4" s="1"/>
  <c r="Y469" i="4"/>
  <c r="AJ469" i="4" s="1"/>
  <c r="Y470" i="4"/>
  <c r="AJ470" i="4" s="1"/>
  <c r="Y471" i="4"/>
  <c r="AJ471" i="4" s="1"/>
  <c r="Y472" i="4"/>
  <c r="AJ472" i="4" s="1"/>
  <c r="Y473" i="4"/>
  <c r="AJ473" i="4" s="1"/>
  <c r="Y474" i="4"/>
  <c r="AJ474" i="4" s="1"/>
  <c r="Y475" i="4"/>
  <c r="AJ475" i="4" s="1"/>
  <c r="Y476" i="4"/>
  <c r="AJ476" i="4" s="1"/>
  <c r="Y477" i="4"/>
  <c r="AJ477" i="4" s="1"/>
  <c r="Y478" i="4"/>
  <c r="AJ478" i="4" s="1"/>
  <c r="Y479" i="4"/>
  <c r="AJ479" i="4" s="1"/>
  <c r="Y480" i="4"/>
  <c r="AJ480" i="4" s="1"/>
  <c r="Y481" i="4"/>
  <c r="AJ481" i="4" s="1"/>
  <c r="Y482" i="4"/>
  <c r="AJ482" i="4" s="1"/>
  <c r="Y483" i="4"/>
  <c r="AJ483" i="4" s="1"/>
  <c r="Y484" i="4"/>
  <c r="AJ484" i="4" s="1"/>
  <c r="Y485" i="4"/>
  <c r="AJ485" i="4" s="1"/>
  <c r="Y486" i="4"/>
  <c r="AJ486" i="4" s="1"/>
  <c r="Y487" i="4"/>
  <c r="AJ487" i="4" s="1"/>
  <c r="Y488" i="4"/>
  <c r="AJ488" i="4" s="1"/>
  <c r="Y489" i="4"/>
  <c r="AJ489" i="4" s="1"/>
  <c r="Y490" i="4"/>
  <c r="AJ490" i="4" s="1"/>
  <c r="Y491" i="4"/>
  <c r="AJ491" i="4" s="1"/>
  <c r="Y492" i="4"/>
  <c r="AJ492" i="4" s="1"/>
  <c r="Y493" i="4"/>
  <c r="AJ493" i="4" s="1"/>
  <c r="Y494" i="4"/>
  <c r="AJ494" i="4" s="1"/>
  <c r="Y495" i="4"/>
  <c r="AJ495" i="4" s="1"/>
  <c r="Y496" i="4"/>
  <c r="AJ496" i="4" s="1"/>
  <c r="Y497" i="4"/>
  <c r="AJ497" i="4" s="1"/>
  <c r="Y498" i="4"/>
  <c r="AJ498" i="4" s="1"/>
  <c r="Y499" i="4"/>
  <c r="AJ499" i="4" s="1"/>
  <c r="Y500" i="4"/>
  <c r="AJ500" i="4" s="1"/>
  <c r="Y501" i="4"/>
  <c r="AJ501" i="4" s="1"/>
  <c r="Y502" i="4"/>
  <c r="AJ502" i="4" s="1"/>
  <c r="Y503" i="4"/>
  <c r="AJ503" i="4" s="1"/>
  <c r="Y504" i="4"/>
  <c r="AJ504" i="4" s="1"/>
  <c r="Y505" i="4"/>
  <c r="AJ505" i="4" s="1"/>
  <c r="Y506" i="4"/>
  <c r="AJ506" i="4" s="1"/>
  <c r="Y507" i="4"/>
  <c r="AJ507" i="4" s="1"/>
  <c r="Y7" i="4"/>
  <c r="AJ7" i="4" s="1"/>
  <c r="AF7" i="1"/>
  <c r="AF16" i="4" a="1"/>
  <c r="AF16" i="4" s="1"/>
  <c r="AF17" i="4" a="1"/>
  <c r="AF17" i="4" s="1"/>
  <c r="AF18" i="4" a="1"/>
  <c r="AF18" i="4" s="1"/>
  <c r="AF19" i="4" a="1"/>
  <c r="AF19" i="4" s="1"/>
  <c r="AF20" i="4" a="1"/>
  <c r="AF20" i="4" s="1"/>
  <c r="AF21" i="4" a="1"/>
  <c r="AF21" i="4" s="1"/>
  <c r="AF22" i="4" a="1"/>
  <c r="AF22" i="4" s="1"/>
  <c r="AF23" i="4" a="1"/>
  <c r="AF23" i="4" s="1"/>
  <c r="AF24" i="4" a="1"/>
  <c r="AF24" i="4" s="1"/>
  <c r="AF25" i="4" a="1"/>
  <c r="AF25" i="4" s="1"/>
  <c r="AF26" i="4" a="1"/>
  <c r="AF26" i="4" s="1"/>
  <c r="AF27" i="4" a="1"/>
  <c r="AF27" i="4" s="1"/>
  <c r="AF28" i="4" a="1"/>
  <c r="AF28" i="4" s="1"/>
  <c r="AF29" i="4" a="1"/>
  <c r="AF29" i="4" s="1"/>
  <c r="AF30" i="4" a="1"/>
  <c r="AF30" i="4" s="1"/>
  <c r="AF31" i="4" a="1"/>
  <c r="AF31" i="4" s="1"/>
  <c r="AF32" i="4" a="1"/>
  <c r="AF32" i="4" s="1"/>
  <c r="AF33" i="4" a="1"/>
  <c r="AF33" i="4" s="1"/>
  <c r="AF34" i="4" a="1"/>
  <c r="AF34" i="4" s="1"/>
  <c r="AF35" i="4" a="1"/>
  <c r="AF35" i="4" s="1"/>
  <c r="AF36" i="4" a="1"/>
  <c r="AF36" i="4" s="1"/>
  <c r="AF37" i="4" a="1"/>
  <c r="AF37" i="4" s="1"/>
  <c r="AF38" i="4" a="1"/>
  <c r="AF38" i="4" s="1"/>
  <c r="AF39" i="4" a="1"/>
  <c r="AF39" i="4" s="1"/>
  <c r="AF40" i="4" a="1"/>
  <c r="AF40" i="4" s="1"/>
  <c r="AF41" i="4" a="1"/>
  <c r="AF41" i="4" s="1"/>
  <c r="AF42" i="4" a="1"/>
  <c r="AF42" i="4" s="1"/>
  <c r="AF43" i="4" a="1"/>
  <c r="AF43" i="4" s="1"/>
  <c r="AF44" i="4" a="1"/>
  <c r="AF44" i="4" s="1"/>
  <c r="AF45" i="4" a="1"/>
  <c r="AF45" i="4" s="1"/>
  <c r="AF46" i="4" a="1"/>
  <c r="AF46" i="4" s="1"/>
  <c r="AF47" i="4" a="1"/>
  <c r="AF47" i="4" s="1"/>
  <c r="AF48" i="4" a="1"/>
  <c r="AF48" i="4" s="1"/>
  <c r="AF49" i="4" a="1"/>
  <c r="AF49" i="4" s="1"/>
  <c r="AF50" i="4" a="1"/>
  <c r="AF50" i="4" s="1"/>
  <c r="AF51" i="4" a="1"/>
  <c r="AF51" i="4" s="1"/>
  <c r="AF52" i="4" a="1"/>
  <c r="AF52" i="4" s="1"/>
  <c r="AF53" i="4" a="1"/>
  <c r="AF53" i="4" s="1"/>
  <c r="AF54" i="4" a="1"/>
  <c r="AF54" i="4" s="1"/>
  <c r="AF55" i="4" a="1"/>
  <c r="AF55" i="4" s="1"/>
  <c r="AF56" i="4" a="1"/>
  <c r="AF56" i="4" s="1"/>
  <c r="AF57" i="4" a="1"/>
  <c r="AF57" i="4" s="1"/>
  <c r="AF58" i="4" a="1"/>
  <c r="AF58" i="4" s="1"/>
  <c r="AF59" i="4" a="1"/>
  <c r="AF59" i="4" s="1"/>
  <c r="AF60" i="4" a="1"/>
  <c r="AF60" i="4" s="1"/>
  <c r="AF61" i="4" a="1"/>
  <c r="AF61" i="4" s="1"/>
  <c r="AF62" i="4" a="1"/>
  <c r="AF62" i="4" s="1"/>
  <c r="AF63" i="4" a="1"/>
  <c r="AF63" i="4" s="1"/>
  <c r="AF64" i="4" a="1"/>
  <c r="AF64" i="4" s="1"/>
  <c r="AF65" i="4" a="1"/>
  <c r="AF65" i="4" s="1"/>
  <c r="AF66" i="4" a="1"/>
  <c r="AF66" i="4" s="1"/>
  <c r="AF67" i="4" a="1"/>
  <c r="AF67" i="4" s="1"/>
  <c r="AF68" i="4" a="1"/>
  <c r="AF68" i="4" s="1"/>
  <c r="AF69" i="4" a="1"/>
  <c r="AF69" i="4" s="1"/>
  <c r="AF70" i="4" a="1"/>
  <c r="AF70" i="4" s="1"/>
  <c r="AF71" i="4" a="1"/>
  <c r="AF71" i="4" s="1"/>
  <c r="AF72" i="4" a="1"/>
  <c r="AF72" i="4" s="1"/>
  <c r="AF73" i="4" a="1"/>
  <c r="AF73" i="4" s="1"/>
  <c r="AF74" i="4" a="1"/>
  <c r="AF74" i="4" s="1"/>
  <c r="AF75" i="4" a="1"/>
  <c r="AF75" i="4" s="1"/>
  <c r="AF76" i="4" a="1"/>
  <c r="AF76" i="4" s="1"/>
  <c r="AF77" i="4" a="1"/>
  <c r="AF77" i="4" s="1"/>
  <c r="AF78" i="4" a="1"/>
  <c r="AF78" i="4" s="1"/>
  <c r="AF79" i="4" a="1"/>
  <c r="AF79" i="4" s="1"/>
  <c r="AF80" i="4" a="1"/>
  <c r="AF80" i="4" s="1"/>
  <c r="AF81" i="4" a="1"/>
  <c r="AF81" i="4" s="1"/>
  <c r="AF82" i="4" a="1"/>
  <c r="AF82" i="4" s="1"/>
  <c r="AF83" i="4" a="1"/>
  <c r="AF83" i="4" s="1"/>
  <c r="AF84" i="4" a="1"/>
  <c r="AF84" i="4" s="1"/>
  <c r="AF85" i="4" a="1"/>
  <c r="AF85" i="4" s="1"/>
  <c r="AF86" i="4" a="1"/>
  <c r="AF86" i="4" s="1"/>
  <c r="AF87" i="4" a="1"/>
  <c r="AF87" i="4" s="1"/>
  <c r="AF88" i="4" a="1"/>
  <c r="AF88" i="4" s="1"/>
  <c r="AF89" i="4" a="1"/>
  <c r="AF89" i="4" s="1"/>
  <c r="AF90" i="4" a="1"/>
  <c r="AF90" i="4" s="1"/>
  <c r="AF91" i="4" a="1"/>
  <c r="AF91" i="4" s="1"/>
  <c r="AF92" i="4" a="1"/>
  <c r="AF92" i="4" s="1"/>
  <c r="AF93" i="4" a="1"/>
  <c r="AF93" i="4" s="1"/>
  <c r="AF94" i="4" a="1"/>
  <c r="AF94" i="4" s="1"/>
  <c r="AF95" i="4" a="1"/>
  <c r="AF95" i="4" s="1"/>
  <c r="AF96" i="4" a="1"/>
  <c r="AF96" i="4" s="1"/>
  <c r="AF97" i="4" a="1"/>
  <c r="AF97" i="4" s="1"/>
  <c r="AF98" i="4" a="1"/>
  <c r="AF98" i="4" s="1"/>
  <c r="AF99" i="4" a="1"/>
  <c r="AF99" i="4" s="1"/>
  <c r="AF100" i="4" a="1"/>
  <c r="AF100" i="4" s="1"/>
  <c r="AF101" i="4" a="1"/>
  <c r="AF101" i="4" s="1"/>
  <c r="AF102" i="4" a="1"/>
  <c r="AF102" i="4" s="1"/>
  <c r="AF103" i="4" a="1"/>
  <c r="AF103" i="4" s="1"/>
  <c r="AF104" i="4" a="1"/>
  <c r="AF104" i="4" s="1"/>
  <c r="AF105" i="4" a="1"/>
  <c r="AF105" i="4" s="1"/>
  <c r="AF106" i="4" a="1"/>
  <c r="AF106" i="4" s="1"/>
  <c r="AF107" i="4" a="1"/>
  <c r="AF107" i="4" s="1"/>
  <c r="AF108" i="4" a="1"/>
  <c r="AF108" i="4" s="1"/>
  <c r="AG108" i="4" a="1"/>
  <c r="AG108" i="4" s="1"/>
  <c r="AH108" i="4" a="1"/>
  <c r="AH108" i="4" s="1"/>
  <c r="AI108" i="4" a="1"/>
  <c r="AI108" i="4" s="1"/>
  <c r="AF109" i="4" a="1"/>
  <c r="AF109" i="4" s="1"/>
  <c r="AG109" i="4" a="1"/>
  <c r="AG109" i="4" s="1"/>
  <c r="AH109" i="4" a="1"/>
  <c r="AH109" i="4" s="1"/>
  <c r="AI109" i="4" a="1"/>
  <c r="AI109" i="4" s="1"/>
  <c r="AF110" i="4" a="1"/>
  <c r="AF110" i="4" s="1"/>
  <c r="AG110" i="4" a="1"/>
  <c r="AG110" i="4" s="1"/>
  <c r="AH110" i="4" a="1"/>
  <c r="AH110" i="4" s="1"/>
  <c r="AI110" i="4" a="1"/>
  <c r="AI110" i="4" s="1"/>
  <c r="AF111" i="4" a="1"/>
  <c r="AF111" i="4" s="1"/>
  <c r="AG111" i="4" a="1"/>
  <c r="AG111" i="4" s="1"/>
  <c r="AH111" i="4" a="1"/>
  <c r="AH111" i="4" s="1"/>
  <c r="AI111" i="4" a="1"/>
  <c r="AI111" i="4" s="1"/>
  <c r="AF112" i="4" a="1"/>
  <c r="AF112" i="4" s="1"/>
  <c r="AG112" i="4" a="1"/>
  <c r="AG112" i="4" s="1"/>
  <c r="AH112" i="4" a="1"/>
  <c r="AH112" i="4" s="1"/>
  <c r="AI112" i="4" a="1"/>
  <c r="AI112" i="4" s="1"/>
  <c r="AF113" i="4" a="1"/>
  <c r="AF113" i="4" s="1"/>
  <c r="AG113" i="4" a="1"/>
  <c r="AG113" i="4" s="1"/>
  <c r="AH113" i="4" a="1"/>
  <c r="AH113" i="4" s="1"/>
  <c r="AI113" i="4" a="1"/>
  <c r="AI113" i="4" s="1"/>
  <c r="AF114" i="4" a="1"/>
  <c r="AF114" i="4" s="1"/>
  <c r="AG114" i="4" a="1"/>
  <c r="AG114" i="4" s="1"/>
  <c r="AH114" i="4" a="1"/>
  <c r="AH114" i="4" s="1"/>
  <c r="AI114" i="4" a="1"/>
  <c r="AI114" i="4" s="1"/>
  <c r="AF115" i="4" a="1"/>
  <c r="AF115" i="4" s="1"/>
  <c r="AG115" i="4" a="1"/>
  <c r="AG115" i="4" s="1"/>
  <c r="AH115" i="4" a="1"/>
  <c r="AH115" i="4" s="1"/>
  <c r="AI115" i="4" a="1"/>
  <c r="AI115" i="4" s="1"/>
  <c r="AF116" i="4" a="1"/>
  <c r="AF116" i="4" s="1"/>
  <c r="AG116" i="4" a="1"/>
  <c r="AG116" i="4" s="1"/>
  <c r="AH116" i="4" a="1"/>
  <c r="AH116" i="4" s="1"/>
  <c r="AI116" i="4" a="1"/>
  <c r="AI116" i="4" s="1"/>
  <c r="AF117" i="4" a="1"/>
  <c r="AF117" i="4" s="1"/>
  <c r="AG117" i="4" a="1"/>
  <c r="AG117" i="4" s="1"/>
  <c r="AH117" i="4" a="1"/>
  <c r="AH117" i="4" s="1"/>
  <c r="AI117" i="4" a="1"/>
  <c r="AI117" i="4" s="1"/>
  <c r="AF118" i="4" a="1"/>
  <c r="AF118" i="4" s="1"/>
  <c r="AG118" i="4" a="1"/>
  <c r="AG118" i="4" s="1"/>
  <c r="AH118" i="4" a="1"/>
  <c r="AH118" i="4" s="1"/>
  <c r="AI118" i="4" a="1"/>
  <c r="AI118" i="4" s="1"/>
  <c r="AF119" i="4" a="1"/>
  <c r="AF119" i="4" s="1"/>
  <c r="AG119" i="4" a="1"/>
  <c r="AG119" i="4" s="1"/>
  <c r="AH119" i="4" a="1"/>
  <c r="AH119" i="4" s="1"/>
  <c r="AI119" i="4" a="1"/>
  <c r="AI119" i="4" s="1"/>
  <c r="AF120" i="4" a="1"/>
  <c r="AF120" i="4" s="1"/>
  <c r="AG120" i="4" a="1"/>
  <c r="AG120" i="4" s="1"/>
  <c r="AH120" i="4" a="1"/>
  <c r="AH120" i="4" s="1"/>
  <c r="AI120" i="4" a="1"/>
  <c r="AI120" i="4" s="1"/>
  <c r="AF121" i="4" a="1"/>
  <c r="AF121" i="4" s="1"/>
  <c r="AG121" i="4" a="1"/>
  <c r="AG121" i="4" s="1"/>
  <c r="AH121" i="4" a="1"/>
  <c r="AH121" i="4" s="1"/>
  <c r="AI121" i="4" a="1"/>
  <c r="AI121" i="4" s="1"/>
  <c r="AF122" i="4" a="1"/>
  <c r="AF122" i="4" s="1"/>
  <c r="AG122" i="4" a="1"/>
  <c r="AG122" i="4" s="1"/>
  <c r="AH122" i="4" a="1"/>
  <c r="AH122" i="4" s="1"/>
  <c r="AI122" i="4" a="1"/>
  <c r="AI122" i="4" s="1"/>
  <c r="AF123" i="4" a="1"/>
  <c r="AF123" i="4" s="1"/>
  <c r="AG123" i="4" a="1"/>
  <c r="AG123" i="4" s="1"/>
  <c r="AH123" i="4" a="1"/>
  <c r="AH123" i="4" s="1"/>
  <c r="AI123" i="4" a="1"/>
  <c r="AI123" i="4" s="1"/>
  <c r="AF124" i="4" a="1"/>
  <c r="AF124" i="4" s="1"/>
  <c r="AG124" i="4" a="1"/>
  <c r="AG124" i="4" s="1"/>
  <c r="AH124" i="4" a="1"/>
  <c r="AH124" i="4" s="1"/>
  <c r="AI124" i="4" a="1"/>
  <c r="AI124" i="4" s="1"/>
  <c r="AF125" i="4" a="1"/>
  <c r="AF125" i="4" s="1"/>
  <c r="AG125" i="4" a="1"/>
  <c r="AG125" i="4" s="1"/>
  <c r="AH125" i="4" a="1"/>
  <c r="AH125" i="4" s="1"/>
  <c r="AI125" i="4" a="1"/>
  <c r="AI125" i="4" s="1"/>
  <c r="AF126" i="4" a="1"/>
  <c r="AF126" i="4" s="1"/>
  <c r="AG126" i="4" a="1"/>
  <c r="AG126" i="4" s="1"/>
  <c r="AH126" i="4" a="1"/>
  <c r="AH126" i="4" s="1"/>
  <c r="AI126" i="4" a="1"/>
  <c r="AI126" i="4" s="1"/>
  <c r="AF127" i="4" a="1"/>
  <c r="AF127" i="4" s="1"/>
  <c r="AG127" i="4" a="1"/>
  <c r="AG127" i="4" s="1"/>
  <c r="AH127" i="4" a="1"/>
  <c r="AH127" i="4" s="1"/>
  <c r="AI127" i="4" a="1"/>
  <c r="AI127" i="4" s="1"/>
  <c r="AF128" i="4" a="1"/>
  <c r="AF128" i="4" s="1"/>
  <c r="AG128" i="4" a="1"/>
  <c r="AG128" i="4" s="1"/>
  <c r="AH128" i="4" a="1"/>
  <c r="AH128" i="4" s="1"/>
  <c r="AI128" i="4" a="1"/>
  <c r="AI128" i="4" s="1"/>
  <c r="AF129" i="4" a="1"/>
  <c r="AF129" i="4" s="1"/>
  <c r="AG129" i="4" a="1"/>
  <c r="AG129" i="4" s="1"/>
  <c r="AH129" i="4" a="1"/>
  <c r="AH129" i="4" s="1"/>
  <c r="AI129" i="4" a="1"/>
  <c r="AI129" i="4" s="1"/>
  <c r="AF130" i="4" a="1"/>
  <c r="AF130" i="4" s="1"/>
  <c r="AG130" i="4" a="1"/>
  <c r="AG130" i="4" s="1"/>
  <c r="AH130" i="4" a="1"/>
  <c r="AH130" i="4" s="1"/>
  <c r="AI130" i="4" a="1"/>
  <c r="AI130" i="4" s="1"/>
  <c r="AF131" i="4" a="1"/>
  <c r="AF131" i="4" s="1"/>
  <c r="AG131" i="4" a="1"/>
  <c r="AG131" i="4" s="1"/>
  <c r="AH131" i="4" a="1"/>
  <c r="AH131" i="4" s="1"/>
  <c r="AI131" i="4" a="1"/>
  <c r="AI131" i="4" s="1"/>
  <c r="AF132" i="4" a="1"/>
  <c r="AF132" i="4" s="1"/>
  <c r="AG132" i="4" a="1"/>
  <c r="AG132" i="4" s="1"/>
  <c r="AH132" i="4" a="1"/>
  <c r="AH132" i="4" s="1"/>
  <c r="AI132" i="4" a="1"/>
  <c r="AI132" i="4" s="1"/>
  <c r="AF133" i="4" a="1"/>
  <c r="AF133" i="4" s="1"/>
  <c r="AG133" i="4" a="1"/>
  <c r="AG133" i="4" s="1"/>
  <c r="AH133" i="4" a="1"/>
  <c r="AH133" i="4" s="1"/>
  <c r="AI133" i="4" a="1"/>
  <c r="AI133" i="4" s="1"/>
  <c r="AF134" i="4" a="1"/>
  <c r="AF134" i="4" s="1"/>
  <c r="AG134" i="4" a="1"/>
  <c r="AG134" i="4" s="1"/>
  <c r="AH134" i="4" a="1"/>
  <c r="AH134" i="4" s="1"/>
  <c r="AI134" i="4" a="1"/>
  <c r="AI134" i="4" s="1"/>
  <c r="AF135" i="4" a="1"/>
  <c r="AF135" i="4" s="1"/>
  <c r="AG135" i="4" a="1"/>
  <c r="AG135" i="4" s="1"/>
  <c r="AH135" i="4" a="1"/>
  <c r="AH135" i="4" s="1"/>
  <c r="AI135" i="4" a="1"/>
  <c r="AI135" i="4" s="1"/>
  <c r="AF136" i="4" a="1"/>
  <c r="AF136" i="4" s="1"/>
  <c r="AG136" i="4" a="1"/>
  <c r="AG136" i="4" s="1"/>
  <c r="AH136" i="4" a="1"/>
  <c r="AH136" i="4" s="1"/>
  <c r="AI136" i="4" a="1"/>
  <c r="AI136" i="4" s="1"/>
  <c r="AF137" i="4" a="1"/>
  <c r="AF137" i="4" s="1"/>
  <c r="AG137" i="4" a="1"/>
  <c r="AG137" i="4" s="1"/>
  <c r="AH137" i="4" a="1"/>
  <c r="AH137" i="4" s="1"/>
  <c r="AI137" i="4" a="1"/>
  <c r="AI137" i="4" s="1"/>
  <c r="AF138" i="4" a="1"/>
  <c r="AF138" i="4" s="1"/>
  <c r="AG138" i="4" a="1"/>
  <c r="AG138" i="4" s="1"/>
  <c r="AH138" i="4" a="1"/>
  <c r="AH138" i="4" s="1"/>
  <c r="AI138" i="4" a="1"/>
  <c r="AI138" i="4" s="1"/>
  <c r="AF139" i="4" a="1"/>
  <c r="AF139" i="4" s="1"/>
  <c r="AG139" i="4" a="1"/>
  <c r="AG139" i="4" s="1"/>
  <c r="AH139" i="4" a="1"/>
  <c r="AH139" i="4" s="1"/>
  <c r="AI139" i="4" a="1"/>
  <c r="AI139" i="4" s="1"/>
  <c r="AF140" i="4" a="1"/>
  <c r="AF140" i="4" s="1"/>
  <c r="AG140" i="4" a="1"/>
  <c r="AG140" i="4" s="1"/>
  <c r="AH140" i="4" a="1"/>
  <c r="AH140" i="4" s="1"/>
  <c r="AI140" i="4" a="1"/>
  <c r="AI140" i="4" s="1"/>
  <c r="AF141" i="4" a="1"/>
  <c r="AF141" i="4" s="1"/>
  <c r="AG141" i="4" a="1"/>
  <c r="AG141" i="4" s="1"/>
  <c r="AH141" i="4" a="1"/>
  <c r="AH141" i="4" s="1"/>
  <c r="AI141" i="4" a="1"/>
  <c r="AI141" i="4" s="1"/>
  <c r="AF142" i="4" a="1"/>
  <c r="AF142" i="4" s="1"/>
  <c r="AG142" i="4" a="1"/>
  <c r="AG142" i="4" s="1"/>
  <c r="AH142" i="4" a="1"/>
  <c r="AH142" i="4" s="1"/>
  <c r="AI142" i="4" a="1"/>
  <c r="AI142" i="4" s="1"/>
  <c r="AF143" i="4" a="1"/>
  <c r="AF143" i="4" s="1"/>
  <c r="AG143" i="4" a="1"/>
  <c r="AG143" i="4" s="1"/>
  <c r="AH143" i="4" a="1"/>
  <c r="AH143" i="4" s="1"/>
  <c r="AI143" i="4" a="1"/>
  <c r="AI143" i="4" s="1"/>
  <c r="AF144" i="4" a="1"/>
  <c r="AF144" i="4" s="1"/>
  <c r="AG144" i="4" a="1"/>
  <c r="AG144" i="4" s="1"/>
  <c r="AH144" i="4" a="1"/>
  <c r="AH144" i="4" s="1"/>
  <c r="AI144" i="4" a="1"/>
  <c r="AI144" i="4" s="1"/>
  <c r="AF145" i="4" a="1"/>
  <c r="AF145" i="4" s="1"/>
  <c r="AG145" i="4" a="1"/>
  <c r="AG145" i="4" s="1"/>
  <c r="AH145" i="4" a="1"/>
  <c r="AH145" i="4" s="1"/>
  <c r="AI145" i="4" a="1"/>
  <c r="AI145" i="4" s="1"/>
  <c r="AF146" i="4" a="1"/>
  <c r="AF146" i="4" s="1"/>
  <c r="AG146" i="4" a="1"/>
  <c r="AG146" i="4" s="1"/>
  <c r="AH146" i="4" a="1"/>
  <c r="AH146" i="4" s="1"/>
  <c r="AI146" i="4" a="1"/>
  <c r="AI146" i="4" s="1"/>
  <c r="AF147" i="4" a="1"/>
  <c r="AF147" i="4" s="1"/>
  <c r="AG147" i="4" a="1"/>
  <c r="AG147" i="4" s="1"/>
  <c r="AH147" i="4" a="1"/>
  <c r="AH147" i="4" s="1"/>
  <c r="AI147" i="4" a="1"/>
  <c r="AI147" i="4" s="1"/>
  <c r="AF148" i="4" a="1"/>
  <c r="AF148" i="4" s="1"/>
  <c r="AG148" i="4" a="1"/>
  <c r="AG148" i="4" s="1"/>
  <c r="AH148" i="4" a="1"/>
  <c r="AH148" i="4" s="1"/>
  <c r="AI148" i="4" a="1"/>
  <c r="AI148" i="4" s="1"/>
  <c r="AF149" i="4" a="1"/>
  <c r="AF149" i="4" s="1"/>
  <c r="AG149" i="4" a="1"/>
  <c r="AG149" i="4" s="1"/>
  <c r="AH149" i="4" a="1"/>
  <c r="AH149" i="4" s="1"/>
  <c r="AI149" i="4" a="1"/>
  <c r="AI149" i="4" s="1"/>
  <c r="AF150" i="4" a="1"/>
  <c r="AF150" i="4" s="1"/>
  <c r="AG150" i="4" a="1"/>
  <c r="AG150" i="4" s="1"/>
  <c r="AH150" i="4" a="1"/>
  <c r="AH150" i="4" s="1"/>
  <c r="AI150" i="4" a="1"/>
  <c r="AI150" i="4" s="1"/>
  <c r="AF151" i="4" a="1"/>
  <c r="AF151" i="4" s="1"/>
  <c r="AG151" i="4" a="1"/>
  <c r="AG151" i="4" s="1"/>
  <c r="AH151" i="4" a="1"/>
  <c r="AH151" i="4" s="1"/>
  <c r="AI151" i="4" a="1"/>
  <c r="AI151" i="4" s="1"/>
  <c r="AF152" i="4" a="1"/>
  <c r="AF152" i="4" s="1"/>
  <c r="AG152" i="4" a="1"/>
  <c r="AG152" i="4" s="1"/>
  <c r="AH152" i="4" a="1"/>
  <c r="AH152" i="4" s="1"/>
  <c r="AI152" i="4" a="1"/>
  <c r="AI152" i="4" s="1"/>
  <c r="AF153" i="4" a="1"/>
  <c r="AF153" i="4" s="1"/>
  <c r="AG153" i="4" a="1"/>
  <c r="AG153" i="4" s="1"/>
  <c r="AH153" i="4" a="1"/>
  <c r="AH153" i="4" s="1"/>
  <c r="AI153" i="4" a="1"/>
  <c r="AI153" i="4" s="1"/>
  <c r="AF154" i="4" a="1"/>
  <c r="AF154" i="4" s="1"/>
  <c r="AG154" i="4" a="1"/>
  <c r="AG154" i="4" s="1"/>
  <c r="AH154" i="4" a="1"/>
  <c r="AH154" i="4" s="1"/>
  <c r="AI154" i="4" a="1"/>
  <c r="AI154" i="4" s="1"/>
  <c r="AF155" i="4" a="1"/>
  <c r="AF155" i="4" s="1"/>
  <c r="AG155" i="4" a="1"/>
  <c r="AG155" i="4" s="1"/>
  <c r="AH155" i="4" a="1"/>
  <c r="AH155" i="4" s="1"/>
  <c r="AI155" i="4" a="1"/>
  <c r="AI155" i="4" s="1"/>
  <c r="AF156" i="4" a="1"/>
  <c r="AF156" i="4" s="1"/>
  <c r="AG156" i="4" a="1"/>
  <c r="AG156" i="4" s="1"/>
  <c r="AH156" i="4" a="1"/>
  <c r="AH156" i="4" s="1"/>
  <c r="AI156" i="4" a="1"/>
  <c r="AI156" i="4" s="1"/>
  <c r="AF157" i="4" a="1"/>
  <c r="AF157" i="4" s="1"/>
  <c r="AG157" i="4" a="1"/>
  <c r="AG157" i="4" s="1"/>
  <c r="AH157" i="4" a="1"/>
  <c r="AH157" i="4" s="1"/>
  <c r="AI157" i="4" a="1"/>
  <c r="AI157" i="4" s="1"/>
  <c r="AF158" i="4" a="1"/>
  <c r="AF158" i="4" s="1"/>
  <c r="AG158" i="4" a="1"/>
  <c r="AG158" i="4" s="1"/>
  <c r="AH158" i="4" a="1"/>
  <c r="AH158" i="4" s="1"/>
  <c r="AI158" i="4" a="1"/>
  <c r="AI158" i="4" s="1"/>
  <c r="AF159" i="4" a="1"/>
  <c r="AF159" i="4" s="1"/>
  <c r="AG159" i="4" a="1"/>
  <c r="AG159" i="4" s="1"/>
  <c r="AH159" i="4" a="1"/>
  <c r="AH159" i="4" s="1"/>
  <c r="AI159" i="4" a="1"/>
  <c r="AI159" i="4" s="1"/>
  <c r="AF160" i="4" a="1"/>
  <c r="AF160" i="4" s="1"/>
  <c r="AG160" i="4" a="1"/>
  <c r="AG160" i="4" s="1"/>
  <c r="AH160" i="4" a="1"/>
  <c r="AH160" i="4" s="1"/>
  <c r="AI160" i="4" a="1"/>
  <c r="AI160" i="4" s="1"/>
  <c r="AF161" i="4" a="1"/>
  <c r="AF161" i="4" s="1"/>
  <c r="AG161" i="4" a="1"/>
  <c r="AG161" i="4" s="1"/>
  <c r="AH161" i="4" a="1"/>
  <c r="AH161" i="4" s="1"/>
  <c r="AI161" i="4" a="1"/>
  <c r="AI161" i="4" s="1"/>
  <c r="AF162" i="4" a="1"/>
  <c r="AF162" i="4" s="1"/>
  <c r="AG162" i="4" a="1"/>
  <c r="AG162" i="4" s="1"/>
  <c r="AH162" i="4" a="1"/>
  <c r="AH162" i="4" s="1"/>
  <c r="AI162" i="4" a="1"/>
  <c r="AI162" i="4" s="1"/>
  <c r="AF163" i="4" a="1"/>
  <c r="AF163" i="4" s="1"/>
  <c r="AG163" i="4" a="1"/>
  <c r="AG163" i="4" s="1"/>
  <c r="AH163" i="4" a="1"/>
  <c r="AH163" i="4" s="1"/>
  <c r="AI163" i="4" a="1"/>
  <c r="AI163" i="4" s="1"/>
  <c r="AF164" i="4" a="1"/>
  <c r="AF164" i="4" s="1"/>
  <c r="AG164" i="4" a="1"/>
  <c r="AG164" i="4" s="1"/>
  <c r="AH164" i="4" a="1"/>
  <c r="AH164" i="4" s="1"/>
  <c r="AI164" i="4" a="1"/>
  <c r="AI164" i="4" s="1"/>
  <c r="AF165" i="4" a="1"/>
  <c r="AF165" i="4" s="1"/>
  <c r="AG165" i="4" a="1"/>
  <c r="AG165" i="4" s="1"/>
  <c r="AH165" i="4" a="1"/>
  <c r="AH165" i="4" s="1"/>
  <c r="AI165" i="4" a="1"/>
  <c r="AI165" i="4" s="1"/>
  <c r="AF166" i="4" a="1"/>
  <c r="AF166" i="4" s="1"/>
  <c r="AG166" i="4" a="1"/>
  <c r="AG166" i="4" s="1"/>
  <c r="AH166" i="4" a="1"/>
  <c r="AH166" i="4" s="1"/>
  <c r="AI166" i="4" a="1"/>
  <c r="AI166" i="4" s="1"/>
  <c r="AF167" i="4" a="1"/>
  <c r="AF167" i="4" s="1"/>
  <c r="AG167" i="4" a="1"/>
  <c r="AG167" i="4" s="1"/>
  <c r="AH167" i="4" a="1"/>
  <c r="AH167" i="4" s="1"/>
  <c r="AI167" i="4" a="1"/>
  <c r="AI167" i="4" s="1"/>
  <c r="AF168" i="4" a="1"/>
  <c r="AF168" i="4" s="1"/>
  <c r="AG168" i="4" a="1"/>
  <c r="AG168" i="4" s="1"/>
  <c r="AH168" i="4" a="1"/>
  <c r="AH168" i="4" s="1"/>
  <c r="AI168" i="4" a="1"/>
  <c r="AI168" i="4" s="1"/>
  <c r="AF169" i="4" a="1"/>
  <c r="AF169" i="4" s="1"/>
  <c r="AG169" i="4" a="1"/>
  <c r="AG169" i="4" s="1"/>
  <c r="AH169" i="4" a="1"/>
  <c r="AH169" i="4" s="1"/>
  <c r="AI169" i="4" a="1"/>
  <c r="AI169" i="4" s="1"/>
  <c r="AF170" i="4" a="1"/>
  <c r="AF170" i="4" s="1"/>
  <c r="AG170" i="4" a="1"/>
  <c r="AG170" i="4" s="1"/>
  <c r="AH170" i="4" a="1"/>
  <c r="AH170" i="4" s="1"/>
  <c r="AI170" i="4" a="1"/>
  <c r="AI170" i="4" s="1"/>
  <c r="AF171" i="4" a="1"/>
  <c r="AF171" i="4" s="1"/>
  <c r="AG171" i="4" a="1"/>
  <c r="AG171" i="4" s="1"/>
  <c r="AH171" i="4" a="1"/>
  <c r="AH171" i="4" s="1"/>
  <c r="AI171" i="4" a="1"/>
  <c r="AI171" i="4" s="1"/>
  <c r="AF172" i="4" a="1"/>
  <c r="AF172" i="4" s="1"/>
  <c r="AG172" i="4" a="1"/>
  <c r="AG172" i="4" s="1"/>
  <c r="AH172" i="4" a="1"/>
  <c r="AH172" i="4" s="1"/>
  <c r="AI172" i="4" a="1"/>
  <c r="AI172" i="4" s="1"/>
  <c r="AF173" i="4" a="1"/>
  <c r="AF173" i="4" s="1"/>
  <c r="AG173" i="4" a="1"/>
  <c r="AG173" i="4" s="1"/>
  <c r="AH173" i="4" a="1"/>
  <c r="AH173" i="4" s="1"/>
  <c r="AI173" i="4" a="1"/>
  <c r="AI173" i="4" s="1"/>
  <c r="AF174" i="4" a="1"/>
  <c r="AF174" i="4" s="1"/>
  <c r="AG174" i="4" a="1"/>
  <c r="AG174" i="4" s="1"/>
  <c r="AH174" i="4" a="1"/>
  <c r="AH174" i="4" s="1"/>
  <c r="AI174" i="4" a="1"/>
  <c r="AI174" i="4" s="1"/>
  <c r="AF175" i="4" a="1"/>
  <c r="AF175" i="4" s="1"/>
  <c r="AG175" i="4" a="1"/>
  <c r="AG175" i="4" s="1"/>
  <c r="AH175" i="4" a="1"/>
  <c r="AH175" i="4" s="1"/>
  <c r="AI175" i="4" a="1"/>
  <c r="AI175" i="4" s="1"/>
  <c r="AF176" i="4" a="1"/>
  <c r="AF176" i="4" s="1"/>
  <c r="AG176" i="4" a="1"/>
  <c r="AG176" i="4" s="1"/>
  <c r="AH176" i="4" a="1"/>
  <c r="AH176" i="4" s="1"/>
  <c r="AI176" i="4" a="1"/>
  <c r="AI176" i="4" s="1"/>
  <c r="AF177" i="4" a="1"/>
  <c r="AF177" i="4" s="1"/>
  <c r="AG177" i="4" a="1"/>
  <c r="AG177" i="4" s="1"/>
  <c r="AH177" i="4" a="1"/>
  <c r="AH177" i="4" s="1"/>
  <c r="AI177" i="4" a="1"/>
  <c r="AI177" i="4" s="1"/>
  <c r="AF178" i="4" a="1"/>
  <c r="AF178" i="4" s="1"/>
  <c r="AG178" i="4" a="1"/>
  <c r="AG178" i="4" s="1"/>
  <c r="AH178" i="4" a="1"/>
  <c r="AH178" i="4" s="1"/>
  <c r="AI178" i="4" a="1"/>
  <c r="AI178" i="4" s="1"/>
  <c r="AF179" i="4" a="1"/>
  <c r="AF179" i="4" s="1"/>
  <c r="AG179" i="4" a="1"/>
  <c r="AG179" i="4" s="1"/>
  <c r="AH179" i="4" a="1"/>
  <c r="AH179" i="4" s="1"/>
  <c r="AI179" i="4" a="1"/>
  <c r="AI179" i="4" s="1"/>
  <c r="AF180" i="4" a="1"/>
  <c r="AF180" i="4" s="1"/>
  <c r="AG180" i="4" a="1"/>
  <c r="AG180" i="4" s="1"/>
  <c r="AH180" i="4" a="1"/>
  <c r="AH180" i="4" s="1"/>
  <c r="AI180" i="4" a="1"/>
  <c r="AI180" i="4" s="1"/>
  <c r="AF181" i="4" a="1"/>
  <c r="AF181" i="4" s="1"/>
  <c r="AG181" i="4" a="1"/>
  <c r="AG181" i="4" s="1"/>
  <c r="AH181" i="4" a="1"/>
  <c r="AH181" i="4" s="1"/>
  <c r="AI181" i="4" a="1"/>
  <c r="AI181" i="4" s="1"/>
  <c r="AF182" i="4" a="1"/>
  <c r="AF182" i="4" s="1"/>
  <c r="AG182" i="4" a="1"/>
  <c r="AG182" i="4" s="1"/>
  <c r="AH182" i="4" a="1"/>
  <c r="AH182" i="4" s="1"/>
  <c r="AI182" i="4" a="1"/>
  <c r="AI182" i="4" s="1"/>
  <c r="AF183" i="4" a="1"/>
  <c r="AF183" i="4" s="1"/>
  <c r="AG183" i="4" a="1"/>
  <c r="AG183" i="4" s="1"/>
  <c r="AH183" i="4" a="1"/>
  <c r="AH183" i="4" s="1"/>
  <c r="AI183" i="4" a="1"/>
  <c r="AI183" i="4" s="1"/>
  <c r="AF184" i="4" a="1"/>
  <c r="AF184" i="4" s="1"/>
  <c r="AG184" i="4" a="1"/>
  <c r="AG184" i="4" s="1"/>
  <c r="AH184" i="4" a="1"/>
  <c r="AH184" i="4" s="1"/>
  <c r="AI184" i="4" a="1"/>
  <c r="AI184" i="4" s="1"/>
  <c r="AF185" i="4" a="1"/>
  <c r="AF185" i="4" s="1"/>
  <c r="AG185" i="4" a="1"/>
  <c r="AG185" i="4" s="1"/>
  <c r="AH185" i="4" a="1"/>
  <c r="AH185" i="4" s="1"/>
  <c r="AI185" i="4" a="1"/>
  <c r="AI185" i="4" s="1"/>
  <c r="AF186" i="4" a="1"/>
  <c r="AF186" i="4" s="1"/>
  <c r="AG186" i="4" a="1"/>
  <c r="AG186" i="4" s="1"/>
  <c r="AH186" i="4" a="1"/>
  <c r="AH186" i="4" s="1"/>
  <c r="AI186" i="4" a="1"/>
  <c r="AI186" i="4" s="1"/>
  <c r="AF187" i="4" a="1"/>
  <c r="AF187" i="4" s="1"/>
  <c r="AG187" i="4" a="1"/>
  <c r="AG187" i="4" s="1"/>
  <c r="AH187" i="4" a="1"/>
  <c r="AH187" i="4" s="1"/>
  <c r="AI187" i="4" a="1"/>
  <c r="AI187" i="4" s="1"/>
  <c r="AF188" i="4" a="1"/>
  <c r="AF188" i="4" s="1"/>
  <c r="AG188" i="4" a="1"/>
  <c r="AG188" i="4" s="1"/>
  <c r="AH188" i="4" a="1"/>
  <c r="AH188" i="4" s="1"/>
  <c r="AI188" i="4" a="1"/>
  <c r="AI188" i="4" s="1"/>
  <c r="AF189" i="4" a="1"/>
  <c r="AF189" i="4" s="1"/>
  <c r="AG189" i="4" a="1"/>
  <c r="AG189" i="4" s="1"/>
  <c r="AH189" i="4" a="1"/>
  <c r="AH189" i="4" s="1"/>
  <c r="AI189" i="4" a="1"/>
  <c r="AI189" i="4" s="1"/>
  <c r="AF190" i="4" a="1"/>
  <c r="AF190" i="4" s="1"/>
  <c r="AG190" i="4" a="1"/>
  <c r="AG190" i="4" s="1"/>
  <c r="AH190" i="4" a="1"/>
  <c r="AH190" i="4" s="1"/>
  <c r="AI190" i="4" a="1"/>
  <c r="AI190" i="4" s="1"/>
  <c r="AF191" i="4" a="1"/>
  <c r="AF191" i="4" s="1"/>
  <c r="AG191" i="4" a="1"/>
  <c r="AG191" i="4" s="1"/>
  <c r="AH191" i="4" a="1"/>
  <c r="AH191" i="4" s="1"/>
  <c r="AI191" i="4" a="1"/>
  <c r="AI191" i="4" s="1"/>
  <c r="AF192" i="4" a="1"/>
  <c r="AF192" i="4" s="1"/>
  <c r="AG192" i="4" a="1"/>
  <c r="AG192" i="4" s="1"/>
  <c r="AH192" i="4" a="1"/>
  <c r="AH192" i="4" s="1"/>
  <c r="AI192" i="4" a="1"/>
  <c r="AI192" i="4" s="1"/>
  <c r="AF193" i="4" a="1"/>
  <c r="AF193" i="4" s="1"/>
  <c r="AG193" i="4" a="1"/>
  <c r="AG193" i="4" s="1"/>
  <c r="AH193" i="4" a="1"/>
  <c r="AH193" i="4" s="1"/>
  <c r="AI193" i="4" a="1"/>
  <c r="AI193" i="4" s="1"/>
  <c r="AF194" i="4" a="1"/>
  <c r="AF194" i="4" s="1"/>
  <c r="AG194" i="4" a="1"/>
  <c r="AG194" i="4" s="1"/>
  <c r="AH194" i="4" a="1"/>
  <c r="AH194" i="4" s="1"/>
  <c r="AI194" i="4" a="1"/>
  <c r="AI194" i="4" s="1"/>
  <c r="AF195" i="4" a="1"/>
  <c r="AF195" i="4" s="1"/>
  <c r="AG195" i="4" a="1"/>
  <c r="AG195" i="4" s="1"/>
  <c r="AH195" i="4" a="1"/>
  <c r="AH195" i="4" s="1"/>
  <c r="AI195" i="4" a="1"/>
  <c r="AI195" i="4" s="1"/>
  <c r="AF196" i="4" a="1"/>
  <c r="AF196" i="4" s="1"/>
  <c r="AG196" i="4" a="1"/>
  <c r="AG196" i="4" s="1"/>
  <c r="AH196" i="4" a="1"/>
  <c r="AH196" i="4" s="1"/>
  <c r="AI196" i="4" a="1"/>
  <c r="AI196" i="4" s="1"/>
  <c r="AF197" i="4" a="1"/>
  <c r="AF197" i="4" s="1"/>
  <c r="AG197" i="4" a="1"/>
  <c r="AG197" i="4" s="1"/>
  <c r="AH197" i="4" a="1"/>
  <c r="AH197" i="4" s="1"/>
  <c r="AI197" i="4" a="1"/>
  <c r="AI197" i="4" s="1"/>
  <c r="AF198" i="4" a="1"/>
  <c r="AF198" i="4" s="1"/>
  <c r="AG198" i="4" a="1"/>
  <c r="AG198" i="4" s="1"/>
  <c r="AH198" i="4" a="1"/>
  <c r="AH198" i="4" s="1"/>
  <c r="AI198" i="4" a="1"/>
  <c r="AI198" i="4" s="1"/>
  <c r="AF199" i="4" a="1"/>
  <c r="AF199" i="4" s="1"/>
  <c r="AG199" i="4" a="1"/>
  <c r="AG199" i="4" s="1"/>
  <c r="AH199" i="4" a="1"/>
  <c r="AH199" i="4" s="1"/>
  <c r="AI199" i="4" a="1"/>
  <c r="AI199" i="4" s="1"/>
  <c r="AF200" i="4" a="1"/>
  <c r="AF200" i="4" s="1"/>
  <c r="AG200" i="4" a="1"/>
  <c r="AG200" i="4" s="1"/>
  <c r="AH200" i="4" a="1"/>
  <c r="AH200" i="4" s="1"/>
  <c r="AI200" i="4" a="1"/>
  <c r="AI200" i="4" s="1"/>
  <c r="AF201" i="4" a="1"/>
  <c r="AF201" i="4" s="1"/>
  <c r="AG201" i="4" a="1"/>
  <c r="AG201" i="4" s="1"/>
  <c r="AH201" i="4" a="1"/>
  <c r="AH201" i="4" s="1"/>
  <c r="AI201" i="4" a="1"/>
  <c r="AI201" i="4" s="1"/>
  <c r="AF202" i="4" a="1"/>
  <c r="AF202" i="4" s="1"/>
  <c r="AG202" i="4" a="1"/>
  <c r="AG202" i="4" s="1"/>
  <c r="AH202" i="4" a="1"/>
  <c r="AH202" i="4" s="1"/>
  <c r="AI202" i="4" a="1"/>
  <c r="AI202" i="4" s="1"/>
  <c r="AF203" i="4" a="1"/>
  <c r="AF203" i="4" s="1"/>
  <c r="AG203" i="4" a="1"/>
  <c r="AG203" i="4" s="1"/>
  <c r="AH203" i="4" a="1"/>
  <c r="AH203" i="4" s="1"/>
  <c r="AI203" i="4" a="1"/>
  <c r="AI203" i="4" s="1"/>
  <c r="AF204" i="4" a="1"/>
  <c r="AF204" i="4" s="1"/>
  <c r="AG204" i="4" a="1"/>
  <c r="AG204" i="4" s="1"/>
  <c r="AH204" i="4" a="1"/>
  <c r="AH204" i="4" s="1"/>
  <c r="AI204" i="4" a="1"/>
  <c r="AI204" i="4" s="1"/>
  <c r="AF205" i="4" a="1"/>
  <c r="AF205" i="4" s="1"/>
  <c r="AG205" i="4" a="1"/>
  <c r="AG205" i="4" s="1"/>
  <c r="AH205" i="4" a="1"/>
  <c r="AH205" i="4" s="1"/>
  <c r="AI205" i="4" a="1"/>
  <c r="AI205" i="4" s="1"/>
  <c r="AF206" i="4" a="1"/>
  <c r="AF206" i="4" s="1"/>
  <c r="AG206" i="4" a="1"/>
  <c r="AG206" i="4" s="1"/>
  <c r="AH206" i="4" a="1"/>
  <c r="AH206" i="4" s="1"/>
  <c r="AI206" i="4" a="1"/>
  <c r="AI206" i="4" s="1"/>
  <c r="AF207" i="4" a="1"/>
  <c r="AF207" i="4" s="1"/>
  <c r="AG207" i="4" a="1"/>
  <c r="AG207" i="4" s="1"/>
  <c r="AH207" i="4" a="1"/>
  <c r="AH207" i="4" s="1"/>
  <c r="AI207" i="4" a="1"/>
  <c r="AI207" i="4" s="1"/>
  <c r="AF208" i="4" a="1"/>
  <c r="AF208" i="4" s="1"/>
  <c r="AG208" i="4" a="1"/>
  <c r="AG208" i="4" s="1"/>
  <c r="AH208" i="4" a="1"/>
  <c r="AH208" i="4" s="1"/>
  <c r="AI208" i="4" a="1"/>
  <c r="AI208" i="4" s="1"/>
  <c r="AF209" i="4" a="1"/>
  <c r="AF209" i="4" s="1"/>
  <c r="AG209" i="4" a="1"/>
  <c r="AG209" i="4" s="1"/>
  <c r="AH209" i="4" a="1"/>
  <c r="AH209" i="4" s="1"/>
  <c r="AI209" i="4" a="1"/>
  <c r="AI209" i="4" s="1"/>
  <c r="AF210" i="4" a="1"/>
  <c r="AF210" i="4" s="1"/>
  <c r="AG210" i="4" a="1"/>
  <c r="AG210" i="4" s="1"/>
  <c r="AH210" i="4" a="1"/>
  <c r="AH210" i="4" s="1"/>
  <c r="AI210" i="4" a="1"/>
  <c r="AI210" i="4" s="1"/>
  <c r="AF211" i="4" a="1"/>
  <c r="AF211" i="4" s="1"/>
  <c r="AG211" i="4" a="1"/>
  <c r="AG211" i="4" s="1"/>
  <c r="AH211" i="4" a="1"/>
  <c r="AH211" i="4" s="1"/>
  <c r="AI211" i="4" a="1"/>
  <c r="AI211" i="4" s="1"/>
  <c r="AF212" i="4" a="1"/>
  <c r="AF212" i="4" s="1"/>
  <c r="AG212" i="4" a="1"/>
  <c r="AG212" i="4" s="1"/>
  <c r="AH212" i="4" a="1"/>
  <c r="AH212" i="4" s="1"/>
  <c r="AI212" i="4" a="1"/>
  <c r="AI212" i="4" s="1"/>
  <c r="AF213" i="4" a="1"/>
  <c r="AF213" i="4" s="1"/>
  <c r="AG213" i="4" a="1"/>
  <c r="AG213" i="4" s="1"/>
  <c r="AH213" i="4" a="1"/>
  <c r="AH213" i="4" s="1"/>
  <c r="AI213" i="4" a="1"/>
  <c r="AI213" i="4" s="1"/>
  <c r="AF214" i="4" a="1"/>
  <c r="AF214" i="4" s="1"/>
  <c r="AG214" i="4" a="1"/>
  <c r="AG214" i="4" s="1"/>
  <c r="AH214" i="4" a="1"/>
  <c r="AH214" i="4" s="1"/>
  <c r="AI214" i="4" a="1"/>
  <c r="AI214" i="4" s="1"/>
  <c r="AF215" i="4" a="1"/>
  <c r="AF215" i="4" s="1"/>
  <c r="AG215" i="4" a="1"/>
  <c r="AG215" i="4" s="1"/>
  <c r="AH215" i="4" a="1"/>
  <c r="AH215" i="4" s="1"/>
  <c r="AI215" i="4" a="1"/>
  <c r="AI215" i="4" s="1"/>
  <c r="AF216" i="4" a="1"/>
  <c r="AF216" i="4" s="1"/>
  <c r="AG216" i="4" a="1"/>
  <c r="AG216" i="4" s="1"/>
  <c r="AH216" i="4" a="1"/>
  <c r="AH216" i="4" s="1"/>
  <c r="AI216" i="4" a="1"/>
  <c r="AI216" i="4" s="1"/>
  <c r="AF217" i="4" a="1"/>
  <c r="AF217" i="4" s="1"/>
  <c r="AG217" i="4" a="1"/>
  <c r="AG217" i="4" s="1"/>
  <c r="AH217" i="4" a="1"/>
  <c r="AH217" i="4" s="1"/>
  <c r="AI217" i="4" a="1"/>
  <c r="AI217" i="4" s="1"/>
  <c r="AF218" i="4" a="1"/>
  <c r="AF218" i="4" s="1"/>
  <c r="AG218" i="4" a="1"/>
  <c r="AG218" i="4" s="1"/>
  <c r="AH218" i="4" a="1"/>
  <c r="AH218" i="4" s="1"/>
  <c r="AI218" i="4" a="1"/>
  <c r="AI218" i="4" s="1"/>
  <c r="AF219" i="4" a="1"/>
  <c r="AF219" i="4" s="1"/>
  <c r="AG219" i="4" a="1"/>
  <c r="AG219" i="4" s="1"/>
  <c r="AH219" i="4" a="1"/>
  <c r="AH219" i="4" s="1"/>
  <c r="AI219" i="4" a="1"/>
  <c r="AI219" i="4" s="1"/>
  <c r="AF220" i="4" a="1"/>
  <c r="AF220" i="4" s="1"/>
  <c r="AG220" i="4" a="1"/>
  <c r="AG220" i="4" s="1"/>
  <c r="AH220" i="4" a="1"/>
  <c r="AH220" i="4" s="1"/>
  <c r="AI220" i="4" a="1"/>
  <c r="AI220" i="4" s="1"/>
  <c r="AF221" i="4" a="1"/>
  <c r="AF221" i="4" s="1"/>
  <c r="AG221" i="4" a="1"/>
  <c r="AG221" i="4" s="1"/>
  <c r="AH221" i="4" a="1"/>
  <c r="AH221" i="4" s="1"/>
  <c r="AI221" i="4" a="1"/>
  <c r="AI221" i="4" s="1"/>
  <c r="AF222" i="4" a="1"/>
  <c r="AF222" i="4" s="1"/>
  <c r="AG222" i="4" a="1"/>
  <c r="AG222" i="4" s="1"/>
  <c r="AH222" i="4" a="1"/>
  <c r="AH222" i="4" s="1"/>
  <c r="AI222" i="4" a="1"/>
  <c r="AI222" i="4" s="1"/>
  <c r="AF223" i="4" a="1"/>
  <c r="AF223" i="4" s="1"/>
  <c r="AG223" i="4" a="1"/>
  <c r="AG223" i="4" s="1"/>
  <c r="AH223" i="4" a="1"/>
  <c r="AH223" i="4" s="1"/>
  <c r="AI223" i="4" a="1"/>
  <c r="AI223" i="4" s="1"/>
  <c r="AF224" i="4" a="1"/>
  <c r="AF224" i="4" s="1"/>
  <c r="AG224" i="4" a="1"/>
  <c r="AG224" i="4" s="1"/>
  <c r="AH224" i="4" a="1"/>
  <c r="AH224" i="4" s="1"/>
  <c r="AI224" i="4" a="1"/>
  <c r="AI224" i="4" s="1"/>
  <c r="AF225" i="4" a="1"/>
  <c r="AF225" i="4" s="1"/>
  <c r="AG225" i="4" a="1"/>
  <c r="AG225" i="4" s="1"/>
  <c r="AH225" i="4" a="1"/>
  <c r="AH225" i="4" s="1"/>
  <c r="AI225" i="4" a="1"/>
  <c r="AI225" i="4" s="1"/>
  <c r="AF226" i="4" a="1"/>
  <c r="AF226" i="4" s="1"/>
  <c r="AG226" i="4" a="1"/>
  <c r="AG226" i="4" s="1"/>
  <c r="AH226" i="4" a="1"/>
  <c r="AH226" i="4" s="1"/>
  <c r="AI226" i="4" a="1"/>
  <c r="AI226" i="4" s="1"/>
  <c r="AF227" i="4" a="1"/>
  <c r="AF227" i="4" s="1"/>
  <c r="AG227" i="4" a="1"/>
  <c r="AG227" i="4" s="1"/>
  <c r="AH227" i="4" a="1"/>
  <c r="AH227" i="4" s="1"/>
  <c r="AI227" i="4" a="1"/>
  <c r="AI227" i="4" s="1"/>
  <c r="AF228" i="4" a="1"/>
  <c r="AF228" i="4" s="1"/>
  <c r="AG228" i="4" a="1"/>
  <c r="AG228" i="4" s="1"/>
  <c r="AH228" i="4" a="1"/>
  <c r="AH228" i="4" s="1"/>
  <c r="AI228" i="4" a="1"/>
  <c r="AI228" i="4" s="1"/>
  <c r="AF229" i="4" a="1"/>
  <c r="AF229" i="4" s="1"/>
  <c r="AG229" i="4" a="1"/>
  <c r="AG229" i="4" s="1"/>
  <c r="AH229" i="4" a="1"/>
  <c r="AH229" i="4" s="1"/>
  <c r="AI229" i="4" a="1"/>
  <c r="AI229" i="4" s="1"/>
  <c r="AF230" i="4" a="1"/>
  <c r="AF230" i="4" s="1"/>
  <c r="AG230" i="4" a="1"/>
  <c r="AG230" i="4" s="1"/>
  <c r="AH230" i="4" a="1"/>
  <c r="AH230" i="4" s="1"/>
  <c r="AI230" i="4" a="1"/>
  <c r="AI230" i="4" s="1"/>
  <c r="AF231" i="4" a="1"/>
  <c r="AF231" i="4" s="1"/>
  <c r="AG231" i="4" a="1"/>
  <c r="AG231" i="4" s="1"/>
  <c r="AH231" i="4" a="1"/>
  <c r="AH231" i="4" s="1"/>
  <c r="AI231" i="4" a="1"/>
  <c r="AI231" i="4" s="1"/>
  <c r="AF232" i="4" a="1"/>
  <c r="AF232" i="4" s="1"/>
  <c r="AG232" i="4" a="1"/>
  <c r="AG232" i="4" s="1"/>
  <c r="AH232" i="4" a="1"/>
  <c r="AH232" i="4" s="1"/>
  <c r="AI232" i="4" a="1"/>
  <c r="AI232" i="4" s="1"/>
  <c r="AF233" i="4" a="1"/>
  <c r="AF233" i="4" s="1"/>
  <c r="AG233" i="4" a="1"/>
  <c r="AG233" i="4" s="1"/>
  <c r="AH233" i="4" a="1"/>
  <c r="AH233" i="4" s="1"/>
  <c r="AI233" i="4" a="1"/>
  <c r="AI233" i="4" s="1"/>
  <c r="AF234" i="4" a="1"/>
  <c r="AF234" i="4" s="1"/>
  <c r="AG234" i="4" a="1"/>
  <c r="AG234" i="4" s="1"/>
  <c r="AH234" i="4" a="1"/>
  <c r="AH234" i="4" s="1"/>
  <c r="AI234" i="4" a="1"/>
  <c r="AI234" i="4" s="1"/>
  <c r="AF235" i="4" a="1"/>
  <c r="AF235" i="4" s="1"/>
  <c r="AG235" i="4" a="1"/>
  <c r="AG235" i="4" s="1"/>
  <c r="AH235" i="4" a="1"/>
  <c r="AH235" i="4" s="1"/>
  <c r="AI235" i="4" a="1"/>
  <c r="AI235" i="4" s="1"/>
  <c r="AF236" i="4" a="1"/>
  <c r="AF236" i="4" s="1"/>
  <c r="AG236" i="4" a="1"/>
  <c r="AG236" i="4" s="1"/>
  <c r="AH236" i="4" a="1"/>
  <c r="AH236" i="4" s="1"/>
  <c r="AI236" i="4" a="1"/>
  <c r="AI236" i="4" s="1"/>
  <c r="AF237" i="4" a="1"/>
  <c r="AF237" i="4" s="1"/>
  <c r="AG237" i="4" a="1"/>
  <c r="AG237" i="4" s="1"/>
  <c r="AH237" i="4" a="1"/>
  <c r="AH237" i="4" s="1"/>
  <c r="AI237" i="4" a="1"/>
  <c r="AI237" i="4" s="1"/>
  <c r="AF238" i="4" a="1"/>
  <c r="AF238" i="4" s="1"/>
  <c r="AG238" i="4" a="1"/>
  <c r="AG238" i="4" s="1"/>
  <c r="AH238" i="4" a="1"/>
  <c r="AH238" i="4" s="1"/>
  <c r="AI238" i="4" a="1"/>
  <c r="AI238" i="4" s="1"/>
  <c r="AF239" i="4" a="1"/>
  <c r="AF239" i="4" s="1"/>
  <c r="AG239" i="4" a="1"/>
  <c r="AG239" i="4" s="1"/>
  <c r="AH239" i="4" a="1"/>
  <c r="AH239" i="4" s="1"/>
  <c r="AI239" i="4" a="1"/>
  <c r="AI239" i="4" s="1"/>
  <c r="AF240" i="4" a="1"/>
  <c r="AF240" i="4" s="1"/>
  <c r="AG240" i="4" a="1"/>
  <c r="AG240" i="4" s="1"/>
  <c r="AH240" i="4" a="1"/>
  <c r="AH240" i="4" s="1"/>
  <c r="AI240" i="4" a="1"/>
  <c r="AI240" i="4" s="1"/>
  <c r="AF241" i="4" a="1"/>
  <c r="AF241" i="4" s="1"/>
  <c r="AG241" i="4" a="1"/>
  <c r="AG241" i="4" s="1"/>
  <c r="AH241" i="4" a="1"/>
  <c r="AH241" i="4" s="1"/>
  <c r="AI241" i="4" a="1"/>
  <c r="AI241" i="4" s="1"/>
  <c r="AF242" i="4" a="1"/>
  <c r="AF242" i="4" s="1"/>
  <c r="AG242" i="4" a="1"/>
  <c r="AG242" i="4" s="1"/>
  <c r="AH242" i="4" a="1"/>
  <c r="AH242" i="4" s="1"/>
  <c r="AI242" i="4" a="1"/>
  <c r="AI242" i="4" s="1"/>
  <c r="AF243" i="4" a="1"/>
  <c r="AF243" i="4" s="1"/>
  <c r="AG243" i="4" a="1"/>
  <c r="AG243" i="4" s="1"/>
  <c r="AH243" i="4" a="1"/>
  <c r="AH243" i="4" s="1"/>
  <c r="AI243" i="4" a="1"/>
  <c r="AI243" i="4" s="1"/>
  <c r="AF244" i="4" a="1"/>
  <c r="AF244" i="4" s="1"/>
  <c r="AG244" i="4" a="1"/>
  <c r="AG244" i="4" s="1"/>
  <c r="AH244" i="4" a="1"/>
  <c r="AH244" i="4" s="1"/>
  <c r="AI244" i="4" a="1"/>
  <c r="AI244" i="4" s="1"/>
  <c r="AF245" i="4" a="1"/>
  <c r="AF245" i="4" s="1"/>
  <c r="AG245" i="4" a="1"/>
  <c r="AG245" i="4" s="1"/>
  <c r="AH245" i="4" a="1"/>
  <c r="AH245" i="4" s="1"/>
  <c r="AI245" i="4" a="1"/>
  <c r="AI245" i="4" s="1"/>
  <c r="AF246" i="4" a="1"/>
  <c r="AF246" i="4" s="1"/>
  <c r="AG246" i="4" a="1"/>
  <c r="AG246" i="4" s="1"/>
  <c r="AH246" i="4" a="1"/>
  <c r="AH246" i="4" s="1"/>
  <c r="AI246" i="4" a="1"/>
  <c r="AI246" i="4" s="1"/>
  <c r="AF247" i="4" a="1"/>
  <c r="AF247" i="4" s="1"/>
  <c r="AG247" i="4" a="1"/>
  <c r="AG247" i="4" s="1"/>
  <c r="AH247" i="4" a="1"/>
  <c r="AH247" i="4" s="1"/>
  <c r="AI247" i="4" a="1"/>
  <c r="AI247" i="4" s="1"/>
  <c r="AF248" i="4" a="1"/>
  <c r="AF248" i="4" s="1"/>
  <c r="AG248" i="4" a="1"/>
  <c r="AG248" i="4" s="1"/>
  <c r="AH248" i="4" a="1"/>
  <c r="AH248" i="4" s="1"/>
  <c r="AI248" i="4" a="1"/>
  <c r="AI248" i="4" s="1"/>
  <c r="AF249" i="4" a="1"/>
  <c r="AF249" i="4" s="1"/>
  <c r="AG249" i="4" a="1"/>
  <c r="AG249" i="4" s="1"/>
  <c r="AH249" i="4" a="1"/>
  <c r="AH249" i="4" s="1"/>
  <c r="AI249" i="4" a="1"/>
  <c r="AI249" i="4" s="1"/>
  <c r="AF250" i="4" a="1"/>
  <c r="AF250" i="4" s="1"/>
  <c r="AG250" i="4" a="1"/>
  <c r="AG250" i="4" s="1"/>
  <c r="AH250" i="4" a="1"/>
  <c r="AH250" i="4" s="1"/>
  <c r="AI250" i="4" a="1"/>
  <c r="AI250" i="4" s="1"/>
  <c r="AF251" i="4" a="1"/>
  <c r="AF251" i="4" s="1"/>
  <c r="AG251" i="4" a="1"/>
  <c r="AG251" i="4" s="1"/>
  <c r="AH251" i="4" a="1"/>
  <c r="AH251" i="4" s="1"/>
  <c r="AI251" i="4" a="1"/>
  <c r="AI251" i="4" s="1"/>
  <c r="AF252" i="4" a="1"/>
  <c r="AF252" i="4" s="1"/>
  <c r="AG252" i="4" a="1"/>
  <c r="AG252" i="4" s="1"/>
  <c r="AH252" i="4" a="1"/>
  <c r="AH252" i="4" s="1"/>
  <c r="AI252" i="4" a="1"/>
  <c r="AI252" i="4" s="1"/>
  <c r="AF253" i="4" a="1"/>
  <c r="AF253" i="4" s="1"/>
  <c r="AG253" i="4" a="1"/>
  <c r="AG253" i="4" s="1"/>
  <c r="AH253" i="4" a="1"/>
  <c r="AH253" i="4" s="1"/>
  <c r="AI253" i="4" a="1"/>
  <c r="AI253" i="4" s="1"/>
  <c r="AF254" i="4" a="1"/>
  <c r="AF254" i="4" s="1"/>
  <c r="AG254" i="4" a="1"/>
  <c r="AG254" i="4" s="1"/>
  <c r="AH254" i="4" a="1"/>
  <c r="AH254" i="4" s="1"/>
  <c r="AI254" i="4" a="1"/>
  <c r="AI254" i="4" s="1"/>
  <c r="AF255" i="4" a="1"/>
  <c r="AF255" i="4" s="1"/>
  <c r="AG255" i="4" a="1"/>
  <c r="AG255" i="4" s="1"/>
  <c r="AH255" i="4" a="1"/>
  <c r="AH255" i="4" s="1"/>
  <c r="AI255" i="4" a="1"/>
  <c r="AI255" i="4" s="1"/>
  <c r="AF256" i="4" a="1"/>
  <c r="AF256" i="4" s="1"/>
  <c r="AG256" i="4" a="1"/>
  <c r="AG256" i="4" s="1"/>
  <c r="AH256" i="4" a="1"/>
  <c r="AH256" i="4" s="1"/>
  <c r="AI256" i="4" a="1"/>
  <c r="AI256" i="4" s="1"/>
  <c r="AF257" i="4" a="1"/>
  <c r="AF257" i="4" s="1"/>
  <c r="AG257" i="4" a="1"/>
  <c r="AG257" i="4" s="1"/>
  <c r="AH257" i="4" a="1"/>
  <c r="AH257" i="4" s="1"/>
  <c r="AI257" i="4" a="1"/>
  <c r="AI257" i="4" s="1"/>
  <c r="AF258" i="4" a="1"/>
  <c r="AF258" i="4" s="1"/>
  <c r="AG258" i="4" a="1"/>
  <c r="AG258" i="4" s="1"/>
  <c r="AH258" i="4" a="1"/>
  <c r="AH258" i="4" s="1"/>
  <c r="AI258" i="4" a="1"/>
  <c r="AI258" i="4" s="1"/>
  <c r="AF259" i="4" a="1"/>
  <c r="AF259" i="4" s="1"/>
  <c r="AG259" i="4" a="1"/>
  <c r="AG259" i="4" s="1"/>
  <c r="AH259" i="4" a="1"/>
  <c r="AH259" i="4" s="1"/>
  <c r="AI259" i="4" a="1"/>
  <c r="AI259" i="4" s="1"/>
  <c r="AF260" i="4" a="1"/>
  <c r="AF260" i="4" s="1"/>
  <c r="AG260" i="4" a="1"/>
  <c r="AG260" i="4" s="1"/>
  <c r="AH260" i="4" a="1"/>
  <c r="AH260" i="4" s="1"/>
  <c r="AI260" i="4" a="1"/>
  <c r="AI260" i="4" s="1"/>
  <c r="AF261" i="4" a="1"/>
  <c r="AF261" i="4" s="1"/>
  <c r="AG261" i="4" a="1"/>
  <c r="AG261" i="4" s="1"/>
  <c r="AH261" i="4" a="1"/>
  <c r="AH261" i="4" s="1"/>
  <c r="AI261" i="4" a="1"/>
  <c r="AI261" i="4" s="1"/>
  <c r="AF262" i="4" a="1"/>
  <c r="AF262" i="4" s="1"/>
  <c r="AG262" i="4" a="1"/>
  <c r="AG262" i="4" s="1"/>
  <c r="AH262" i="4" a="1"/>
  <c r="AH262" i="4" s="1"/>
  <c r="AI262" i="4" a="1"/>
  <c r="AI262" i="4" s="1"/>
  <c r="AF263" i="4" a="1"/>
  <c r="AF263" i="4" s="1"/>
  <c r="AG263" i="4" a="1"/>
  <c r="AG263" i="4" s="1"/>
  <c r="AH263" i="4" a="1"/>
  <c r="AH263" i="4" s="1"/>
  <c r="AI263" i="4" a="1"/>
  <c r="AI263" i="4" s="1"/>
  <c r="AF264" i="4" a="1"/>
  <c r="AF264" i="4" s="1"/>
  <c r="AG264" i="4" a="1"/>
  <c r="AG264" i="4" s="1"/>
  <c r="AH264" i="4" a="1"/>
  <c r="AH264" i="4" s="1"/>
  <c r="AI264" i="4" a="1"/>
  <c r="AI264" i="4" s="1"/>
  <c r="AF265" i="4" a="1"/>
  <c r="AF265" i="4" s="1"/>
  <c r="AG265" i="4" a="1"/>
  <c r="AG265" i="4" s="1"/>
  <c r="AH265" i="4" a="1"/>
  <c r="AH265" i="4" s="1"/>
  <c r="AI265" i="4" a="1"/>
  <c r="AI265" i="4" s="1"/>
  <c r="AF266" i="4" a="1"/>
  <c r="AF266" i="4" s="1"/>
  <c r="AG266" i="4" a="1"/>
  <c r="AG266" i="4" s="1"/>
  <c r="AH266" i="4" a="1"/>
  <c r="AH266" i="4" s="1"/>
  <c r="AI266" i="4" a="1"/>
  <c r="AI266" i="4" s="1"/>
  <c r="AF267" i="4" a="1"/>
  <c r="AF267" i="4" s="1"/>
  <c r="AG267" i="4" a="1"/>
  <c r="AG267" i="4" s="1"/>
  <c r="AH267" i="4" a="1"/>
  <c r="AH267" i="4" s="1"/>
  <c r="AI267" i="4" a="1"/>
  <c r="AI267" i="4" s="1"/>
  <c r="AF268" i="4" a="1"/>
  <c r="AF268" i="4" s="1"/>
  <c r="AG268" i="4" a="1"/>
  <c r="AG268" i="4" s="1"/>
  <c r="AH268" i="4" a="1"/>
  <c r="AH268" i="4" s="1"/>
  <c r="AI268" i="4" a="1"/>
  <c r="AI268" i="4" s="1"/>
  <c r="AF269" i="4" a="1"/>
  <c r="AF269" i="4" s="1"/>
  <c r="AG269" i="4" a="1"/>
  <c r="AG269" i="4" s="1"/>
  <c r="AH269" i="4" a="1"/>
  <c r="AH269" i="4" s="1"/>
  <c r="AI269" i="4" a="1"/>
  <c r="AI269" i="4" s="1"/>
  <c r="AF270" i="4" a="1"/>
  <c r="AF270" i="4" s="1"/>
  <c r="AG270" i="4" a="1"/>
  <c r="AG270" i="4" s="1"/>
  <c r="AH270" i="4" a="1"/>
  <c r="AH270" i="4" s="1"/>
  <c r="AI270" i="4" a="1"/>
  <c r="AI270" i="4" s="1"/>
  <c r="AF271" i="4" a="1"/>
  <c r="AF271" i="4" s="1"/>
  <c r="AG271" i="4" a="1"/>
  <c r="AG271" i="4" s="1"/>
  <c r="AH271" i="4" a="1"/>
  <c r="AH271" i="4" s="1"/>
  <c r="AI271" i="4" a="1"/>
  <c r="AI271" i="4" s="1"/>
  <c r="AF272" i="4" a="1"/>
  <c r="AF272" i="4" s="1"/>
  <c r="AG272" i="4" a="1"/>
  <c r="AG272" i="4" s="1"/>
  <c r="AH272" i="4" a="1"/>
  <c r="AH272" i="4" s="1"/>
  <c r="AI272" i="4" a="1"/>
  <c r="AI272" i="4" s="1"/>
  <c r="AF273" i="4" a="1"/>
  <c r="AF273" i="4" s="1"/>
  <c r="AG273" i="4" a="1"/>
  <c r="AG273" i="4" s="1"/>
  <c r="AH273" i="4" a="1"/>
  <c r="AH273" i="4" s="1"/>
  <c r="AI273" i="4" a="1"/>
  <c r="AI273" i="4" s="1"/>
  <c r="AF274" i="4" a="1"/>
  <c r="AF274" i="4" s="1"/>
  <c r="AG274" i="4" a="1"/>
  <c r="AG274" i="4" s="1"/>
  <c r="AH274" i="4" a="1"/>
  <c r="AH274" i="4" s="1"/>
  <c r="AI274" i="4" a="1"/>
  <c r="AI274" i="4" s="1"/>
  <c r="AF275" i="4" a="1"/>
  <c r="AF275" i="4" s="1"/>
  <c r="AG275" i="4" a="1"/>
  <c r="AG275" i="4" s="1"/>
  <c r="AH275" i="4" a="1"/>
  <c r="AH275" i="4" s="1"/>
  <c r="AI275" i="4" a="1"/>
  <c r="AI275" i="4" s="1"/>
  <c r="AF276" i="4" a="1"/>
  <c r="AF276" i="4" s="1"/>
  <c r="AG276" i="4" a="1"/>
  <c r="AG276" i="4" s="1"/>
  <c r="AH276" i="4" a="1"/>
  <c r="AH276" i="4" s="1"/>
  <c r="AI276" i="4" a="1"/>
  <c r="AI276" i="4" s="1"/>
  <c r="AF277" i="4" a="1"/>
  <c r="AF277" i="4" s="1"/>
  <c r="AG277" i="4" a="1"/>
  <c r="AG277" i="4" s="1"/>
  <c r="AH277" i="4" a="1"/>
  <c r="AH277" i="4" s="1"/>
  <c r="AI277" i="4" a="1"/>
  <c r="AI277" i="4" s="1"/>
  <c r="AF278" i="4" a="1"/>
  <c r="AF278" i="4" s="1"/>
  <c r="AG278" i="4" a="1"/>
  <c r="AG278" i="4" s="1"/>
  <c r="AH278" i="4" a="1"/>
  <c r="AH278" i="4" s="1"/>
  <c r="AI278" i="4" a="1"/>
  <c r="AI278" i="4" s="1"/>
  <c r="AF279" i="4" a="1"/>
  <c r="AF279" i="4" s="1"/>
  <c r="AG279" i="4" a="1"/>
  <c r="AG279" i="4" s="1"/>
  <c r="AH279" i="4" a="1"/>
  <c r="AH279" i="4" s="1"/>
  <c r="AI279" i="4" a="1"/>
  <c r="AI279" i="4" s="1"/>
  <c r="AF280" i="4" a="1"/>
  <c r="AF280" i="4" s="1"/>
  <c r="AG280" i="4" a="1"/>
  <c r="AG280" i="4" s="1"/>
  <c r="AH280" i="4" a="1"/>
  <c r="AH280" i="4" s="1"/>
  <c r="AI280" i="4" a="1"/>
  <c r="AI280" i="4" s="1"/>
  <c r="AF281" i="4" a="1"/>
  <c r="AF281" i="4" s="1"/>
  <c r="AG281" i="4" a="1"/>
  <c r="AG281" i="4" s="1"/>
  <c r="AH281" i="4" a="1"/>
  <c r="AH281" i="4" s="1"/>
  <c r="AI281" i="4" a="1"/>
  <c r="AI281" i="4" s="1"/>
  <c r="AF282" i="4" a="1"/>
  <c r="AF282" i="4" s="1"/>
  <c r="AG282" i="4" a="1"/>
  <c r="AG282" i="4" s="1"/>
  <c r="AH282" i="4" a="1"/>
  <c r="AH282" i="4" s="1"/>
  <c r="AI282" i="4" a="1"/>
  <c r="AI282" i="4" s="1"/>
  <c r="AF283" i="4" a="1"/>
  <c r="AF283" i="4" s="1"/>
  <c r="AG283" i="4" a="1"/>
  <c r="AG283" i="4" s="1"/>
  <c r="AH283" i="4" a="1"/>
  <c r="AH283" i="4" s="1"/>
  <c r="AI283" i="4" a="1"/>
  <c r="AI283" i="4" s="1"/>
  <c r="AF284" i="4" a="1"/>
  <c r="AF284" i="4" s="1"/>
  <c r="AG284" i="4" a="1"/>
  <c r="AG284" i="4" s="1"/>
  <c r="AH284" i="4" a="1"/>
  <c r="AH284" i="4" s="1"/>
  <c r="AI284" i="4" a="1"/>
  <c r="AI284" i="4" s="1"/>
  <c r="AF285" i="4" a="1"/>
  <c r="AF285" i="4" s="1"/>
  <c r="AG285" i="4" a="1"/>
  <c r="AG285" i="4" s="1"/>
  <c r="AH285" i="4" a="1"/>
  <c r="AH285" i="4" s="1"/>
  <c r="AI285" i="4" a="1"/>
  <c r="AI285" i="4" s="1"/>
  <c r="AF286" i="4" a="1"/>
  <c r="AF286" i="4" s="1"/>
  <c r="AG286" i="4" a="1"/>
  <c r="AG286" i="4" s="1"/>
  <c r="AH286" i="4" a="1"/>
  <c r="AH286" i="4" s="1"/>
  <c r="AI286" i="4" a="1"/>
  <c r="AI286" i="4" s="1"/>
  <c r="AF287" i="4" a="1"/>
  <c r="AF287" i="4" s="1"/>
  <c r="AG287" i="4" a="1"/>
  <c r="AG287" i="4" s="1"/>
  <c r="AH287" i="4" a="1"/>
  <c r="AH287" i="4" s="1"/>
  <c r="AI287" i="4" a="1"/>
  <c r="AI287" i="4" s="1"/>
  <c r="AF288" i="4" a="1"/>
  <c r="AF288" i="4" s="1"/>
  <c r="AG288" i="4" a="1"/>
  <c r="AG288" i="4" s="1"/>
  <c r="AH288" i="4" a="1"/>
  <c r="AH288" i="4" s="1"/>
  <c r="AI288" i="4" a="1"/>
  <c r="AI288" i="4" s="1"/>
  <c r="AF289" i="4" a="1"/>
  <c r="AF289" i="4" s="1"/>
  <c r="AG289" i="4" a="1"/>
  <c r="AG289" i="4" s="1"/>
  <c r="AH289" i="4" a="1"/>
  <c r="AH289" i="4" s="1"/>
  <c r="AI289" i="4" a="1"/>
  <c r="AI289" i="4" s="1"/>
  <c r="AF290" i="4" a="1"/>
  <c r="AF290" i="4" s="1"/>
  <c r="AG290" i="4" a="1"/>
  <c r="AG290" i="4" s="1"/>
  <c r="AH290" i="4" a="1"/>
  <c r="AH290" i="4" s="1"/>
  <c r="AI290" i="4" a="1"/>
  <c r="AI290" i="4" s="1"/>
  <c r="AF291" i="4" a="1"/>
  <c r="AF291" i="4" s="1"/>
  <c r="AG291" i="4" a="1"/>
  <c r="AG291" i="4" s="1"/>
  <c r="AH291" i="4" a="1"/>
  <c r="AH291" i="4" s="1"/>
  <c r="AI291" i="4" a="1"/>
  <c r="AI291" i="4" s="1"/>
  <c r="AF292" i="4" a="1"/>
  <c r="AF292" i="4" s="1"/>
  <c r="AG292" i="4" a="1"/>
  <c r="AG292" i="4" s="1"/>
  <c r="AH292" i="4" a="1"/>
  <c r="AH292" i="4" s="1"/>
  <c r="AI292" i="4" a="1"/>
  <c r="AI292" i="4" s="1"/>
  <c r="AF293" i="4" a="1"/>
  <c r="AF293" i="4" s="1"/>
  <c r="AG293" i="4" a="1"/>
  <c r="AG293" i="4" s="1"/>
  <c r="AH293" i="4" a="1"/>
  <c r="AH293" i="4" s="1"/>
  <c r="AI293" i="4" a="1"/>
  <c r="AI293" i="4" s="1"/>
  <c r="AF294" i="4" a="1"/>
  <c r="AF294" i="4" s="1"/>
  <c r="AG294" i="4" a="1"/>
  <c r="AG294" i="4" s="1"/>
  <c r="AH294" i="4" a="1"/>
  <c r="AH294" i="4" s="1"/>
  <c r="AI294" i="4" a="1"/>
  <c r="AI294" i="4" s="1"/>
  <c r="AF295" i="4" a="1"/>
  <c r="AF295" i="4" s="1"/>
  <c r="AG295" i="4" a="1"/>
  <c r="AG295" i="4" s="1"/>
  <c r="AH295" i="4" a="1"/>
  <c r="AH295" i="4" s="1"/>
  <c r="AI295" i="4" a="1"/>
  <c r="AI295" i="4" s="1"/>
  <c r="AF296" i="4" a="1"/>
  <c r="AF296" i="4" s="1"/>
  <c r="AG296" i="4" a="1"/>
  <c r="AG296" i="4" s="1"/>
  <c r="AH296" i="4" a="1"/>
  <c r="AH296" i="4" s="1"/>
  <c r="AI296" i="4" a="1"/>
  <c r="AI296" i="4" s="1"/>
  <c r="AF297" i="4" a="1"/>
  <c r="AF297" i="4" s="1"/>
  <c r="AG297" i="4" a="1"/>
  <c r="AG297" i="4" s="1"/>
  <c r="AH297" i="4" a="1"/>
  <c r="AH297" i="4" s="1"/>
  <c r="AI297" i="4" a="1"/>
  <c r="AI297" i="4" s="1"/>
  <c r="AF298" i="4" a="1"/>
  <c r="AF298" i="4" s="1"/>
  <c r="AG298" i="4" a="1"/>
  <c r="AG298" i="4" s="1"/>
  <c r="AH298" i="4" a="1"/>
  <c r="AH298" i="4" s="1"/>
  <c r="AI298" i="4" a="1"/>
  <c r="AI298" i="4" s="1"/>
  <c r="AF299" i="4" a="1"/>
  <c r="AF299" i="4" s="1"/>
  <c r="AG299" i="4" a="1"/>
  <c r="AG299" i="4" s="1"/>
  <c r="AH299" i="4" a="1"/>
  <c r="AH299" i="4" s="1"/>
  <c r="AI299" i="4" a="1"/>
  <c r="AI299" i="4" s="1"/>
  <c r="AF300" i="4" a="1"/>
  <c r="AF300" i="4" s="1"/>
  <c r="AG300" i="4" a="1"/>
  <c r="AG300" i="4" s="1"/>
  <c r="AH300" i="4" a="1"/>
  <c r="AH300" i="4" s="1"/>
  <c r="AI300" i="4" a="1"/>
  <c r="AI300" i="4" s="1"/>
  <c r="AF301" i="4" a="1"/>
  <c r="AF301" i="4" s="1"/>
  <c r="AG301" i="4" a="1"/>
  <c r="AG301" i="4" s="1"/>
  <c r="AH301" i="4" a="1"/>
  <c r="AH301" i="4" s="1"/>
  <c r="AI301" i="4" a="1"/>
  <c r="AI301" i="4" s="1"/>
  <c r="AF302" i="4" a="1"/>
  <c r="AF302" i="4" s="1"/>
  <c r="AG302" i="4" a="1"/>
  <c r="AG302" i="4" s="1"/>
  <c r="AH302" i="4" a="1"/>
  <c r="AH302" i="4" s="1"/>
  <c r="AI302" i="4" a="1"/>
  <c r="AI302" i="4" s="1"/>
  <c r="AF303" i="4" a="1"/>
  <c r="AF303" i="4" s="1"/>
  <c r="AG303" i="4" a="1"/>
  <c r="AG303" i="4" s="1"/>
  <c r="AH303" i="4" a="1"/>
  <c r="AH303" i="4" s="1"/>
  <c r="AI303" i="4" a="1"/>
  <c r="AI303" i="4" s="1"/>
  <c r="AF304" i="4" a="1"/>
  <c r="AF304" i="4" s="1"/>
  <c r="AG304" i="4" a="1"/>
  <c r="AG304" i="4" s="1"/>
  <c r="AH304" i="4" a="1"/>
  <c r="AH304" i="4" s="1"/>
  <c r="AI304" i="4" a="1"/>
  <c r="AI304" i="4" s="1"/>
  <c r="AF305" i="4" a="1"/>
  <c r="AF305" i="4" s="1"/>
  <c r="AG305" i="4" a="1"/>
  <c r="AG305" i="4" s="1"/>
  <c r="AH305" i="4" a="1"/>
  <c r="AH305" i="4" s="1"/>
  <c r="AI305" i="4" a="1"/>
  <c r="AI305" i="4" s="1"/>
  <c r="AF306" i="4" a="1"/>
  <c r="AF306" i="4" s="1"/>
  <c r="AG306" i="4" a="1"/>
  <c r="AG306" i="4" s="1"/>
  <c r="AH306" i="4" a="1"/>
  <c r="AH306" i="4" s="1"/>
  <c r="AI306" i="4" a="1"/>
  <c r="AI306" i="4" s="1"/>
  <c r="AF307" i="4" a="1"/>
  <c r="AF307" i="4" s="1"/>
  <c r="AG307" i="4" a="1"/>
  <c r="AG307" i="4" s="1"/>
  <c r="AH307" i="4" a="1"/>
  <c r="AH307" i="4" s="1"/>
  <c r="AI307" i="4" a="1"/>
  <c r="AI307" i="4" s="1"/>
  <c r="AF308" i="4" a="1"/>
  <c r="AF308" i="4" s="1"/>
  <c r="AG308" i="4" a="1"/>
  <c r="AG308" i="4" s="1"/>
  <c r="AH308" i="4" a="1"/>
  <c r="AH308" i="4" s="1"/>
  <c r="AI308" i="4" a="1"/>
  <c r="AI308" i="4" s="1"/>
  <c r="AF309" i="4" a="1"/>
  <c r="AF309" i="4" s="1"/>
  <c r="AG309" i="4" a="1"/>
  <c r="AG309" i="4" s="1"/>
  <c r="AH309" i="4" a="1"/>
  <c r="AH309" i="4" s="1"/>
  <c r="AI309" i="4" a="1"/>
  <c r="AI309" i="4" s="1"/>
  <c r="AF310" i="4" a="1"/>
  <c r="AF310" i="4" s="1"/>
  <c r="AG310" i="4" a="1"/>
  <c r="AG310" i="4" s="1"/>
  <c r="AH310" i="4" a="1"/>
  <c r="AH310" i="4" s="1"/>
  <c r="AI310" i="4" a="1"/>
  <c r="AI310" i="4" s="1"/>
  <c r="AF311" i="4" a="1"/>
  <c r="AF311" i="4" s="1"/>
  <c r="AG311" i="4" a="1"/>
  <c r="AG311" i="4" s="1"/>
  <c r="AH311" i="4" a="1"/>
  <c r="AH311" i="4" s="1"/>
  <c r="AI311" i="4" a="1"/>
  <c r="AI311" i="4" s="1"/>
  <c r="AF312" i="4" a="1"/>
  <c r="AF312" i="4" s="1"/>
  <c r="AG312" i="4" a="1"/>
  <c r="AG312" i="4" s="1"/>
  <c r="AH312" i="4" a="1"/>
  <c r="AH312" i="4" s="1"/>
  <c r="AI312" i="4" a="1"/>
  <c r="AI312" i="4" s="1"/>
  <c r="AF313" i="4" a="1"/>
  <c r="AF313" i="4" s="1"/>
  <c r="AG313" i="4" a="1"/>
  <c r="AG313" i="4" s="1"/>
  <c r="AH313" i="4" a="1"/>
  <c r="AH313" i="4" s="1"/>
  <c r="AI313" i="4" a="1"/>
  <c r="AI313" i="4" s="1"/>
  <c r="AF314" i="4" a="1"/>
  <c r="AF314" i="4" s="1"/>
  <c r="AG314" i="4" a="1"/>
  <c r="AG314" i="4" s="1"/>
  <c r="AH314" i="4" a="1"/>
  <c r="AH314" i="4" s="1"/>
  <c r="AI314" i="4" a="1"/>
  <c r="AI314" i="4" s="1"/>
  <c r="AF315" i="4" a="1"/>
  <c r="AF315" i="4" s="1"/>
  <c r="AG315" i="4" a="1"/>
  <c r="AG315" i="4" s="1"/>
  <c r="AH315" i="4" a="1"/>
  <c r="AH315" i="4" s="1"/>
  <c r="AI315" i="4" a="1"/>
  <c r="AI315" i="4" s="1"/>
  <c r="AF316" i="4" a="1"/>
  <c r="AF316" i="4" s="1"/>
  <c r="AG316" i="4" a="1"/>
  <c r="AG316" i="4" s="1"/>
  <c r="AH316" i="4" a="1"/>
  <c r="AH316" i="4" s="1"/>
  <c r="AI316" i="4" a="1"/>
  <c r="AI316" i="4" s="1"/>
  <c r="AF317" i="4" a="1"/>
  <c r="AF317" i="4" s="1"/>
  <c r="AG317" i="4" a="1"/>
  <c r="AG317" i="4" s="1"/>
  <c r="AH317" i="4" a="1"/>
  <c r="AH317" i="4" s="1"/>
  <c r="AI317" i="4" a="1"/>
  <c r="AI317" i="4" s="1"/>
  <c r="AF318" i="4" a="1"/>
  <c r="AF318" i="4" s="1"/>
  <c r="AG318" i="4" a="1"/>
  <c r="AG318" i="4" s="1"/>
  <c r="AH318" i="4" a="1"/>
  <c r="AH318" i="4" s="1"/>
  <c r="AI318" i="4" a="1"/>
  <c r="AI318" i="4" s="1"/>
  <c r="AF319" i="4" a="1"/>
  <c r="AF319" i="4" s="1"/>
  <c r="AG319" i="4" a="1"/>
  <c r="AG319" i="4" s="1"/>
  <c r="AH319" i="4" a="1"/>
  <c r="AH319" i="4" s="1"/>
  <c r="AI319" i="4" a="1"/>
  <c r="AI319" i="4" s="1"/>
  <c r="AF320" i="4" a="1"/>
  <c r="AF320" i="4" s="1"/>
  <c r="AG320" i="4" a="1"/>
  <c r="AG320" i="4" s="1"/>
  <c r="AH320" i="4" a="1"/>
  <c r="AH320" i="4" s="1"/>
  <c r="AI320" i="4" a="1"/>
  <c r="AI320" i="4" s="1"/>
  <c r="AF321" i="4" a="1"/>
  <c r="AF321" i="4" s="1"/>
  <c r="AG321" i="4" a="1"/>
  <c r="AG321" i="4" s="1"/>
  <c r="AH321" i="4" a="1"/>
  <c r="AH321" i="4" s="1"/>
  <c r="AI321" i="4" a="1"/>
  <c r="AI321" i="4" s="1"/>
  <c r="AF322" i="4" a="1"/>
  <c r="AF322" i="4" s="1"/>
  <c r="AG322" i="4" a="1"/>
  <c r="AG322" i="4" s="1"/>
  <c r="AH322" i="4" a="1"/>
  <c r="AH322" i="4" s="1"/>
  <c r="AI322" i="4" a="1"/>
  <c r="AI322" i="4" s="1"/>
  <c r="AF323" i="4" a="1"/>
  <c r="AF323" i="4" s="1"/>
  <c r="AG323" i="4" a="1"/>
  <c r="AG323" i="4" s="1"/>
  <c r="AH323" i="4" a="1"/>
  <c r="AH323" i="4" s="1"/>
  <c r="AI323" i="4" a="1"/>
  <c r="AI323" i="4" s="1"/>
  <c r="AF324" i="4" a="1"/>
  <c r="AF324" i="4" s="1"/>
  <c r="AG324" i="4" a="1"/>
  <c r="AG324" i="4" s="1"/>
  <c r="AH324" i="4" a="1"/>
  <c r="AH324" i="4" s="1"/>
  <c r="AI324" i="4" a="1"/>
  <c r="AI324" i="4" s="1"/>
  <c r="AF325" i="4" a="1"/>
  <c r="AF325" i="4" s="1"/>
  <c r="AG325" i="4" a="1"/>
  <c r="AG325" i="4" s="1"/>
  <c r="AH325" i="4" a="1"/>
  <c r="AH325" i="4" s="1"/>
  <c r="AI325" i="4" a="1"/>
  <c r="AI325" i="4" s="1"/>
  <c r="AF326" i="4" a="1"/>
  <c r="AF326" i="4" s="1"/>
  <c r="AG326" i="4" a="1"/>
  <c r="AG326" i="4" s="1"/>
  <c r="AH326" i="4" a="1"/>
  <c r="AH326" i="4" s="1"/>
  <c r="AI326" i="4" a="1"/>
  <c r="AI326" i="4" s="1"/>
  <c r="AF327" i="4" a="1"/>
  <c r="AF327" i="4" s="1"/>
  <c r="AG327" i="4" a="1"/>
  <c r="AG327" i="4" s="1"/>
  <c r="AH327" i="4" a="1"/>
  <c r="AH327" i="4" s="1"/>
  <c r="AI327" i="4" a="1"/>
  <c r="AI327" i="4" s="1"/>
  <c r="AF328" i="4" a="1"/>
  <c r="AF328" i="4" s="1"/>
  <c r="AG328" i="4" a="1"/>
  <c r="AG328" i="4" s="1"/>
  <c r="AH328" i="4" a="1"/>
  <c r="AH328" i="4" s="1"/>
  <c r="AI328" i="4" a="1"/>
  <c r="AI328" i="4" s="1"/>
  <c r="AF329" i="4" a="1"/>
  <c r="AF329" i="4" s="1"/>
  <c r="AG329" i="4" a="1"/>
  <c r="AG329" i="4" s="1"/>
  <c r="AH329" i="4" a="1"/>
  <c r="AH329" i="4" s="1"/>
  <c r="AI329" i="4" a="1"/>
  <c r="AI329" i="4" s="1"/>
  <c r="AF330" i="4" a="1"/>
  <c r="AF330" i="4" s="1"/>
  <c r="AG330" i="4" a="1"/>
  <c r="AG330" i="4" s="1"/>
  <c r="AH330" i="4" a="1"/>
  <c r="AH330" i="4" s="1"/>
  <c r="AI330" i="4" a="1"/>
  <c r="AI330" i="4" s="1"/>
  <c r="AF331" i="4" a="1"/>
  <c r="AF331" i="4" s="1"/>
  <c r="AG331" i="4" a="1"/>
  <c r="AG331" i="4" s="1"/>
  <c r="AH331" i="4" a="1"/>
  <c r="AH331" i="4" s="1"/>
  <c r="AI331" i="4" a="1"/>
  <c r="AI331" i="4" s="1"/>
  <c r="AF332" i="4" a="1"/>
  <c r="AF332" i="4" s="1"/>
  <c r="AG332" i="4" a="1"/>
  <c r="AG332" i="4" s="1"/>
  <c r="AH332" i="4" a="1"/>
  <c r="AH332" i="4" s="1"/>
  <c r="AI332" i="4" a="1"/>
  <c r="AI332" i="4" s="1"/>
  <c r="AF333" i="4" a="1"/>
  <c r="AF333" i="4" s="1"/>
  <c r="AG333" i="4" a="1"/>
  <c r="AG333" i="4" s="1"/>
  <c r="AH333" i="4" a="1"/>
  <c r="AH333" i="4" s="1"/>
  <c r="AI333" i="4" a="1"/>
  <c r="AI333" i="4" s="1"/>
  <c r="AF334" i="4" a="1"/>
  <c r="AF334" i="4" s="1"/>
  <c r="AG334" i="4" a="1"/>
  <c r="AG334" i="4" s="1"/>
  <c r="AH334" i="4" a="1"/>
  <c r="AH334" i="4" s="1"/>
  <c r="AI334" i="4" a="1"/>
  <c r="AI334" i="4" s="1"/>
  <c r="AF335" i="4" a="1"/>
  <c r="AF335" i="4" s="1"/>
  <c r="AG335" i="4" a="1"/>
  <c r="AG335" i="4" s="1"/>
  <c r="AH335" i="4" a="1"/>
  <c r="AH335" i="4" s="1"/>
  <c r="AI335" i="4" a="1"/>
  <c r="AI335" i="4" s="1"/>
  <c r="AF336" i="4" a="1"/>
  <c r="AF336" i="4" s="1"/>
  <c r="AG336" i="4" a="1"/>
  <c r="AG336" i="4" s="1"/>
  <c r="AH336" i="4" a="1"/>
  <c r="AH336" i="4" s="1"/>
  <c r="AI336" i="4" a="1"/>
  <c r="AI336" i="4" s="1"/>
  <c r="AF337" i="4" a="1"/>
  <c r="AF337" i="4" s="1"/>
  <c r="AG337" i="4" a="1"/>
  <c r="AG337" i="4" s="1"/>
  <c r="AH337" i="4" a="1"/>
  <c r="AH337" i="4" s="1"/>
  <c r="AI337" i="4" a="1"/>
  <c r="AI337" i="4" s="1"/>
  <c r="AF338" i="4" a="1"/>
  <c r="AF338" i="4" s="1"/>
  <c r="AG338" i="4" a="1"/>
  <c r="AG338" i="4" s="1"/>
  <c r="AH338" i="4" a="1"/>
  <c r="AH338" i="4" s="1"/>
  <c r="AI338" i="4" a="1"/>
  <c r="AI338" i="4" s="1"/>
  <c r="AF339" i="4" a="1"/>
  <c r="AF339" i="4" s="1"/>
  <c r="AG339" i="4" a="1"/>
  <c r="AG339" i="4" s="1"/>
  <c r="AH339" i="4" a="1"/>
  <c r="AH339" i="4" s="1"/>
  <c r="AI339" i="4" a="1"/>
  <c r="AI339" i="4" s="1"/>
  <c r="AF340" i="4" a="1"/>
  <c r="AF340" i="4" s="1"/>
  <c r="AG340" i="4" a="1"/>
  <c r="AG340" i="4" s="1"/>
  <c r="AH340" i="4" a="1"/>
  <c r="AH340" i="4" s="1"/>
  <c r="AI340" i="4" a="1"/>
  <c r="AI340" i="4" s="1"/>
  <c r="AF341" i="4" a="1"/>
  <c r="AF341" i="4" s="1"/>
  <c r="AG341" i="4" a="1"/>
  <c r="AG341" i="4" s="1"/>
  <c r="AH341" i="4" a="1"/>
  <c r="AH341" i="4" s="1"/>
  <c r="AI341" i="4" a="1"/>
  <c r="AI341" i="4" s="1"/>
  <c r="AF342" i="4" a="1"/>
  <c r="AF342" i="4" s="1"/>
  <c r="AG342" i="4" a="1"/>
  <c r="AG342" i="4" s="1"/>
  <c r="AH342" i="4" a="1"/>
  <c r="AH342" i="4" s="1"/>
  <c r="AI342" i="4" a="1"/>
  <c r="AI342" i="4" s="1"/>
  <c r="AF343" i="4" a="1"/>
  <c r="AF343" i="4" s="1"/>
  <c r="AG343" i="4" a="1"/>
  <c r="AG343" i="4" s="1"/>
  <c r="AH343" i="4" a="1"/>
  <c r="AH343" i="4" s="1"/>
  <c r="AI343" i="4" a="1"/>
  <c r="AI343" i="4" s="1"/>
  <c r="AF344" i="4" a="1"/>
  <c r="AF344" i="4" s="1"/>
  <c r="AG344" i="4" a="1"/>
  <c r="AG344" i="4" s="1"/>
  <c r="AH344" i="4" a="1"/>
  <c r="AH344" i="4" s="1"/>
  <c r="AI344" i="4" a="1"/>
  <c r="AI344" i="4" s="1"/>
  <c r="AF345" i="4" a="1"/>
  <c r="AF345" i="4" s="1"/>
  <c r="AG345" i="4" a="1"/>
  <c r="AG345" i="4" s="1"/>
  <c r="AH345" i="4" a="1"/>
  <c r="AH345" i="4" s="1"/>
  <c r="AI345" i="4" a="1"/>
  <c r="AI345" i="4" s="1"/>
  <c r="AF346" i="4" a="1"/>
  <c r="AF346" i="4" s="1"/>
  <c r="AG346" i="4" a="1"/>
  <c r="AG346" i="4" s="1"/>
  <c r="AH346" i="4" a="1"/>
  <c r="AH346" i="4" s="1"/>
  <c r="AI346" i="4" a="1"/>
  <c r="AI346" i="4" s="1"/>
  <c r="AF347" i="4" a="1"/>
  <c r="AF347" i="4" s="1"/>
  <c r="AG347" i="4" a="1"/>
  <c r="AG347" i="4" s="1"/>
  <c r="AH347" i="4" a="1"/>
  <c r="AH347" i="4" s="1"/>
  <c r="AI347" i="4" a="1"/>
  <c r="AI347" i="4" s="1"/>
  <c r="AF348" i="4" a="1"/>
  <c r="AF348" i="4" s="1"/>
  <c r="AG348" i="4" a="1"/>
  <c r="AG348" i="4" s="1"/>
  <c r="AH348" i="4" a="1"/>
  <c r="AH348" i="4" s="1"/>
  <c r="AI348" i="4" a="1"/>
  <c r="AI348" i="4" s="1"/>
  <c r="AF349" i="4" a="1"/>
  <c r="AF349" i="4" s="1"/>
  <c r="AG349" i="4" a="1"/>
  <c r="AG349" i="4" s="1"/>
  <c r="AH349" i="4" a="1"/>
  <c r="AH349" i="4" s="1"/>
  <c r="AI349" i="4" a="1"/>
  <c r="AI349" i="4" s="1"/>
  <c r="AF350" i="4" a="1"/>
  <c r="AF350" i="4" s="1"/>
  <c r="AG350" i="4" a="1"/>
  <c r="AG350" i="4" s="1"/>
  <c r="AH350" i="4" a="1"/>
  <c r="AH350" i="4" s="1"/>
  <c r="AI350" i="4" a="1"/>
  <c r="AI350" i="4" s="1"/>
  <c r="AF351" i="4" a="1"/>
  <c r="AF351" i="4" s="1"/>
  <c r="AG351" i="4" a="1"/>
  <c r="AG351" i="4" s="1"/>
  <c r="AH351" i="4" a="1"/>
  <c r="AH351" i="4" s="1"/>
  <c r="AI351" i="4" a="1"/>
  <c r="AI351" i="4" s="1"/>
  <c r="AF352" i="4" a="1"/>
  <c r="AF352" i="4" s="1"/>
  <c r="AG352" i="4" a="1"/>
  <c r="AG352" i="4" s="1"/>
  <c r="AH352" i="4" a="1"/>
  <c r="AH352" i="4" s="1"/>
  <c r="AI352" i="4" a="1"/>
  <c r="AI352" i="4" s="1"/>
  <c r="AF353" i="4" a="1"/>
  <c r="AF353" i="4" s="1"/>
  <c r="AG353" i="4" a="1"/>
  <c r="AG353" i="4" s="1"/>
  <c r="AH353" i="4" a="1"/>
  <c r="AH353" i="4" s="1"/>
  <c r="AI353" i="4" a="1"/>
  <c r="AI353" i="4" s="1"/>
  <c r="AF354" i="4" a="1"/>
  <c r="AF354" i="4" s="1"/>
  <c r="AG354" i="4" a="1"/>
  <c r="AG354" i="4" s="1"/>
  <c r="AH354" i="4" a="1"/>
  <c r="AH354" i="4" s="1"/>
  <c r="AI354" i="4" a="1"/>
  <c r="AI354" i="4" s="1"/>
  <c r="AF355" i="4" a="1"/>
  <c r="AF355" i="4" s="1"/>
  <c r="AG355" i="4" a="1"/>
  <c r="AG355" i="4" s="1"/>
  <c r="AH355" i="4" a="1"/>
  <c r="AH355" i="4" s="1"/>
  <c r="AI355" i="4" a="1"/>
  <c r="AI355" i="4" s="1"/>
  <c r="AF356" i="4" a="1"/>
  <c r="AF356" i="4" s="1"/>
  <c r="AG356" i="4" a="1"/>
  <c r="AG356" i="4" s="1"/>
  <c r="AH356" i="4" a="1"/>
  <c r="AH356" i="4" s="1"/>
  <c r="AI356" i="4" a="1"/>
  <c r="AI356" i="4" s="1"/>
  <c r="AF357" i="4" a="1"/>
  <c r="AF357" i="4" s="1"/>
  <c r="AG357" i="4" a="1"/>
  <c r="AG357" i="4" s="1"/>
  <c r="AH357" i="4" a="1"/>
  <c r="AH357" i="4" s="1"/>
  <c r="AI357" i="4" a="1"/>
  <c r="AI357" i="4" s="1"/>
  <c r="AF358" i="4" a="1"/>
  <c r="AF358" i="4" s="1"/>
  <c r="AG358" i="4" a="1"/>
  <c r="AG358" i="4" s="1"/>
  <c r="AH358" i="4" a="1"/>
  <c r="AH358" i="4" s="1"/>
  <c r="AI358" i="4" a="1"/>
  <c r="AI358" i="4" s="1"/>
  <c r="AF359" i="4" a="1"/>
  <c r="AF359" i="4" s="1"/>
  <c r="AG359" i="4" a="1"/>
  <c r="AG359" i="4" s="1"/>
  <c r="AH359" i="4" a="1"/>
  <c r="AH359" i="4" s="1"/>
  <c r="AI359" i="4" a="1"/>
  <c r="AI359" i="4" s="1"/>
  <c r="AF360" i="4" a="1"/>
  <c r="AF360" i="4" s="1"/>
  <c r="AG360" i="4" a="1"/>
  <c r="AG360" i="4" s="1"/>
  <c r="AH360" i="4" a="1"/>
  <c r="AH360" i="4" s="1"/>
  <c r="AI360" i="4" a="1"/>
  <c r="AI360" i="4" s="1"/>
  <c r="AF361" i="4" a="1"/>
  <c r="AF361" i="4" s="1"/>
  <c r="AG361" i="4" a="1"/>
  <c r="AG361" i="4" s="1"/>
  <c r="AH361" i="4" a="1"/>
  <c r="AH361" i="4" s="1"/>
  <c r="AI361" i="4" a="1"/>
  <c r="AI361" i="4" s="1"/>
  <c r="AF362" i="4" a="1"/>
  <c r="AF362" i="4" s="1"/>
  <c r="AG362" i="4" a="1"/>
  <c r="AG362" i="4" s="1"/>
  <c r="AH362" i="4" a="1"/>
  <c r="AH362" i="4" s="1"/>
  <c r="AI362" i="4" a="1"/>
  <c r="AI362" i="4" s="1"/>
  <c r="AF363" i="4" a="1"/>
  <c r="AF363" i="4" s="1"/>
  <c r="AG363" i="4" a="1"/>
  <c r="AG363" i="4" s="1"/>
  <c r="AH363" i="4" a="1"/>
  <c r="AH363" i="4" s="1"/>
  <c r="AI363" i="4" a="1"/>
  <c r="AI363" i="4" s="1"/>
  <c r="AF364" i="4" a="1"/>
  <c r="AF364" i="4" s="1"/>
  <c r="AG364" i="4" a="1"/>
  <c r="AG364" i="4" s="1"/>
  <c r="AH364" i="4" a="1"/>
  <c r="AH364" i="4" s="1"/>
  <c r="AI364" i="4" a="1"/>
  <c r="AI364" i="4" s="1"/>
  <c r="AF365" i="4" a="1"/>
  <c r="AF365" i="4" s="1"/>
  <c r="AG365" i="4" a="1"/>
  <c r="AG365" i="4" s="1"/>
  <c r="AH365" i="4" a="1"/>
  <c r="AH365" i="4" s="1"/>
  <c r="AI365" i="4" a="1"/>
  <c r="AI365" i="4" s="1"/>
  <c r="AF366" i="4" a="1"/>
  <c r="AF366" i="4" s="1"/>
  <c r="AG366" i="4" a="1"/>
  <c r="AG366" i="4" s="1"/>
  <c r="AH366" i="4" a="1"/>
  <c r="AH366" i="4" s="1"/>
  <c r="AI366" i="4" a="1"/>
  <c r="AI366" i="4" s="1"/>
  <c r="AF367" i="4" a="1"/>
  <c r="AF367" i="4" s="1"/>
  <c r="AG367" i="4" a="1"/>
  <c r="AG367" i="4" s="1"/>
  <c r="AH367" i="4" a="1"/>
  <c r="AH367" i="4" s="1"/>
  <c r="AI367" i="4" a="1"/>
  <c r="AI367" i="4" s="1"/>
  <c r="AF368" i="4" a="1"/>
  <c r="AF368" i="4" s="1"/>
  <c r="AG368" i="4" a="1"/>
  <c r="AG368" i="4" s="1"/>
  <c r="AH368" i="4" a="1"/>
  <c r="AH368" i="4" s="1"/>
  <c r="AI368" i="4" a="1"/>
  <c r="AI368" i="4" s="1"/>
  <c r="AF369" i="4" a="1"/>
  <c r="AF369" i="4" s="1"/>
  <c r="AG369" i="4" a="1"/>
  <c r="AG369" i="4" s="1"/>
  <c r="AH369" i="4" a="1"/>
  <c r="AH369" i="4" s="1"/>
  <c r="AI369" i="4" a="1"/>
  <c r="AI369" i="4" s="1"/>
  <c r="AF370" i="4" a="1"/>
  <c r="AF370" i="4" s="1"/>
  <c r="AG370" i="4" a="1"/>
  <c r="AG370" i="4" s="1"/>
  <c r="AH370" i="4" a="1"/>
  <c r="AH370" i="4" s="1"/>
  <c r="AI370" i="4" a="1"/>
  <c r="AI370" i="4" s="1"/>
  <c r="AF371" i="4" a="1"/>
  <c r="AF371" i="4" s="1"/>
  <c r="AG371" i="4" a="1"/>
  <c r="AG371" i="4" s="1"/>
  <c r="AH371" i="4" a="1"/>
  <c r="AH371" i="4" s="1"/>
  <c r="AI371" i="4" a="1"/>
  <c r="AI371" i="4" s="1"/>
  <c r="AF372" i="4" a="1"/>
  <c r="AF372" i="4" s="1"/>
  <c r="AG372" i="4" a="1"/>
  <c r="AG372" i="4" s="1"/>
  <c r="AH372" i="4" a="1"/>
  <c r="AH372" i="4" s="1"/>
  <c r="AI372" i="4" a="1"/>
  <c r="AI372" i="4" s="1"/>
  <c r="AF373" i="4" a="1"/>
  <c r="AF373" i="4" s="1"/>
  <c r="AG373" i="4" a="1"/>
  <c r="AG373" i="4" s="1"/>
  <c r="AH373" i="4" a="1"/>
  <c r="AH373" i="4" s="1"/>
  <c r="AI373" i="4" a="1"/>
  <c r="AI373" i="4" s="1"/>
  <c r="AF374" i="4" a="1"/>
  <c r="AF374" i="4" s="1"/>
  <c r="AG374" i="4" a="1"/>
  <c r="AG374" i="4" s="1"/>
  <c r="AH374" i="4" a="1"/>
  <c r="AH374" i="4" s="1"/>
  <c r="AI374" i="4" a="1"/>
  <c r="AI374" i="4" s="1"/>
  <c r="AF375" i="4" a="1"/>
  <c r="AF375" i="4" s="1"/>
  <c r="AG375" i="4" a="1"/>
  <c r="AG375" i="4" s="1"/>
  <c r="AH375" i="4" a="1"/>
  <c r="AH375" i="4" s="1"/>
  <c r="AI375" i="4" a="1"/>
  <c r="AI375" i="4" s="1"/>
  <c r="AF376" i="4" a="1"/>
  <c r="AF376" i="4" s="1"/>
  <c r="AG376" i="4" a="1"/>
  <c r="AG376" i="4" s="1"/>
  <c r="AH376" i="4" a="1"/>
  <c r="AH376" i="4" s="1"/>
  <c r="AI376" i="4" a="1"/>
  <c r="AI376" i="4" s="1"/>
  <c r="AF377" i="4" a="1"/>
  <c r="AF377" i="4" s="1"/>
  <c r="AG377" i="4" a="1"/>
  <c r="AG377" i="4" s="1"/>
  <c r="AH377" i="4" a="1"/>
  <c r="AH377" i="4" s="1"/>
  <c r="AI377" i="4" a="1"/>
  <c r="AI377" i="4" s="1"/>
  <c r="AF378" i="4" a="1"/>
  <c r="AF378" i="4" s="1"/>
  <c r="AG378" i="4" a="1"/>
  <c r="AG378" i="4" s="1"/>
  <c r="AH378" i="4" a="1"/>
  <c r="AH378" i="4" s="1"/>
  <c r="AI378" i="4" a="1"/>
  <c r="AI378" i="4" s="1"/>
  <c r="AF379" i="4" a="1"/>
  <c r="AF379" i="4" s="1"/>
  <c r="AG379" i="4" a="1"/>
  <c r="AG379" i="4" s="1"/>
  <c r="AH379" i="4" a="1"/>
  <c r="AH379" i="4" s="1"/>
  <c r="AI379" i="4" a="1"/>
  <c r="AI379" i="4" s="1"/>
  <c r="AF380" i="4" a="1"/>
  <c r="AF380" i="4" s="1"/>
  <c r="AG380" i="4" a="1"/>
  <c r="AG380" i="4" s="1"/>
  <c r="AH380" i="4" a="1"/>
  <c r="AH380" i="4" s="1"/>
  <c r="AI380" i="4" a="1"/>
  <c r="AI380" i="4" s="1"/>
  <c r="AF381" i="4" a="1"/>
  <c r="AF381" i="4" s="1"/>
  <c r="AG381" i="4" a="1"/>
  <c r="AG381" i="4" s="1"/>
  <c r="AH381" i="4" a="1"/>
  <c r="AH381" i="4" s="1"/>
  <c r="AI381" i="4" a="1"/>
  <c r="AI381" i="4" s="1"/>
  <c r="AF382" i="4" a="1"/>
  <c r="AF382" i="4" s="1"/>
  <c r="AG382" i="4" a="1"/>
  <c r="AG382" i="4" s="1"/>
  <c r="AH382" i="4" a="1"/>
  <c r="AH382" i="4" s="1"/>
  <c r="AI382" i="4" a="1"/>
  <c r="AI382" i="4" s="1"/>
  <c r="AF383" i="4" a="1"/>
  <c r="AF383" i="4" s="1"/>
  <c r="AG383" i="4" a="1"/>
  <c r="AG383" i="4" s="1"/>
  <c r="AH383" i="4" a="1"/>
  <c r="AH383" i="4" s="1"/>
  <c r="AI383" i="4" a="1"/>
  <c r="AI383" i="4" s="1"/>
  <c r="AF384" i="4" a="1"/>
  <c r="AF384" i="4" s="1"/>
  <c r="AG384" i="4" a="1"/>
  <c r="AG384" i="4" s="1"/>
  <c r="AH384" i="4" a="1"/>
  <c r="AH384" i="4" s="1"/>
  <c r="AI384" i="4" a="1"/>
  <c r="AI384" i="4" s="1"/>
  <c r="AF385" i="4" a="1"/>
  <c r="AF385" i="4" s="1"/>
  <c r="AG385" i="4" a="1"/>
  <c r="AG385" i="4" s="1"/>
  <c r="AH385" i="4" a="1"/>
  <c r="AH385" i="4" s="1"/>
  <c r="AI385" i="4" a="1"/>
  <c r="AI385" i="4" s="1"/>
  <c r="AF386" i="4" a="1"/>
  <c r="AF386" i="4" s="1"/>
  <c r="AG386" i="4" a="1"/>
  <c r="AG386" i="4" s="1"/>
  <c r="AH386" i="4" a="1"/>
  <c r="AH386" i="4" s="1"/>
  <c r="AI386" i="4" a="1"/>
  <c r="AI386" i="4" s="1"/>
  <c r="AF387" i="4" a="1"/>
  <c r="AF387" i="4" s="1"/>
  <c r="AG387" i="4" a="1"/>
  <c r="AG387" i="4" s="1"/>
  <c r="AH387" i="4" a="1"/>
  <c r="AH387" i="4" s="1"/>
  <c r="AI387" i="4" a="1"/>
  <c r="AI387" i="4" s="1"/>
  <c r="AF388" i="4" a="1"/>
  <c r="AF388" i="4" s="1"/>
  <c r="AG388" i="4" a="1"/>
  <c r="AG388" i="4" s="1"/>
  <c r="AH388" i="4" a="1"/>
  <c r="AH388" i="4" s="1"/>
  <c r="AI388" i="4" a="1"/>
  <c r="AI388" i="4" s="1"/>
  <c r="AF389" i="4" a="1"/>
  <c r="AF389" i="4" s="1"/>
  <c r="AG389" i="4" a="1"/>
  <c r="AG389" i="4" s="1"/>
  <c r="AH389" i="4" a="1"/>
  <c r="AH389" i="4" s="1"/>
  <c r="AI389" i="4" a="1"/>
  <c r="AI389" i="4" s="1"/>
  <c r="AF390" i="4" a="1"/>
  <c r="AF390" i="4" s="1"/>
  <c r="AG390" i="4" a="1"/>
  <c r="AG390" i="4" s="1"/>
  <c r="AH390" i="4" a="1"/>
  <c r="AH390" i="4" s="1"/>
  <c r="AI390" i="4" a="1"/>
  <c r="AI390" i="4" s="1"/>
  <c r="AF391" i="4" a="1"/>
  <c r="AF391" i="4" s="1"/>
  <c r="AG391" i="4" a="1"/>
  <c r="AG391" i="4" s="1"/>
  <c r="AH391" i="4" a="1"/>
  <c r="AH391" i="4" s="1"/>
  <c r="AI391" i="4" a="1"/>
  <c r="AI391" i="4" s="1"/>
  <c r="AF392" i="4" a="1"/>
  <c r="AF392" i="4" s="1"/>
  <c r="AG392" i="4" a="1"/>
  <c r="AG392" i="4" s="1"/>
  <c r="AH392" i="4" a="1"/>
  <c r="AH392" i="4" s="1"/>
  <c r="AI392" i="4" a="1"/>
  <c r="AI392" i="4" s="1"/>
  <c r="AF393" i="4" a="1"/>
  <c r="AF393" i="4" s="1"/>
  <c r="AG393" i="4" a="1"/>
  <c r="AG393" i="4" s="1"/>
  <c r="AH393" i="4" a="1"/>
  <c r="AH393" i="4" s="1"/>
  <c r="AI393" i="4" a="1"/>
  <c r="AI393" i="4" s="1"/>
  <c r="AF394" i="4" a="1"/>
  <c r="AF394" i="4" s="1"/>
  <c r="AG394" i="4" a="1"/>
  <c r="AG394" i="4" s="1"/>
  <c r="AH394" i="4" a="1"/>
  <c r="AH394" i="4" s="1"/>
  <c r="AI394" i="4" a="1"/>
  <c r="AI394" i="4" s="1"/>
  <c r="AF395" i="4" a="1"/>
  <c r="AF395" i="4" s="1"/>
  <c r="AG395" i="4" a="1"/>
  <c r="AG395" i="4" s="1"/>
  <c r="AH395" i="4" a="1"/>
  <c r="AH395" i="4" s="1"/>
  <c r="AI395" i="4" a="1"/>
  <c r="AI395" i="4" s="1"/>
  <c r="AF396" i="4" a="1"/>
  <c r="AF396" i="4" s="1"/>
  <c r="AG396" i="4" a="1"/>
  <c r="AG396" i="4" s="1"/>
  <c r="AH396" i="4" a="1"/>
  <c r="AH396" i="4" s="1"/>
  <c r="AI396" i="4" a="1"/>
  <c r="AI396" i="4" s="1"/>
  <c r="AF397" i="4" a="1"/>
  <c r="AF397" i="4" s="1"/>
  <c r="AG397" i="4" a="1"/>
  <c r="AG397" i="4" s="1"/>
  <c r="AH397" i="4" a="1"/>
  <c r="AH397" i="4" s="1"/>
  <c r="AI397" i="4" a="1"/>
  <c r="AI397" i="4" s="1"/>
  <c r="AF398" i="4" a="1"/>
  <c r="AF398" i="4" s="1"/>
  <c r="AG398" i="4" a="1"/>
  <c r="AG398" i="4" s="1"/>
  <c r="AH398" i="4" a="1"/>
  <c r="AH398" i="4" s="1"/>
  <c r="AI398" i="4" a="1"/>
  <c r="AI398" i="4" s="1"/>
  <c r="AF399" i="4" a="1"/>
  <c r="AF399" i="4" s="1"/>
  <c r="AG399" i="4" a="1"/>
  <c r="AG399" i="4" s="1"/>
  <c r="AH399" i="4" a="1"/>
  <c r="AH399" i="4" s="1"/>
  <c r="AI399" i="4" a="1"/>
  <c r="AI399" i="4" s="1"/>
  <c r="AF400" i="4" a="1"/>
  <c r="AF400" i="4" s="1"/>
  <c r="AG400" i="4" a="1"/>
  <c r="AG400" i="4" s="1"/>
  <c r="AH400" i="4" a="1"/>
  <c r="AH400" i="4" s="1"/>
  <c r="AI400" i="4" a="1"/>
  <c r="AI400" i="4" s="1"/>
  <c r="AF401" i="4" a="1"/>
  <c r="AF401" i="4" s="1"/>
  <c r="AG401" i="4" a="1"/>
  <c r="AG401" i="4" s="1"/>
  <c r="AH401" i="4" a="1"/>
  <c r="AH401" i="4" s="1"/>
  <c r="AI401" i="4" a="1"/>
  <c r="AI401" i="4" s="1"/>
  <c r="AF402" i="4" a="1"/>
  <c r="AF402" i="4" s="1"/>
  <c r="AG402" i="4" a="1"/>
  <c r="AG402" i="4" s="1"/>
  <c r="AH402" i="4" a="1"/>
  <c r="AH402" i="4" s="1"/>
  <c r="AI402" i="4" a="1"/>
  <c r="AI402" i="4" s="1"/>
  <c r="AF403" i="4" a="1"/>
  <c r="AF403" i="4" s="1"/>
  <c r="AG403" i="4" a="1"/>
  <c r="AG403" i="4" s="1"/>
  <c r="AH403" i="4" a="1"/>
  <c r="AH403" i="4" s="1"/>
  <c r="AI403" i="4" a="1"/>
  <c r="AI403" i="4" s="1"/>
  <c r="AF404" i="4" a="1"/>
  <c r="AF404" i="4" s="1"/>
  <c r="AG404" i="4" a="1"/>
  <c r="AG404" i="4" s="1"/>
  <c r="AH404" i="4" a="1"/>
  <c r="AH404" i="4" s="1"/>
  <c r="AI404" i="4" a="1"/>
  <c r="AI404" i="4" s="1"/>
  <c r="AF405" i="4" a="1"/>
  <c r="AF405" i="4" s="1"/>
  <c r="AG405" i="4" a="1"/>
  <c r="AG405" i="4" s="1"/>
  <c r="AH405" i="4" a="1"/>
  <c r="AH405" i="4" s="1"/>
  <c r="AI405" i="4" a="1"/>
  <c r="AI405" i="4" s="1"/>
  <c r="AF406" i="4" a="1"/>
  <c r="AF406" i="4" s="1"/>
  <c r="AG406" i="4" a="1"/>
  <c r="AG406" i="4" s="1"/>
  <c r="AH406" i="4" a="1"/>
  <c r="AH406" i="4" s="1"/>
  <c r="AI406" i="4" a="1"/>
  <c r="AI406" i="4" s="1"/>
  <c r="AF407" i="4" a="1"/>
  <c r="AF407" i="4" s="1"/>
  <c r="AG407" i="4" a="1"/>
  <c r="AG407" i="4" s="1"/>
  <c r="AH407" i="4" a="1"/>
  <c r="AH407" i="4" s="1"/>
  <c r="AI407" i="4" a="1"/>
  <c r="AI407" i="4" s="1"/>
  <c r="AF408" i="4" a="1"/>
  <c r="AF408" i="4" s="1"/>
  <c r="AG408" i="4" a="1"/>
  <c r="AG408" i="4" s="1"/>
  <c r="AH408" i="4" a="1"/>
  <c r="AH408" i="4" s="1"/>
  <c r="AI408" i="4" a="1"/>
  <c r="AI408" i="4" s="1"/>
  <c r="AF409" i="4" a="1"/>
  <c r="AF409" i="4" s="1"/>
  <c r="AG409" i="4" a="1"/>
  <c r="AG409" i="4" s="1"/>
  <c r="AH409" i="4" a="1"/>
  <c r="AH409" i="4" s="1"/>
  <c r="AI409" i="4" a="1"/>
  <c r="AI409" i="4" s="1"/>
  <c r="AF410" i="4" a="1"/>
  <c r="AF410" i="4" s="1"/>
  <c r="AG410" i="4" a="1"/>
  <c r="AG410" i="4" s="1"/>
  <c r="AH410" i="4" a="1"/>
  <c r="AH410" i="4" s="1"/>
  <c r="AI410" i="4" a="1"/>
  <c r="AI410" i="4" s="1"/>
  <c r="AF411" i="4" a="1"/>
  <c r="AF411" i="4" s="1"/>
  <c r="AG411" i="4" a="1"/>
  <c r="AG411" i="4" s="1"/>
  <c r="AH411" i="4" a="1"/>
  <c r="AH411" i="4" s="1"/>
  <c r="AI411" i="4" a="1"/>
  <c r="AI411" i="4" s="1"/>
  <c r="AF412" i="4" a="1"/>
  <c r="AF412" i="4" s="1"/>
  <c r="AG412" i="4" a="1"/>
  <c r="AG412" i="4" s="1"/>
  <c r="AH412" i="4" a="1"/>
  <c r="AH412" i="4" s="1"/>
  <c r="AI412" i="4" a="1"/>
  <c r="AI412" i="4" s="1"/>
  <c r="AF413" i="4" a="1"/>
  <c r="AF413" i="4" s="1"/>
  <c r="AG413" i="4" a="1"/>
  <c r="AG413" i="4" s="1"/>
  <c r="AH413" i="4" a="1"/>
  <c r="AH413" i="4" s="1"/>
  <c r="AI413" i="4" a="1"/>
  <c r="AI413" i="4" s="1"/>
  <c r="AF414" i="4" a="1"/>
  <c r="AF414" i="4" s="1"/>
  <c r="AG414" i="4" a="1"/>
  <c r="AG414" i="4" s="1"/>
  <c r="AH414" i="4" a="1"/>
  <c r="AH414" i="4" s="1"/>
  <c r="AI414" i="4" a="1"/>
  <c r="AI414" i="4" s="1"/>
  <c r="AF415" i="4" a="1"/>
  <c r="AF415" i="4" s="1"/>
  <c r="AG415" i="4" a="1"/>
  <c r="AG415" i="4" s="1"/>
  <c r="AH415" i="4" a="1"/>
  <c r="AH415" i="4" s="1"/>
  <c r="AI415" i="4" a="1"/>
  <c r="AI415" i="4" s="1"/>
  <c r="AF416" i="4" a="1"/>
  <c r="AF416" i="4" s="1"/>
  <c r="AG416" i="4" a="1"/>
  <c r="AG416" i="4" s="1"/>
  <c r="AH416" i="4" a="1"/>
  <c r="AH416" i="4" s="1"/>
  <c r="AI416" i="4" a="1"/>
  <c r="AI416" i="4" s="1"/>
  <c r="AF417" i="4" a="1"/>
  <c r="AF417" i="4" s="1"/>
  <c r="AG417" i="4" a="1"/>
  <c r="AG417" i="4" s="1"/>
  <c r="AH417" i="4" a="1"/>
  <c r="AH417" i="4" s="1"/>
  <c r="AI417" i="4" a="1"/>
  <c r="AI417" i="4" s="1"/>
  <c r="AF418" i="4" a="1"/>
  <c r="AF418" i="4" s="1"/>
  <c r="AG418" i="4" a="1"/>
  <c r="AG418" i="4" s="1"/>
  <c r="AH418" i="4" a="1"/>
  <c r="AH418" i="4" s="1"/>
  <c r="AI418" i="4" a="1"/>
  <c r="AI418" i="4" s="1"/>
  <c r="AF419" i="4" a="1"/>
  <c r="AF419" i="4" s="1"/>
  <c r="AG419" i="4" a="1"/>
  <c r="AG419" i="4" s="1"/>
  <c r="AH419" i="4" a="1"/>
  <c r="AH419" i="4" s="1"/>
  <c r="AI419" i="4" a="1"/>
  <c r="AI419" i="4" s="1"/>
  <c r="AF420" i="4" a="1"/>
  <c r="AF420" i="4" s="1"/>
  <c r="AG420" i="4" a="1"/>
  <c r="AG420" i="4" s="1"/>
  <c r="AH420" i="4" a="1"/>
  <c r="AH420" i="4" s="1"/>
  <c r="AI420" i="4" a="1"/>
  <c r="AI420" i="4" s="1"/>
  <c r="AF421" i="4" a="1"/>
  <c r="AF421" i="4" s="1"/>
  <c r="AG421" i="4" a="1"/>
  <c r="AG421" i="4" s="1"/>
  <c r="AH421" i="4" a="1"/>
  <c r="AH421" i="4" s="1"/>
  <c r="AI421" i="4" a="1"/>
  <c r="AI421" i="4" s="1"/>
  <c r="AF422" i="4" a="1"/>
  <c r="AF422" i="4" s="1"/>
  <c r="AG422" i="4" a="1"/>
  <c r="AG422" i="4" s="1"/>
  <c r="AH422" i="4" a="1"/>
  <c r="AH422" i="4" s="1"/>
  <c r="AI422" i="4" a="1"/>
  <c r="AI422" i="4" s="1"/>
  <c r="AF423" i="4" a="1"/>
  <c r="AF423" i="4" s="1"/>
  <c r="AG423" i="4" a="1"/>
  <c r="AG423" i="4" s="1"/>
  <c r="AH423" i="4" a="1"/>
  <c r="AH423" i="4" s="1"/>
  <c r="AI423" i="4" a="1"/>
  <c r="AI423" i="4" s="1"/>
  <c r="AF424" i="4" a="1"/>
  <c r="AF424" i="4" s="1"/>
  <c r="AG424" i="4" a="1"/>
  <c r="AG424" i="4" s="1"/>
  <c r="AH424" i="4" a="1"/>
  <c r="AH424" i="4" s="1"/>
  <c r="AI424" i="4" a="1"/>
  <c r="AI424" i="4" s="1"/>
  <c r="AF425" i="4" a="1"/>
  <c r="AF425" i="4" s="1"/>
  <c r="AG425" i="4" a="1"/>
  <c r="AG425" i="4" s="1"/>
  <c r="AH425" i="4" a="1"/>
  <c r="AH425" i="4" s="1"/>
  <c r="AI425" i="4" a="1"/>
  <c r="AI425" i="4" s="1"/>
  <c r="AF426" i="4" a="1"/>
  <c r="AF426" i="4" s="1"/>
  <c r="AG426" i="4" a="1"/>
  <c r="AG426" i="4" s="1"/>
  <c r="AH426" i="4" a="1"/>
  <c r="AH426" i="4" s="1"/>
  <c r="AI426" i="4" a="1"/>
  <c r="AI426" i="4" s="1"/>
  <c r="AF427" i="4" a="1"/>
  <c r="AF427" i="4" s="1"/>
  <c r="AG427" i="4" a="1"/>
  <c r="AG427" i="4" s="1"/>
  <c r="AH427" i="4" a="1"/>
  <c r="AH427" i="4" s="1"/>
  <c r="AI427" i="4" a="1"/>
  <c r="AI427" i="4" s="1"/>
  <c r="AF428" i="4" a="1"/>
  <c r="AF428" i="4" s="1"/>
  <c r="AG428" i="4" a="1"/>
  <c r="AG428" i="4" s="1"/>
  <c r="AH428" i="4" a="1"/>
  <c r="AH428" i="4" s="1"/>
  <c r="AI428" i="4" a="1"/>
  <c r="AI428" i="4" s="1"/>
  <c r="AF429" i="4" a="1"/>
  <c r="AF429" i="4" s="1"/>
  <c r="AG429" i="4" a="1"/>
  <c r="AG429" i="4" s="1"/>
  <c r="AH429" i="4" a="1"/>
  <c r="AH429" i="4" s="1"/>
  <c r="AI429" i="4" a="1"/>
  <c r="AI429" i="4" s="1"/>
  <c r="AF430" i="4" a="1"/>
  <c r="AF430" i="4" s="1"/>
  <c r="AG430" i="4" a="1"/>
  <c r="AG430" i="4" s="1"/>
  <c r="AH430" i="4" a="1"/>
  <c r="AH430" i="4" s="1"/>
  <c r="AI430" i="4" a="1"/>
  <c r="AI430" i="4" s="1"/>
  <c r="AF431" i="4" a="1"/>
  <c r="AF431" i="4" s="1"/>
  <c r="AG431" i="4" a="1"/>
  <c r="AG431" i="4" s="1"/>
  <c r="AH431" i="4" a="1"/>
  <c r="AH431" i="4" s="1"/>
  <c r="AI431" i="4" a="1"/>
  <c r="AI431" i="4" s="1"/>
  <c r="AF432" i="4" a="1"/>
  <c r="AF432" i="4" s="1"/>
  <c r="AG432" i="4" a="1"/>
  <c r="AG432" i="4" s="1"/>
  <c r="AH432" i="4" a="1"/>
  <c r="AH432" i="4" s="1"/>
  <c r="AI432" i="4" a="1"/>
  <c r="AI432" i="4" s="1"/>
  <c r="AF433" i="4" a="1"/>
  <c r="AF433" i="4" s="1"/>
  <c r="AG433" i="4" a="1"/>
  <c r="AG433" i="4" s="1"/>
  <c r="AH433" i="4" a="1"/>
  <c r="AH433" i="4" s="1"/>
  <c r="AI433" i="4" a="1"/>
  <c r="AI433" i="4" s="1"/>
  <c r="AF434" i="4" a="1"/>
  <c r="AF434" i="4" s="1"/>
  <c r="AG434" i="4" a="1"/>
  <c r="AG434" i="4" s="1"/>
  <c r="AH434" i="4" a="1"/>
  <c r="AH434" i="4" s="1"/>
  <c r="AI434" i="4" a="1"/>
  <c r="AI434" i="4" s="1"/>
  <c r="AF435" i="4" a="1"/>
  <c r="AF435" i="4" s="1"/>
  <c r="AG435" i="4" a="1"/>
  <c r="AG435" i="4" s="1"/>
  <c r="AH435" i="4" a="1"/>
  <c r="AH435" i="4" s="1"/>
  <c r="AI435" i="4" a="1"/>
  <c r="AI435" i="4" s="1"/>
  <c r="AF436" i="4" a="1"/>
  <c r="AF436" i="4" s="1"/>
  <c r="AG436" i="4" a="1"/>
  <c r="AG436" i="4" s="1"/>
  <c r="AH436" i="4" a="1"/>
  <c r="AH436" i="4" s="1"/>
  <c r="AI436" i="4" a="1"/>
  <c r="AI436" i="4" s="1"/>
  <c r="AF437" i="4" a="1"/>
  <c r="AF437" i="4" s="1"/>
  <c r="AG437" i="4" a="1"/>
  <c r="AG437" i="4" s="1"/>
  <c r="AH437" i="4" a="1"/>
  <c r="AH437" i="4" s="1"/>
  <c r="AI437" i="4" a="1"/>
  <c r="AI437" i="4" s="1"/>
  <c r="AF438" i="4" a="1"/>
  <c r="AF438" i="4" s="1"/>
  <c r="AG438" i="4" a="1"/>
  <c r="AG438" i="4" s="1"/>
  <c r="AH438" i="4" a="1"/>
  <c r="AH438" i="4" s="1"/>
  <c r="AI438" i="4" a="1"/>
  <c r="AI438" i="4" s="1"/>
  <c r="AF439" i="4" a="1"/>
  <c r="AF439" i="4" s="1"/>
  <c r="AG439" i="4" a="1"/>
  <c r="AG439" i="4" s="1"/>
  <c r="AH439" i="4" a="1"/>
  <c r="AH439" i="4" s="1"/>
  <c r="AI439" i="4" a="1"/>
  <c r="AI439" i="4" s="1"/>
  <c r="AF440" i="4" a="1"/>
  <c r="AF440" i="4" s="1"/>
  <c r="AG440" i="4" a="1"/>
  <c r="AG440" i="4" s="1"/>
  <c r="AH440" i="4" a="1"/>
  <c r="AH440" i="4" s="1"/>
  <c r="AI440" i="4" a="1"/>
  <c r="AI440" i="4" s="1"/>
  <c r="AF441" i="4" a="1"/>
  <c r="AF441" i="4" s="1"/>
  <c r="AG441" i="4" a="1"/>
  <c r="AG441" i="4" s="1"/>
  <c r="AH441" i="4" a="1"/>
  <c r="AH441" i="4" s="1"/>
  <c r="AI441" i="4" a="1"/>
  <c r="AI441" i="4" s="1"/>
  <c r="AF442" i="4" a="1"/>
  <c r="AF442" i="4" s="1"/>
  <c r="AG442" i="4" a="1"/>
  <c r="AG442" i="4" s="1"/>
  <c r="AH442" i="4" a="1"/>
  <c r="AH442" i="4" s="1"/>
  <c r="AI442" i="4" a="1"/>
  <c r="AI442" i="4" s="1"/>
  <c r="AF443" i="4" a="1"/>
  <c r="AF443" i="4" s="1"/>
  <c r="AG443" i="4" a="1"/>
  <c r="AG443" i="4" s="1"/>
  <c r="AH443" i="4" a="1"/>
  <c r="AH443" i="4" s="1"/>
  <c r="AI443" i="4" a="1"/>
  <c r="AI443" i="4" s="1"/>
  <c r="AF444" i="4" a="1"/>
  <c r="AF444" i="4" s="1"/>
  <c r="AG444" i="4" a="1"/>
  <c r="AG444" i="4" s="1"/>
  <c r="AH444" i="4" a="1"/>
  <c r="AH444" i="4" s="1"/>
  <c r="AI444" i="4" a="1"/>
  <c r="AI444" i="4" s="1"/>
  <c r="AF445" i="4" a="1"/>
  <c r="AF445" i="4" s="1"/>
  <c r="AG445" i="4" a="1"/>
  <c r="AG445" i="4" s="1"/>
  <c r="AH445" i="4" a="1"/>
  <c r="AH445" i="4" s="1"/>
  <c r="AI445" i="4" a="1"/>
  <c r="AI445" i="4" s="1"/>
  <c r="AF446" i="4" a="1"/>
  <c r="AF446" i="4" s="1"/>
  <c r="AG446" i="4" a="1"/>
  <c r="AG446" i="4" s="1"/>
  <c r="AH446" i="4" a="1"/>
  <c r="AH446" i="4" s="1"/>
  <c r="AI446" i="4" a="1"/>
  <c r="AI446" i="4" s="1"/>
  <c r="AF447" i="4" a="1"/>
  <c r="AF447" i="4" s="1"/>
  <c r="AG447" i="4" a="1"/>
  <c r="AG447" i="4" s="1"/>
  <c r="AH447" i="4" a="1"/>
  <c r="AH447" i="4" s="1"/>
  <c r="AI447" i="4" a="1"/>
  <c r="AI447" i="4" s="1"/>
  <c r="AF448" i="4" a="1"/>
  <c r="AF448" i="4" s="1"/>
  <c r="AG448" i="4" a="1"/>
  <c r="AG448" i="4" s="1"/>
  <c r="AH448" i="4" a="1"/>
  <c r="AH448" i="4" s="1"/>
  <c r="AI448" i="4" a="1"/>
  <c r="AI448" i="4" s="1"/>
  <c r="AF449" i="4" a="1"/>
  <c r="AF449" i="4" s="1"/>
  <c r="AG449" i="4" a="1"/>
  <c r="AG449" i="4" s="1"/>
  <c r="AH449" i="4" a="1"/>
  <c r="AH449" i="4" s="1"/>
  <c r="AI449" i="4" a="1"/>
  <c r="AI449" i="4" s="1"/>
  <c r="AF450" i="4" a="1"/>
  <c r="AF450" i="4" s="1"/>
  <c r="AG450" i="4" a="1"/>
  <c r="AG450" i="4" s="1"/>
  <c r="AH450" i="4" a="1"/>
  <c r="AH450" i="4" s="1"/>
  <c r="AI450" i="4" a="1"/>
  <c r="AI450" i="4" s="1"/>
  <c r="AF451" i="4" a="1"/>
  <c r="AF451" i="4" s="1"/>
  <c r="AG451" i="4" a="1"/>
  <c r="AG451" i="4" s="1"/>
  <c r="AH451" i="4" a="1"/>
  <c r="AH451" i="4" s="1"/>
  <c r="AI451" i="4" a="1"/>
  <c r="AI451" i="4" s="1"/>
  <c r="AF452" i="4" a="1"/>
  <c r="AF452" i="4" s="1"/>
  <c r="AG452" i="4" a="1"/>
  <c r="AG452" i="4" s="1"/>
  <c r="AH452" i="4" a="1"/>
  <c r="AH452" i="4" s="1"/>
  <c r="AI452" i="4" a="1"/>
  <c r="AI452" i="4" s="1"/>
  <c r="AF453" i="4" a="1"/>
  <c r="AF453" i="4" s="1"/>
  <c r="AG453" i="4" a="1"/>
  <c r="AG453" i="4" s="1"/>
  <c r="AH453" i="4" a="1"/>
  <c r="AH453" i="4" s="1"/>
  <c r="AI453" i="4" a="1"/>
  <c r="AI453" i="4" s="1"/>
  <c r="AF454" i="4" a="1"/>
  <c r="AF454" i="4" s="1"/>
  <c r="AG454" i="4" a="1"/>
  <c r="AG454" i="4" s="1"/>
  <c r="AH454" i="4" a="1"/>
  <c r="AH454" i="4" s="1"/>
  <c r="AI454" i="4" a="1"/>
  <c r="AI454" i="4" s="1"/>
  <c r="AF455" i="4" a="1"/>
  <c r="AF455" i="4" s="1"/>
  <c r="AG455" i="4" a="1"/>
  <c r="AG455" i="4" s="1"/>
  <c r="AH455" i="4" a="1"/>
  <c r="AH455" i="4" s="1"/>
  <c r="AI455" i="4" a="1"/>
  <c r="AI455" i="4" s="1"/>
  <c r="AF456" i="4" a="1"/>
  <c r="AF456" i="4" s="1"/>
  <c r="AG456" i="4" a="1"/>
  <c r="AG456" i="4" s="1"/>
  <c r="AH456" i="4" a="1"/>
  <c r="AH456" i="4" s="1"/>
  <c r="AI456" i="4" a="1"/>
  <c r="AI456" i="4" s="1"/>
  <c r="AF457" i="4" a="1"/>
  <c r="AF457" i="4" s="1"/>
  <c r="AG457" i="4" a="1"/>
  <c r="AG457" i="4" s="1"/>
  <c r="AH457" i="4" a="1"/>
  <c r="AH457" i="4" s="1"/>
  <c r="AI457" i="4" a="1"/>
  <c r="AI457" i="4" s="1"/>
  <c r="AF458" i="4" a="1"/>
  <c r="AF458" i="4" s="1"/>
  <c r="AG458" i="4" a="1"/>
  <c r="AG458" i="4" s="1"/>
  <c r="AH458" i="4" a="1"/>
  <c r="AH458" i="4" s="1"/>
  <c r="AI458" i="4" a="1"/>
  <c r="AI458" i="4" s="1"/>
  <c r="AF459" i="4" a="1"/>
  <c r="AF459" i="4" s="1"/>
  <c r="AG459" i="4" a="1"/>
  <c r="AG459" i="4" s="1"/>
  <c r="AH459" i="4" a="1"/>
  <c r="AH459" i="4" s="1"/>
  <c r="AI459" i="4" a="1"/>
  <c r="AI459" i="4" s="1"/>
  <c r="AF460" i="4" a="1"/>
  <c r="AF460" i="4" s="1"/>
  <c r="AG460" i="4" a="1"/>
  <c r="AG460" i="4" s="1"/>
  <c r="AH460" i="4" a="1"/>
  <c r="AH460" i="4" s="1"/>
  <c r="AI460" i="4" a="1"/>
  <c r="AI460" i="4" s="1"/>
  <c r="AF461" i="4" a="1"/>
  <c r="AF461" i="4" s="1"/>
  <c r="AG461" i="4" a="1"/>
  <c r="AG461" i="4" s="1"/>
  <c r="AH461" i="4" a="1"/>
  <c r="AH461" i="4" s="1"/>
  <c r="AI461" i="4" a="1"/>
  <c r="AI461" i="4" s="1"/>
  <c r="AF462" i="4" a="1"/>
  <c r="AF462" i="4" s="1"/>
  <c r="AG462" i="4" a="1"/>
  <c r="AG462" i="4" s="1"/>
  <c r="AH462" i="4" a="1"/>
  <c r="AH462" i="4" s="1"/>
  <c r="AI462" i="4" a="1"/>
  <c r="AI462" i="4" s="1"/>
  <c r="AF463" i="4" a="1"/>
  <c r="AF463" i="4" s="1"/>
  <c r="AG463" i="4" a="1"/>
  <c r="AG463" i="4" s="1"/>
  <c r="AH463" i="4" a="1"/>
  <c r="AH463" i="4" s="1"/>
  <c r="AI463" i="4" a="1"/>
  <c r="AI463" i="4" s="1"/>
  <c r="AF464" i="4" a="1"/>
  <c r="AF464" i="4" s="1"/>
  <c r="AG464" i="4" a="1"/>
  <c r="AG464" i="4" s="1"/>
  <c r="AH464" i="4" a="1"/>
  <c r="AH464" i="4" s="1"/>
  <c r="AI464" i="4" a="1"/>
  <c r="AI464" i="4" s="1"/>
  <c r="AF465" i="4" a="1"/>
  <c r="AF465" i="4" s="1"/>
  <c r="AG465" i="4" a="1"/>
  <c r="AG465" i="4" s="1"/>
  <c r="AH465" i="4" a="1"/>
  <c r="AH465" i="4" s="1"/>
  <c r="AI465" i="4" a="1"/>
  <c r="AI465" i="4" s="1"/>
  <c r="AF466" i="4" a="1"/>
  <c r="AF466" i="4" s="1"/>
  <c r="AG466" i="4" a="1"/>
  <c r="AG466" i="4" s="1"/>
  <c r="AH466" i="4" a="1"/>
  <c r="AH466" i="4" s="1"/>
  <c r="AI466" i="4" a="1"/>
  <c r="AI466" i="4" s="1"/>
  <c r="AF467" i="4" a="1"/>
  <c r="AF467" i="4" s="1"/>
  <c r="AG467" i="4" a="1"/>
  <c r="AG467" i="4" s="1"/>
  <c r="AH467" i="4" a="1"/>
  <c r="AH467" i="4" s="1"/>
  <c r="AI467" i="4" a="1"/>
  <c r="AI467" i="4" s="1"/>
  <c r="AF468" i="4" a="1"/>
  <c r="AF468" i="4" s="1"/>
  <c r="AG468" i="4" a="1"/>
  <c r="AG468" i="4" s="1"/>
  <c r="AH468" i="4" a="1"/>
  <c r="AH468" i="4" s="1"/>
  <c r="AI468" i="4" a="1"/>
  <c r="AI468" i="4" s="1"/>
  <c r="AF469" i="4" a="1"/>
  <c r="AF469" i="4" s="1"/>
  <c r="AG469" i="4" a="1"/>
  <c r="AG469" i="4" s="1"/>
  <c r="AH469" i="4" a="1"/>
  <c r="AH469" i="4" s="1"/>
  <c r="AI469" i="4" a="1"/>
  <c r="AI469" i="4" s="1"/>
  <c r="AF470" i="4" a="1"/>
  <c r="AF470" i="4" s="1"/>
  <c r="AG470" i="4" a="1"/>
  <c r="AG470" i="4" s="1"/>
  <c r="AH470" i="4" a="1"/>
  <c r="AH470" i="4" s="1"/>
  <c r="AI470" i="4" a="1"/>
  <c r="AI470" i="4" s="1"/>
  <c r="AF471" i="4" a="1"/>
  <c r="AF471" i="4" s="1"/>
  <c r="AG471" i="4" a="1"/>
  <c r="AG471" i="4" s="1"/>
  <c r="AH471" i="4" a="1"/>
  <c r="AH471" i="4" s="1"/>
  <c r="AI471" i="4" a="1"/>
  <c r="AI471" i="4" s="1"/>
  <c r="AF472" i="4" a="1"/>
  <c r="AF472" i="4" s="1"/>
  <c r="AG472" i="4" a="1"/>
  <c r="AG472" i="4" s="1"/>
  <c r="AH472" i="4" a="1"/>
  <c r="AH472" i="4" s="1"/>
  <c r="AI472" i="4" a="1"/>
  <c r="AI472" i="4" s="1"/>
  <c r="AF473" i="4" a="1"/>
  <c r="AF473" i="4" s="1"/>
  <c r="AG473" i="4" a="1"/>
  <c r="AG473" i="4" s="1"/>
  <c r="AH473" i="4" a="1"/>
  <c r="AH473" i="4" s="1"/>
  <c r="AI473" i="4" a="1"/>
  <c r="AI473" i="4" s="1"/>
  <c r="AF474" i="4" a="1"/>
  <c r="AF474" i="4" s="1"/>
  <c r="AG474" i="4" a="1"/>
  <c r="AG474" i="4" s="1"/>
  <c r="AH474" i="4" a="1"/>
  <c r="AH474" i="4" s="1"/>
  <c r="AI474" i="4" a="1"/>
  <c r="AI474" i="4" s="1"/>
  <c r="AF475" i="4" a="1"/>
  <c r="AF475" i="4" s="1"/>
  <c r="AG475" i="4" a="1"/>
  <c r="AG475" i="4" s="1"/>
  <c r="AH475" i="4" a="1"/>
  <c r="AH475" i="4" s="1"/>
  <c r="AI475" i="4" a="1"/>
  <c r="AI475" i="4" s="1"/>
  <c r="AF476" i="4" a="1"/>
  <c r="AF476" i="4" s="1"/>
  <c r="AG476" i="4" a="1"/>
  <c r="AG476" i="4" s="1"/>
  <c r="AH476" i="4" a="1"/>
  <c r="AH476" i="4" s="1"/>
  <c r="AI476" i="4" a="1"/>
  <c r="AI476" i="4" s="1"/>
  <c r="AF477" i="4" a="1"/>
  <c r="AF477" i="4" s="1"/>
  <c r="AG477" i="4" a="1"/>
  <c r="AG477" i="4" s="1"/>
  <c r="AH477" i="4" a="1"/>
  <c r="AH477" i="4" s="1"/>
  <c r="AI477" i="4" a="1"/>
  <c r="AI477" i="4" s="1"/>
  <c r="AF478" i="4" a="1"/>
  <c r="AF478" i="4" s="1"/>
  <c r="AG478" i="4" a="1"/>
  <c r="AG478" i="4" s="1"/>
  <c r="AH478" i="4" a="1"/>
  <c r="AH478" i="4" s="1"/>
  <c r="AI478" i="4" a="1"/>
  <c r="AI478" i="4" s="1"/>
  <c r="AF479" i="4" a="1"/>
  <c r="AF479" i="4" s="1"/>
  <c r="AG479" i="4" a="1"/>
  <c r="AG479" i="4" s="1"/>
  <c r="AH479" i="4" a="1"/>
  <c r="AH479" i="4" s="1"/>
  <c r="AI479" i="4" a="1"/>
  <c r="AI479" i="4" s="1"/>
  <c r="AF480" i="4" a="1"/>
  <c r="AF480" i="4" s="1"/>
  <c r="AG480" i="4" a="1"/>
  <c r="AG480" i="4" s="1"/>
  <c r="AH480" i="4" a="1"/>
  <c r="AH480" i="4" s="1"/>
  <c r="AI480" i="4" a="1"/>
  <c r="AI480" i="4" s="1"/>
  <c r="AF481" i="4" a="1"/>
  <c r="AF481" i="4" s="1"/>
  <c r="AG481" i="4" a="1"/>
  <c r="AG481" i="4" s="1"/>
  <c r="AH481" i="4" a="1"/>
  <c r="AH481" i="4" s="1"/>
  <c r="AI481" i="4" a="1"/>
  <c r="AI481" i="4" s="1"/>
  <c r="AF482" i="4" a="1"/>
  <c r="AF482" i="4" s="1"/>
  <c r="AG482" i="4" a="1"/>
  <c r="AG482" i="4" s="1"/>
  <c r="AH482" i="4" a="1"/>
  <c r="AH482" i="4" s="1"/>
  <c r="AI482" i="4" a="1"/>
  <c r="AI482" i="4" s="1"/>
  <c r="AF483" i="4" a="1"/>
  <c r="AF483" i="4" s="1"/>
  <c r="AG483" i="4" a="1"/>
  <c r="AG483" i="4" s="1"/>
  <c r="AH483" i="4" a="1"/>
  <c r="AH483" i="4" s="1"/>
  <c r="AI483" i="4" a="1"/>
  <c r="AI483" i="4" s="1"/>
  <c r="AF484" i="4" a="1"/>
  <c r="AF484" i="4" s="1"/>
  <c r="AG484" i="4" a="1"/>
  <c r="AG484" i="4" s="1"/>
  <c r="AH484" i="4" a="1"/>
  <c r="AH484" i="4" s="1"/>
  <c r="AI484" i="4" a="1"/>
  <c r="AI484" i="4" s="1"/>
  <c r="AF485" i="4" a="1"/>
  <c r="AF485" i="4" s="1"/>
  <c r="AG485" i="4" a="1"/>
  <c r="AG485" i="4" s="1"/>
  <c r="AH485" i="4" a="1"/>
  <c r="AH485" i="4" s="1"/>
  <c r="AI485" i="4" a="1"/>
  <c r="AI485" i="4" s="1"/>
  <c r="AF486" i="4" a="1"/>
  <c r="AF486" i="4" s="1"/>
  <c r="AG486" i="4" a="1"/>
  <c r="AG486" i="4" s="1"/>
  <c r="AH486" i="4" a="1"/>
  <c r="AH486" i="4" s="1"/>
  <c r="AI486" i="4" a="1"/>
  <c r="AI486" i="4" s="1"/>
  <c r="AF487" i="4" a="1"/>
  <c r="AF487" i="4" s="1"/>
  <c r="AG487" i="4" a="1"/>
  <c r="AG487" i="4" s="1"/>
  <c r="AH487" i="4" a="1"/>
  <c r="AH487" i="4" s="1"/>
  <c r="AI487" i="4" a="1"/>
  <c r="AI487" i="4" s="1"/>
  <c r="AF488" i="4" a="1"/>
  <c r="AF488" i="4" s="1"/>
  <c r="AG488" i="4" a="1"/>
  <c r="AG488" i="4" s="1"/>
  <c r="AH488" i="4" a="1"/>
  <c r="AH488" i="4" s="1"/>
  <c r="AI488" i="4" a="1"/>
  <c r="AI488" i="4" s="1"/>
  <c r="AF489" i="4" a="1"/>
  <c r="AF489" i="4" s="1"/>
  <c r="AG489" i="4" a="1"/>
  <c r="AG489" i="4" s="1"/>
  <c r="AH489" i="4" a="1"/>
  <c r="AH489" i="4" s="1"/>
  <c r="AI489" i="4" a="1"/>
  <c r="AI489" i="4" s="1"/>
  <c r="AF490" i="4" a="1"/>
  <c r="AF490" i="4" s="1"/>
  <c r="AG490" i="4" a="1"/>
  <c r="AG490" i="4" s="1"/>
  <c r="AH490" i="4" a="1"/>
  <c r="AH490" i="4" s="1"/>
  <c r="AI490" i="4" a="1"/>
  <c r="AI490" i="4" s="1"/>
  <c r="AF491" i="4" a="1"/>
  <c r="AF491" i="4" s="1"/>
  <c r="AG491" i="4" a="1"/>
  <c r="AG491" i="4" s="1"/>
  <c r="AH491" i="4" a="1"/>
  <c r="AH491" i="4" s="1"/>
  <c r="AI491" i="4" a="1"/>
  <c r="AI491" i="4" s="1"/>
  <c r="AF492" i="4" a="1"/>
  <c r="AF492" i="4" s="1"/>
  <c r="AG492" i="4" a="1"/>
  <c r="AG492" i="4" s="1"/>
  <c r="AH492" i="4" a="1"/>
  <c r="AH492" i="4" s="1"/>
  <c r="AI492" i="4" a="1"/>
  <c r="AI492" i="4" s="1"/>
  <c r="AF493" i="4" a="1"/>
  <c r="AF493" i="4" s="1"/>
  <c r="AG493" i="4" a="1"/>
  <c r="AG493" i="4" s="1"/>
  <c r="AH493" i="4" a="1"/>
  <c r="AH493" i="4" s="1"/>
  <c r="AI493" i="4" a="1"/>
  <c r="AI493" i="4" s="1"/>
  <c r="AF494" i="4" a="1"/>
  <c r="AF494" i="4" s="1"/>
  <c r="AG494" i="4" a="1"/>
  <c r="AG494" i="4" s="1"/>
  <c r="AH494" i="4" a="1"/>
  <c r="AH494" i="4" s="1"/>
  <c r="AI494" i="4" a="1"/>
  <c r="AI494" i="4" s="1"/>
  <c r="AF495" i="4" a="1"/>
  <c r="AF495" i="4" s="1"/>
  <c r="AG495" i="4" a="1"/>
  <c r="AG495" i="4" s="1"/>
  <c r="AH495" i="4" a="1"/>
  <c r="AH495" i="4" s="1"/>
  <c r="AI495" i="4" a="1"/>
  <c r="AI495" i="4" s="1"/>
  <c r="AF496" i="4" a="1"/>
  <c r="AF496" i="4" s="1"/>
  <c r="AG496" i="4" a="1"/>
  <c r="AG496" i="4" s="1"/>
  <c r="AH496" i="4" a="1"/>
  <c r="AH496" i="4" s="1"/>
  <c r="AI496" i="4" a="1"/>
  <c r="AI496" i="4" s="1"/>
  <c r="AF497" i="4" a="1"/>
  <c r="AF497" i="4" s="1"/>
  <c r="AG497" i="4" a="1"/>
  <c r="AG497" i="4" s="1"/>
  <c r="AH497" i="4" a="1"/>
  <c r="AH497" i="4" s="1"/>
  <c r="AI497" i="4" a="1"/>
  <c r="AI497" i="4" s="1"/>
  <c r="AF498" i="4" a="1"/>
  <c r="AF498" i="4" s="1"/>
  <c r="AG498" i="4" a="1"/>
  <c r="AG498" i="4" s="1"/>
  <c r="AH498" i="4" a="1"/>
  <c r="AH498" i="4" s="1"/>
  <c r="AI498" i="4" a="1"/>
  <c r="AI498" i="4" s="1"/>
  <c r="AF499" i="4" a="1"/>
  <c r="AF499" i="4" s="1"/>
  <c r="AG499" i="4" a="1"/>
  <c r="AG499" i="4" s="1"/>
  <c r="AH499" i="4" a="1"/>
  <c r="AH499" i="4" s="1"/>
  <c r="AI499" i="4" a="1"/>
  <c r="AI499" i="4" s="1"/>
  <c r="AF500" i="4" a="1"/>
  <c r="AF500" i="4" s="1"/>
  <c r="AG500" i="4" a="1"/>
  <c r="AG500" i="4" s="1"/>
  <c r="AH500" i="4" a="1"/>
  <c r="AH500" i="4" s="1"/>
  <c r="AI500" i="4" a="1"/>
  <c r="AI500" i="4" s="1"/>
  <c r="AF501" i="4" a="1"/>
  <c r="AF501" i="4" s="1"/>
  <c r="AG501" i="4" a="1"/>
  <c r="AG501" i="4" s="1"/>
  <c r="AH501" i="4" a="1"/>
  <c r="AH501" i="4" s="1"/>
  <c r="AI501" i="4" a="1"/>
  <c r="AI501" i="4" s="1"/>
  <c r="AF502" i="4" a="1"/>
  <c r="AF502" i="4" s="1"/>
  <c r="AG502" i="4" a="1"/>
  <c r="AG502" i="4" s="1"/>
  <c r="AH502" i="4" a="1"/>
  <c r="AH502" i="4" s="1"/>
  <c r="AI502" i="4" a="1"/>
  <c r="AI502" i="4" s="1"/>
  <c r="AF503" i="4" a="1"/>
  <c r="AF503" i="4" s="1"/>
  <c r="AG503" i="4" a="1"/>
  <c r="AG503" i="4" s="1"/>
  <c r="AH503" i="4" a="1"/>
  <c r="AH503" i="4" s="1"/>
  <c r="AI503" i="4" a="1"/>
  <c r="AI503" i="4" s="1"/>
  <c r="AF504" i="4" a="1"/>
  <c r="AF504" i="4" s="1"/>
  <c r="AG504" i="4" a="1"/>
  <c r="AG504" i="4" s="1"/>
  <c r="AH504" i="4" a="1"/>
  <c r="AH504" i="4" s="1"/>
  <c r="AI504" i="4" a="1"/>
  <c r="AI504" i="4" s="1"/>
  <c r="AF505" i="4" a="1"/>
  <c r="AF505" i="4" s="1"/>
  <c r="AG505" i="4" a="1"/>
  <c r="AG505" i="4" s="1"/>
  <c r="AH505" i="4" a="1"/>
  <c r="AH505" i="4" s="1"/>
  <c r="AI505" i="4" a="1"/>
  <c r="AI505" i="4" s="1"/>
  <c r="AF506" i="4" a="1"/>
  <c r="AF506" i="4" s="1"/>
  <c r="AG506" i="4" a="1"/>
  <c r="AG506" i="4" s="1"/>
  <c r="AH506" i="4" a="1"/>
  <c r="AH506" i="4" s="1"/>
  <c r="AI506" i="4" a="1"/>
  <c r="AI506" i="4" s="1"/>
  <c r="AF507" i="4" a="1"/>
  <c r="AF507" i="4" s="1"/>
  <c r="AG507" i="4" a="1"/>
  <c r="AG507" i="4" s="1"/>
  <c r="AH507" i="4" a="1"/>
  <c r="AH507" i="4" s="1"/>
  <c r="AI507" i="4" a="1"/>
  <c r="AI507" i="4" s="1"/>
  <c r="AF7" i="4" a="1"/>
  <c r="AF7" i="4" s="1"/>
  <c r="AI6" i="4"/>
  <c r="AH6" i="4"/>
  <c r="AG6" i="4"/>
  <c r="AD6" i="4"/>
  <c r="AC6" i="4"/>
  <c r="AB6" i="4"/>
  <c r="AA8" i="4" a="1"/>
  <c r="AA8" i="4" s="1"/>
  <c r="AA9" i="4" a="1"/>
  <c r="AA9" i="4" s="1"/>
  <c r="AA10" i="4" a="1"/>
  <c r="AA10" i="4" s="1"/>
  <c r="AA11" i="4" a="1"/>
  <c r="AA11" i="4" s="1"/>
  <c r="AA12" i="4" a="1"/>
  <c r="AA12" i="4" s="1"/>
  <c r="AA13" i="4" a="1"/>
  <c r="AA13" i="4" s="1"/>
  <c r="AA14" i="4" a="1"/>
  <c r="AA14" i="4" s="1"/>
  <c r="AA15" i="4" a="1"/>
  <c r="AA15" i="4" s="1"/>
  <c r="AA16" i="4" a="1"/>
  <c r="AA16" i="4" s="1"/>
  <c r="AA17" i="4" a="1"/>
  <c r="AA17" i="4" s="1"/>
  <c r="AA18" i="4" a="1"/>
  <c r="AA18" i="4" s="1"/>
  <c r="AA19" i="4" a="1"/>
  <c r="AA19" i="4" s="1"/>
  <c r="AA20" i="4" a="1"/>
  <c r="AA20" i="4" s="1"/>
  <c r="AA21" i="4" a="1"/>
  <c r="AA21" i="4" s="1"/>
  <c r="AA22" i="4" a="1"/>
  <c r="AA22" i="4" s="1"/>
  <c r="AA23" i="4" a="1"/>
  <c r="AA23" i="4" s="1"/>
  <c r="AA24" i="4" a="1"/>
  <c r="AA24" i="4" s="1"/>
  <c r="AA25" i="4" a="1"/>
  <c r="AA25" i="4" s="1"/>
  <c r="AA26" i="4" a="1"/>
  <c r="AA26" i="4" s="1"/>
  <c r="AA27" i="4" a="1"/>
  <c r="AA27" i="4" s="1"/>
  <c r="AA28" i="4" a="1"/>
  <c r="AA28" i="4" s="1"/>
  <c r="AA29" i="4" a="1"/>
  <c r="AA29" i="4" s="1"/>
  <c r="AA30" i="4" a="1"/>
  <c r="AA30" i="4" s="1"/>
  <c r="AA31" i="4" a="1"/>
  <c r="AA31" i="4" s="1"/>
  <c r="AA32" i="4" a="1"/>
  <c r="AA32" i="4" s="1"/>
  <c r="AA33" i="4" a="1"/>
  <c r="AA33" i="4" s="1"/>
  <c r="AA34" i="4" a="1"/>
  <c r="AA34" i="4" s="1"/>
  <c r="AA35" i="4" a="1"/>
  <c r="AA35" i="4" s="1"/>
  <c r="AA36" i="4" a="1"/>
  <c r="AA36" i="4" s="1"/>
  <c r="AA37" i="4" a="1"/>
  <c r="AA37" i="4" s="1"/>
  <c r="AA38" i="4" a="1"/>
  <c r="AA38" i="4" s="1"/>
  <c r="AA39" i="4" a="1"/>
  <c r="AA39" i="4" s="1"/>
  <c r="AA40" i="4" a="1"/>
  <c r="AA40" i="4" s="1"/>
  <c r="AA41" i="4" a="1"/>
  <c r="AA41" i="4" s="1"/>
  <c r="AA42" i="4" a="1"/>
  <c r="AA42" i="4" s="1"/>
  <c r="AA43" i="4" a="1"/>
  <c r="AA43" i="4" s="1"/>
  <c r="AA44" i="4" a="1"/>
  <c r="AA44" i="4" s="1"/>
  <c r="AA45" i="4" a="1"/>
  <c r="AA45" i="4" s="1"/>
  <c r="AA46" i="4" a="1"/>
  <c r="AA46" i="4" s="1"/>
  <c r="AA47" i="4" a="1"/>
  <c r="AA47" i="4" s="1"/>
  <c r="AA48" i="4" a="1"/>
  <c r="AA48" i="4" s="1"/>
  <c r="AA49" i="4" a="1"/>
  <c r="AA49" i="4" s="1"/>
  <c r="AA50" i="4" a="1"/>
  <c r="AA50" i="4" s="1"/>
  <c r="AA51" i="4" a="1"/>
  <c r="AA51" i="4" s="1"/>
  <c r="AA52" i="4" a="1"/>
  <c r="AA52" i="4" s="1"/>
  <c r="AA53" i="4" a="1"/>
  <c r="AA53" i="4" s="1"/>
  <c r="AA54" i="4" a="1"/>
  <c r="AA54" i="4" s="1"/>
  <c r="AA55" i="4" a="1"/>
  <c r="AA55" i="4" s="1"/>
  <c r="AA56" i="4" a="1"/>
  <c r="AA56" i="4" s="1"/>
  <c r="AA57" i="4" a="1"/>
  <c r="AA57" i="4" s="1"/>
  <c r="AA58" i="4" a="1"/>
  <c r="AA58" i="4" s="1"/>
  <c r="AA59" i="4" a="1"/>
  <c r="AA59" i="4" s="1"/>
  <c r="AA60" i="4" a="1"/>
  <c r="AA60" i="4" s="1"/>
  <c r="AA61" i="4" a="1"/>
  <c r="AA61" i="4" s="1"/>
  <c r="AA62" i="4" a="1"/>
  <c r="AA62" i="4" s="1"/>
  <c r="AA63" i="4" a="1"/>
  <c r="AA63" i="4" s="1"/>
  <c r="AA64" i="4" a="1"/>
  <c r="AA64" i="4" s="1"/>
  <c r="AA65" i="4" a="1"/>
  <c r="AA65" i="4" s="1"/>
  <c r="AA66" i="4" a="1"/>
  <c r="AA66" i="4" s="1"/>
  <c r="AA67" i="4" a="1"/>
  <c r="AA67" i="4" s="1"/>
  <c r="AA68" i="4" a="1"/>
  <c r="AA68" i="4" s="1"/>
  <c r="AA69" i="4" a="1"/>
  <c r="AA69" i="4" s="1"/>
  <c r="AA70" i="4" a="1"/>
  <c r="AA70" i="4" s="1"/>
  <c r="AA71" i="4" a="1"/>
  <c r="AA71" i="4" s="1"/>
  <c r="AA72" i="4" a="1"/>
  <c r="AA72" i="4" s="1"/>
  <c r="AA73" i="4" a="1"/>
  <c r="AA73" i="4" s="1"/>
  <c r="AA74" i="4" a="1"/>
  <c r="AA74" i="4" s="1"/>
  <c r="AA75" i="4" a="1"/>
  <c r="AA75" i="4" s="1"/>
  <c r="AA76" i="4" a="1"/>
  <c r="AA76" i="4" s="1"/>
  <c r="AA77" i="4" a="1"/>
  <c r="AA77" i="4" s="1"/>
  <c r="AA78" i="4" a="1"/>
  <c r="AA78" i="4" s="1"/>
  <c r="AA79" i="4" a="1"/>
  <c r="AA79" i="4" s="1"/>
  <c r="AA80" i="4" a="1"/>
  <c r="AA80" i="4" s="1"/>
  <c r="AA81" i="4" a="1"/>
  <c r="AA81" i="4" s="1"/>
  <c r="AA82" i="4" a="1"/>
  <c r="AA82" i="4" s="1"/>
  <c r="AA83" i="4" a="1"/>
  <c r="AA83" i="4" s="1"/>
  <c r="AA84" i="4" a="1"/>
  <c r="AA84" i="4" s="1"/>
  <c r="AA85" i="4" a="1"/>
  <c r="AA85" i="4" s="1"/>
  <c r="AA86" i="4" a="1"/>
  <c r="AA86" i="4" s="1"/>
  <c r="AA87" i="4" a="1"/>
  <c r="AA87" i="4" s="1"/>
  <c r="AA88" i="4" a="1"/>
  <c r="AA88" i="4" s="1"/>
  <c r="AA89" i="4" a="1"/>
  <c r="AA89" i="4" s="1"/>
  <c r="AA90" i="4" a="1"/>
  <c r="AA90" i="4" s="1"/>
  <c r="AA91" i="4" a="1"/>
  <c r="AA91" i="4" s="1"/>
  <c r="AA92" i="4" a="1"/>
  <c r="AA92" i="4" s="1"/>
  <c r="AA93" i="4" a="1"/>
  <c r="AA93" i="4" s="1"/>
  <c r="AA94" i="4" a="1"/>
  <c r="AA94" i="4" s="1"/>
  <c r="AA95" i="4" a="1"/>
  <c r="AA95" i="4" s="1"/>
  <c r="AA96" i="4" a="1"/>
  <c r="AA96" i="4" s="1"/>
  <c r="AA97" i="4" a="1"/>
  <c r="AA97" i="4" s="1"/>
  <c r="AA98" i="4" a="1"/>
  <c r="AA98" i="4" s="1"/>
  <c r="AA99" i="4" a="1"/>
  <c r="AA99" i="4" s="1"/>
  <c r="AA100" i="4" a="1"/>
  <c r="AA100" i="4" s="1"/>
  <c r="AA101" i="4" a="1"/>
  <c r="AA101" i="4" s="1"/>
  <c r="AA102" i="4" a="1"/>
  <c r="AA102" i="4" s="1"/>
  <c r="AA103" i="4" a="1"/>
  <c r="AA103" i="4" s="1"/>
  <c r="AA104" i="4" a="1"/>
  <c r="AA104" i="4" s="1"/>
  <c r="AA105" i="4" a="1"/>
  <c r="AA105" i="4" s="1"/>
  <c r="AA106" i="4" a="1"/>
  <c r="AA106" i="4" s="1"/>
  <c r="AA107" i="4" a="1"/>
  <c r="AA107" i="4" s="1"/>
  <c r="AA108" i="4" a="1"/>
  <c r="AA108" i="4" s="1"/>
  <c r="AB108" i="4" a="1"/>
  <c r="AB108" i="4" s="1"/>
  <c r="AC108" i="4" a="1"/>
  <c r="AC108" i="4" s="1"/>
  <c r="AD108" i="4" a="1"/>
  <c r="AD108" i="4" s="1"/>
  <c r="AA109" i="4" a="1"/>
  <c r="AA109" i="4" s="1"/>
  <c r="AB109" i="4" a="1"/>
  <c r="AB109" i="4" s="1"/>
  <c r="AC109" i="4" a="1"/>
  <c r="AC109" i="4" s="1"/>
  <c r="AD109" i="4" a="1"/>
  <c r="AD109" i="4" s="1"/>
  <c r="AA110" i="4" a="1"/>
  <c r="AA110" i="4" s="1"/>
  <c r="AB110" i="4" a="1"/>
  <c r="AB110" i="4" s="1"/>
  <c r="AC110" i="4" a="1"/>
  <c r="AC110" i="4" s="1"/>
  <c r="AD110" i="4" a="1"/>
  <c r="AD110" i="4" s="1"/>
  <c r="AA111" i="4" a="1"/>
  <c r="AA111" i="4" s="1"/>
  <c r="AB111" i="4" a="1"/>
  <c r="AB111" i="4" s="1"/>
  <c r="AC111" i="4" a="1"/>
  <c r="AC111" i="4" s="1"/>
  <c r="AD111" i="4" a="1"/>
  <c r="AD111" i="4" s="1"/>
  <c r="AA112" i="4" a="1"/>
  <c r="AA112" i="4" s="1"/>
  <c r="AB112" i="4" a="1"/>
  <c r="AB112" i="4" s="1"/>
  <c r="AC112" i="4" a="1"/>
  <c r="AC112" i="4" s="1"/>
  <c r="AD112" i="4" a="1"/>
  <c r="AD112" i="4" s="1"/>
  <c r="AA113" i="4" a="1"/>
  <c r="AA113" i="4" s="1"/>
  <c r="AB113" i="4" a="1"/>
  <c r="AB113" i="4" s="1"/>
  <c r="AC113" i="4" a="1"/>
  <c r="AC113" i="4" s="1"/>
  <c r="AD113" i="4" a="1"/>
  <c r="AD113" i="4" s="1"/>
  <c r="AA114" i="4" a="1"/>
  <c r="AA114" i="4" s="1"/>
  <c r="AB114" i="4" a="1"/>
  <c r="AB114" i="4" s="1"/>
  <c r="AC114" i="4" a="1"/>
  <c r="AC114" i="4" s="1"/>
  <c r="AD114" i="4" a="1"/>
  <c r="AD114" i="4" s="1"/>
  <c r="AA115" i="4" a="1"/>
  <c r="AA115" i="4" s="1"/>
  <c r="AB115" i="4" a="1"/>
  <c r="AB115" i="4" s="1"/>
  <c r="AC115" i="4" a="1"/>
  <c r="AC115" i="4" s="1"/>
  <c r="AD115" i="4" a="1"/>
  <c r="AD115" i="4" s="1"/>
  <c r="AA116" i="4" a="1"/>
  <c r="AA116" i="4" s="1"/>
  <c r="AB116" i="4" a="1"/>
  <c r="AB116" i="4" s="1"/>
  <c r="AC116" i="4" a="1"/>
  <c r="AC116" i="4" s="1"/>
  <c r="AD116" i="4" a="1"/>
  <c r="AD116" i="4" s="1"/>
  <c r="AA117" i="4" a="1"/>
  <c r="AA117" i="4" s="1"/>
  <c r="AB117" i="4" a="1"/>
  <c r="AB117" i="4" s="1"/>
  <c r="AC117" i="4" a="1"/>
  <c r="AC117" i="4" s="1"/>
  <c r="AD117" i="4" a="1"/>
  <c r="AD117" i="4" s="1"/>
  <c r="AA118" i="4" a="1"/>
  <c r="AA118" i="4" s="1"/>
  <c r="AB118" i="4" a="1"/>
  <c r="AB118" i="4" s="1"/>
  <c r="AC118" i="4" a="1"/>
  <c r="AC118" i="4" s="1"/>
  <c r="AD118" i="4" a="1"/>
  <c r="AD118" i="4" s="1"/>
  <c r="AA119" i="4" a="1"/>
  <c r="AA119" i="4" s="1"/>
  <c r="AB119" i="4" a="1"/>
  <c r="AB119" i="4" s="1"/>
  <c r="AC119" i="4" a="1"/>
  <c r="AC119" i="4" s="1"/>
  <c r="AD119" i="4" a="1"/>
  <c r="AD119" i="4" s="1"/>
  <c r="AA120" i="4" a="1"/>
  <c r="AA120" i="4" s="1"/>
  <c r="AB120" i="4" a="1"/>
  <c r="AB120" i="4" s="1"/>
  <c r="AC120" i="4" a="1"/>
  <c r="AC120" i="4" s="1"/>
  <c r="AD120" i="4" a="1"/>
  <c r="AD120" i="4" s="1"/>
  <c r="AA121" i="4" a="1"/>
  <c r="AA121" i="4" s="1"/>
  <c r="AB121" i="4" a="1"/>
  <c r="AB121" i="4" s="1"/>
  <c r="AC121" i="4" a="1"/>
  <c r="AC121" i="4" s="1"/>
  <c r="AD121" i="4" a="1"/>
  <c r="AD121" i="4" s="1"/>
  <c r="AA122" i="4" a="1"/>
  <c r="AA122" i="4" s="1"/>
  <c r="AB122" i="4" a="1"/>
  <c r="AB122" i="4" s="1"/>
  <c r="AC122" i="4" a="1"/>
  <c r="AC122" i="4" s="1"/>
  <c r="AD122" i="4" a="1"/>
  <c r="AD122" i="4" s="1"/>
  <c r="AA123" i="4" a="1"/>
  <c r="AA123" i="4" s="1"/>
  <c r="AB123" i="4" a="1"/>
  <c r="AB123" i="4" s="1"/>
  <c r="AC123" i="4" a="1"/>
  <c r="AC123" i="4" s="1"/>
  <c r="AD123" i="4" a="1"/>
  <c r="AD123" i="4" s="1"/>
  <c r="AA124" i="4" a="1"/>
  <c r="AA124" i="4" s="1"/>
  <c r="AB124" i="4" a="1"/>
  <c r="AB124" i="4" s="1"/>
  <c r="AC124" i="4" a="1"/>
  <c r="AC124" i="4" s="1"/>
  <c r="AD124" i="4" a="1"/>
  <c r="AD124" i="4" s="1"/>
  <c r="AA125" i="4" a="1"/>
  <c r="AA125" i="4" s="1"/>
  <c r="AB125" i="4" a="1"/>
  <c r="AB125" i="4" s="1"/>
  <c r="AC125" i="4" a="1"/>
  <c r="AC125" i="4" s="1"/>
  <c r="AD125" i="4" a="1"/>
  <c r="AD125" i="4" s="1"/>
  <c r="AA126" i="4" a="1"/>
  <c r="AA126" i="4" s="1"/>
  <c r="AB126" i="4" a="1"/>
  <c r="AB126" i="4" s="1"/>
  <c r="AC126" i="4" a="1"/>
  <c r="AC126" i="4" s="1"/>
  <c r="AD126" i="4" a="1"/>
  <c r="AD126" i="4" s="1"/>
  <c r="AA127" i="4" a="1"/>
  <c r="AA127" i="4" s="1"/>
  <c r="AB127" i="4" a="1"/>
  <c r="AB127" i="4" s="1"/>
  <c r="AC127" i="4" a="1"/>
  <c r="AC127" i="4" s="1"/>
  <c r="AD127" i="4" a="1"/>
  <c r="AD127" i="4" s="1"/>
  <c r="AA128" i="4" a="1"/>
  <c r="AA128" i="4" s="1"/>
  <c r="AB128" i="4" a="1"/>
  <c r="AB128" i="4" s="1"/>
  <c r="AC128" i="4" a="1"/>
  <c r="AC128" i="4" s="1"/>
  <c r="AD128" i="4" a="1"/>
  <c r="AD128" i="4" s="1"/>
  <c r="AA129" i="4" a="1"/>
  <c r="AA129" i="4" s="1"/>
  <c r="AB129" i="4" a="1"/>
  <c r="AB129" i="4" s="1"/>
  <c r="AC129" i="4" a="1"/>
  <c r="AC129" i="4" s="1"/>
  <c r="AD129" i="4" a="1"/>
  <c r="AD129" i="4" s="1"/>
  <c r="AA130" i="4" a="1"/>
  <c r="AA130" i="4" s="1"/>
  <c r="AB130" i="4" a="1"/>
  <c r="AB130" i="4" s="1"/>
  <c r="AC130" i="4" a="1"/>
  <c r="AC130" i="4" s="1"/>
  <c r="AD130" i="4" a="1"/>
  <c r="AD130" i="4" s="1"/>
  <c r="AA131" i="4" a="1"/>
  <c r="AA131" i="4" s="1"/>
  <c r="AB131" i="4" a="1"/>
  <c r="AB131" i="4" s="1"/>
  <c r="AC131" i="4" a="1"/>
  <c r="AC131" i="4" s="1"/>
  <c r="AD131" i="4" a="1"/>
  <c r="AD131" i="4" s="1"/>
  <c r="AA132" i="4" a="1"/>
  <c r="AA132" i="4" s="1"/>
  <c r="AB132" i="4" a="1"/>
  <c r="AB132" i="4" s="1"/>
  <c r="AC132" i="4" a="1"/>
  <c r="AC132" i="4" s="1"/>
  <c r="AD132" i="4" a="1"/>
  <c r="AD132" i="4" s="1"/>
  <c r="AA133" i="4" a="1"/>
  <c r="AA133" i="4" s="1"/>
  <c r="AB133" i="4" a="1"/>
  <c r="AB133" i="4" s="1"/>
  <c r="AC133" i="4" a="1"/>
  <c r="AC133" i="4" s="1"/>
  <c r="AD133" i="4" a="1"/>
  <c r="AD133" i="4" s="1"/>
  <c r="AA134" i="4" a="1"/>
  <c r="AA134" i="4" s="1"/>
  <c r="AB134" i="4" a="1"/>
  <c r="AB134" i="4" s="1"/>
  <c r="AC134" i="4" a="1"/>
  <c r="AC134" i="4" s="1"/>
  <c r="AD134" i="4" a="1"/>
  <c r="AD134" i="4" s="1"/>
  <c r="AA135" i="4" a="1"/>
  <c r="AA135" i="4" s="1"/>
  <c r="AB135" i="4" a="1"/>
  <c r="AB135" i="4" s="1"/>
  <c r="AC135" i="4" a="1"/>
  <c r="AC135" i="4" s="1"/>
  <c r="AD135" i="4" a="1"/>
  <c r="AD135" i="4" s="1"/>
  <c r="AA136" i="4" a="1"/>
  <c r="AA136" i="4" s="1"/>
  <c r="AB136" i="4" a="1"/>
  <c r="AB136" i="4" s="1"/>
  <c r="AC136" i="4" a="1"/>
  <c r="AC136" i="4" s="1"/>
  <c r="AD136" i="4" a="1"/>
  <c r="AD136" i="4" s="1"/>
  <c r="AA137" i="4" a="1"/>
  <c r="AA137" i="4" s="1"/>
  <c r="AB137" i="4" a="1"/>
  <c r="AB137" i="4" s="1"/>
  <c r="AC137" i="4" a="1"/>
  <c r="AC137" i="4" s="1"/>
  <c r="AD137" i="4" a="1"/>
  <c r="AD137" i="4" s="1"/>
  <c r="AA138" i="4" a="1"/>
  <c r="AA138" i="4" s="1"/>
  <c r="AB138" i="4" a="1"/>
  <c r="AB138" i="4" s="1"/>
  <c r="AC138" i="4" a="1"/>
  <c r="AC138" i="4" s="1"/>
  <c r="AD138" i="4" a="1"/>
  <c r="AD138" i="4" s="1"/>
  <c r="AA139" i="4" a="1"/>
  <c r="AA139" i="4" s="1"/>
  <c r="AB139" i="4" a="1"/>
  <c r="AB139" i="4" s="1"/>
  <c r="AC139" i="4" a="1"/>
  <c r="AC139" i="4" s="1"/>
  <c r="AD139" i="4" a="1"/>
  <c r="AD139" i="4" s="1"/>
  <c r="AA140" i="4" a="1"/>
  <c r="AA140" i="4" s="1"/>
  <c r="AB140" i="4" a="1"/>
  <c r="AB140" i="4" s="1"/>
  <c r="AC140" i="4" a="1"/>
  <c r="AC140" i="4" s="1"/>
  <c r="AD140" i="4" a="1"/>
  <c r="AD140" i="4" s="1"/>
  <c r="AA141" i="4" a="1"/>
  <c r="AA141" i="4" s="1"/>
  <c r="AB141" i="4" a="1"/>
  <c r="AB141" i="4" s="1"/>
  <c r="AC141" i="4" a="1"/>
  <c r="AC141" i="4" s="1"/>
  <c r="AD141" i="4" a="1"/>
  <c r="AD141" i="4" s="1"/>
  <c r="AA142" i="4" a="1"/>
  <c r="AA142" i="4" s="1"/>
  <c r="AB142" i="4" a="1"/>
  <c r="AB142" i="4" s="1"/>
  <c r="AC142" i="4" a="1"/>
  <c r="AC142" i="4" s="1"/>
  <c r="AD142" i="4" a="1"/>
  <c r="AD142" i="4" s="1"/>
  <c r="AA143" i="4" a="1"/>
  <c r="AA143" i="4" s="1"/>
  <c r="AB143" i="4" a="1"/>
  <c r="AB143" i="4" s="1"/>
  <c r="AC143" i="4" a="1"/>
  <c r="AC143" i="4" s="1"/>
  <c r="AD143" i="4" a="1"/>
  <c r="AD143" i="4" s="1"/>
  <c r="AA144" i="4" a="1"/>
  <c r="AA144" i="4" s="1"/>
  <c r="AB144" i="4" a="1"/>
  <c r="AB144" i="4" s="1"/>
  <c r="AC144" i="4" a="1"/>
  <c r="AC144" i="4" s="1"/>
  <c r="AD144" i="4" a="1"/>
  <c r="AD144" i="4" s="1"/>
  <c r="AA145" i="4" a="1"/>
  <c r="AA145" i="4" s="1"/>
  <c r="AB145" i="4" a="1"/>
  <c r="AB145" i="4" s="1"/>
  <c r="AC145" i="4" a="1"/>
  <c r="AC145" i="4" s="1"/>
  <c r="AD145" i="4" a="1"/>
  <c r="AD145" i="4" s="1"/>
  <c r="AA146" i="4" a="1"/>
  <c r="AA146" i="4" s="1"/>
  <c r="AB146" i="4" a="1"/>
  <c r="AB146" i="4" s="1"/>
  <c r="AC146" i="4" a="1"/>
  <c r="AC146" i="4" s="1"/>
  <c r="AD146" i="4" a="1"/>
  <c r="AD146" i="4" s="1"/>
  <c r="AA147" i="4" a="1"/>
  <c r="AA147" i="4" s="1"/>
  <c r="AB147" i="4" a="1"/>
  <c r="AB147" i="4" s="1"/>
  <c r="AC147" i="4" a="1"/>
  <c r="AC147" i="4" s="1"/>
  <c r="AD147" i="4" a="1"/>
  <c r="AD147" i="4" s="1"/>
  <c r="AA148" i="4" a="1"/>
  <c r="AA148" i="4" s="1"/>
  <c r="AB148" i="4" a="1"/>
  <c r="AB148" i="4" s="1"/>
  <c r="AC148" i="4" a="1"/>
  <c r="AC148" i="4" s="1"/>
  <c r="AD148" i="4" a="1"/>
  <c r="AD148" i="4" s="1"/>
  <c r="AA149" i="4" a="1"/>
  <c r="AA149" i="4" s="1"/>
  <c r="AB149" i="4" a="1"/>
  <c r="AB149" i="4" s="1"/>
  <c r="AC149" i="4" a="1"/>
  <c r="AC149" i="4" s="1"/>
  <c r="AD149" i="4" a="1"/>
  <c r="AD149" i="4" s="1"/>
  <c r="AA150" i="4" a="1"/>
  <c r="AA150" i="4" s="1"/>
  <c r="AB150" i="4" a="1"/>
  <c r="AB150" i="4" s="1"/>
  <c r="AC150" i="4" a="1"/>
  <c r="AC150" i="4" s="1"/>
  <c r="AD150" i="4" a="1"/>
  <c r="AD150" i="4" s="1"/>
  <c r="AA151" i="4" a="1"/>
  <c r="AA151" i="4" s="1"/>
  <c r="AB151" i="4" a="1"/>
  <c r="AB151" i="4" s="1"/>
  <c r="AC151" i="4" a="1"/>
  <c r="AC151" i="4" s="1"/>
  <c r="AD151" i="4" a="1"/>
  <c r="AD151" i="4" s="1"/>
  <c r="AA152" i="4" a="1"/>
  <c r="AA152" i="4" s="1"/>
  <c r="AB152" i="4" a="1"/>
  <c r="AB152" i="4" s="1"/>
  <c r="AC152" i="4" a="1"/>
  <c r="AC152" i="4" s="1"/>
  <c r="AD152" i="4" a="1"/>
  <c r="AD152" i="4" s="1"/>
  <c r="AA153" i="4" a="1"/>
  <c r="AA153" i="4" s="1"/>
  <c r="AB153" i="4" a="1"/>
  <c r="AB153" i="4" s="1"/>
  <c r="AC153" i="4" a="1"/>
  <c r="AC153" i="4" s="1"/>
  <c r="AD153" i="4" a="1"/>
  <c r="AD153" i="4" s="1"/>
  <c r="AA154" i="4" a="1"/>
  <c r="AA154" i="4" s="1"/>
  <c r="AB154" i="4" a="1"/>
  <c r="AB154" i="4" s="1"/>
  <c r="AC154" i="4" a="1"/>
  <c r="AC154" i="4" s="1"/>
  <c r="AD154" i="4" a="1"/>
  <c r="AD154" i="4" s="1"/>
  <c r="AA155" i="4" a="1"/>
  <c r="AA155" i="4" s="1"/>
  <c r="AB155" i="4" a="1"/>
  <c r="AB155" i="4" s="1"/>
  <c r="AC155" i="4" a="1"/>
  <c r="AC155" i="4" s="1"/>
  <c r="AD155" i="4" a="1"/>
  <c r="AD155" i="4" s="1"/>
  <c r="AA156" i="4" a="1"/>
  <c r="AA156" i="4" s="1"/>
  <c r="AB156" i="4" a="1"/>
  <c r="AB156" i="4" s="1"/>
  <c r="AC156" i="4" a="1"/>
  <c r="AC156" i="4" s="1"/>
  <c r="AD156" i="4" a="1"/>
  <c r="AD156" i="4" s="1"/>
  <c r="AA157" i="4" a="1"/>
  <c r="AA157" i="4" s="1"/>
  <c r="AB157" i="4" a="1"/>
  <c r="AB157" i="4" s="1"/>
  <c r="AC157" i="4" a="1"/>
  <c r="AC157" i="4" s="1"/>
  <c r="AD157" i="4" a="1"/>
  <c r="AD157" i="4" s="1"/>
  <c r="AA158" i="4" a="1"/>
  <c r="AA158" i="4" s="1"/>
  <c r="AB158" i="4" a="1"/>
  <c r="AB158" i="4" s="1"/>
  <c r="AC158" i="4" a="1"/>
  <c r="AC158" i="4" s="1"/>
  <c r="AD158" i="4" a="1"/>
  <c r="AD158" i="4" s="1"/>
  <c r="AA159" i="4" a="1"/>
  <c r="AA159" i="4" s="1"/>
  <c r="AB159" i="4" a="1"/>
  <c r="AB159" i="4" s="1"/>
  <c r="AC159" i="4" a="1"/>
  <c r="AC159" i="4" s="1"/>
  <c r="AD159" i="4" a="1"/>
  <c r="AD159" i="4" s="1"/>
  <c r="AA160" i="4" a="1"/>
  <c r="AA160" i="4" s="1"/>
  <c r="AB160" i="4" a="1"/>
  <c r="AB160" i="4" s="1"/>
  <c r="AC160" i="4" a="1"/>
  <c r="AC160" i="4" s="1"/>
  <c r="AD160" i="4" a="1"/>
  <c r="AD160" i="4" s="1"/>
  <c r="AA161" i="4" a="1"/>
  <c r="AA161" i="4" s="1"/>
  <c r="AB161" i="4" a="1"/>
  <c r="AB161" i="4" s="1"/>
  <c r="AC161" i="4" a="1"/>
  <c r="AC161" i="4" s="1"/>
  <c r="AD161" i="4" a="1"/>
  <c r="AD161" i="4" s="1"/>
  <c r="AA162" i="4" a="1"/>
  <c r="AA162" i="4" s="1"/>
  <c r="AB162" i="4" a="1"/>
  <c r="AB162" i="4" s="1"/>
  <c r="AC162" i="4" a="1"/>
  <c r="AC162" i="4" s="1"/>
  <c r="AD162" i="4" a="1"/>
  <c r="AD162" i="4" s="1"/>
  <c r="AA163" i="4" a="1"/>
  <c r="AA163" i="4" s="1"/>
  <c r="AB163" i="4" a="1"/>
  <c r="AB163" i="4" s="1"/>
  <c r="AC163" i="4" a="1"/>
  <c r="AC163" i="4" s="1"/>
  <c r="AD163" i="4" a="1"/>
  <c r="AD163" i="4" s="1"/>
  <c r="AA164" i="4" a="1"/>
  <c r="AA164" i="4" s="1"/>
  <c r="AB164" i="4" a="1"/>
  <c r="AB164" i="4" s="1"/>
  <c r="AC164" i="4" a="1"/>
  <c r="AC164" i="4" s="1"/>
  <c r="AD164" i="4" a="1"/>
  <c r="AD164" i="4" s="1"/>
  <c r="AA165" i="4" a="1"/>
  <c r="AA165" i="4" s="1"/>
  <c r="AB165" i="4" a="1"/>
  <c r="AB165" i="4" s="1"/>
  <c r="AC165" i="4" a="1"/>
  <c r="AC165" i="4" s="1"/>
  <c r="AD165" i="4" a="1"/>
  <c r="AD165" i="4" s="1"/>
  <c r="AA166" i="4" a="1"/>
  <c r="AA166" i="4" s="1"/>
  <c r="AB166" i="4" a="1"/>
  <c r="AB166" i="4" s="1"/>
  <c r="AC166" i="4" a="1"/>
  <c r="AC166" i="4" s="1"/>
  <c r="AD166" i="4" a="1"/>
  <c r="AD166" i="4" s="1"/>
  <c r="AA167" i="4" a="1"/>
  <c r="AA167" i="4" s="1"/>
  <c r="AB167" i="4" a="1"/>
  <c r="AB167" i="4" s="1"/>
  <c r="AC167" i="4" a="1"/>
  <c r="AC167" i="4" s="1"/>
  <c r="AD167" i="4" a="1"/>
  <c r="AD167" i="4" s="1"/>
  <c r="AA168" i="4" a="1"/>
  <c r="AA168" i="4" s="1"/>
  <c r="AB168" i="4" a="1"/>
  <c r="AB168" i="4" s="1"/>
  <c r="AC168" i="4" a="1"/>
  <c r="AC168" i="4" s="1"/>
  <c r="AD168" i="4" a="1"/>
  <c r="AD168" i="4" s="1"/>
  <c r="AA169" i="4" a="1"/>
  <c r="AA169" i="4" s="1"/>
  <c r="AB169" i="4" a="1"/>
  <c r="AB169" i="4" s="1"/>
  <c r="AC169" i="4" a="1"/>
  <c r="AC169" i="4" s="1"/>
  <c r="AD169" i="4" a="1"/>
  <c r="AD169" i="4" s="1"/>
  <c r="AA170" i="4" a="1"/>
  <c r="AA170" i="4" s="1"/>
  <c r="AB170" i="4" a="1"/>
  <c r="AB170" i="4" s="1"/>
  <c r="AC170" i="4" a="1"/>
  <c r="AC170" i="4" s="1"/>
  <c r="AD170" i="4" a="1"/>
  <c r="AD170" i="4" s="1"/>
  <c r="AA171" i="4" a="1"/>
  <c r="AA171" i="4" s="1"/>
  <c r="AB171" i="4" a="1"/>
  <c r="AB171" i="4" s="1"/>
  <c r="AC171" i="4" a="1"/>
  <c r="AC171" i="4" s="1"/>
  <c r="AD171" i="4" a="1"/>
  <c r="AD171" i="4" s="1"/>
  <c r="AA172" i="4" a="1"/>
  <c r="AA172" i="4" s="1"/>
  <c r="AB172" i="4" a="1"/>
  <c r="AB172" i="4" s="1"/>
  <c r="AC172" i="4" a="1"/>
  <c r="AC172" i="4" s="1"/>
  <c r="AD172" i="4" a="1"/>
  <c r="AD172" i="4" s="1"/>
  <c r="AA173" i="4" a="1"/>
  <c r="AA173" i="4" s="1"/>
  <c r="AB173" i="4" a="1"/>
  <c r="AB173" i="4" s="1"/>
  <c r="AC173" i="4" a="1"/>
  <c r="AC173" i="4" s="1"/>
  <c r="AD173" i="4" a="1"/>
  <c r="AD173" i="4" s="1"/>
  <c r="AA174" i="4" a="1"/>
  <c r="AA174" i="4" s="1"/>
  <c r="AB174" i="4" a="1"/>
  <c r="AB174" i="4" s="1"/>
  <c r="AC174" i="4" a="1"/>
  <c r="AC174" i="4" s="1"/>
  <c r="AD174" i="4" a="1"/>
  <c r="AD174" i="4" s="1"/>
  <c r="AA175" i="4" a="1"/>
  <c r="AA175" i="4" s="1"/>
  <c r="AB175" i="4" a="1"/>
  <c r="AB175" i="4" s="1"/>
  <c r="AC175" i="4" a="1"/>
  <c r="AC175" i="4" s="1"/>
  <c r="AD175" i="4" a="1"/>
  <c r="AD175" i="4" s="1"/>
  <c r="AA176" i="4" a="1"/>
  <c r="AA176" i="4" s="1"/>
  <c r="AB176" i="4" a="1"/>
  <c r="AB176" i="4" s="1"/>
  <c r="AC176" i="4" a="1"/>
  <c r="AC176" i="4" s="1"/>
  <c r="AD176" i="4" a="1"/>
  <c r="AD176" i="4" s="1"/>
  <c r="AA177" i="4" a="1"/>
  <c r="AA177" i="4" s="1"/>
  <c r="AB177" i="4" a="1"/>
  <c r="AB177" i="4" s="1"/>
  <c r="AC177" i="4" a="1"/>
  <c r="AC177" i="4" s="1"/>
  <c r="AD177" i="4" a="1"/>
  <c r="AD177" i="4" s="1"/>
  <c r="AA178" i="4" a="1"/>
  <c r="AA178" i="4" s="1"/>
  <c r="AB178" i="4" a="1"/>
  <c r="AB178" i="4" s="1"/>
  <c r="AC178" i="4" a="1"/>
  <c r="AC178" i="4" s="1"/>
  <c r="AD178" i="4" a="1"/>
  <c r="AD178" i="4" s="1"/>
  <c r="AA179" i="4" a="1"/>
  <c r="AA179" i="4" s="1"/>
  <c r="AB179" i="4" a="1"/>
  <c r="AB179" i="4" s="1"/>
  <c r="AC179" i="4" a="1"/>
  <c r="AC179" i="4" s="1"/>
  <c r="AD179" i="4" a="1"/>
  <c r="AD179" i="4" s="1"/>
  <c r="AA180" i="4" a="1"/>
  <c r="AA180" i="4" s="1"/>
  <c r="AB180" i="4" a="1"/>
  <c r="AB180" i="4" s="1"/>
  <c r="AC180" i="4" a="1"/>
  <c r="AC180" i="4" s="1"/>
  <c r="AD180" i="4" a="1"/>
  <c r="AD180" i="4" s="1"/>
  <c r="AA181" i="4" a="1"/>
  <c r="AA181" i="4" s="1"/>
  <c r="AB181" i="4" a="1"/>
  <c r="AB181" i="4" s="1"/>
  <c r="AC181" i="4" a="1"/>
  <c r="AC181" i="4" s="1"/>
  <c r="AD181" i="4" a="1"/>
  <c r="AD181" i="4" s="1"/>
  <c r="AA182" i="4" a="1"/>
  <c r="AA182" i="4" s="1"/>
  <c r="AB182" i="4" a="1"/>
  <c r="AB182" i="4" s="1"/>
  <c r="AC182" i="4" a="1"/>
  <c r="AC182" i="4" s="1"/>
  <c r="AD182" i="4" a="1"/>
  <c r="AD182" i="4" s="1"/>
  <c r="AA183" i="4" a="1"/>
  <c r="AA183" i="4" s="1"/>
  <c r="AB183" i="4" a="1"/>
  <c r="AB183" i="4" s="1"/>
  <c r="AC183" i="4" a="1"/>
  <c r="AC183" i="4" s="1"/>
  <c r="AD183" i="4" a="1"/>
  <c r="AD183" i="4" s="1"/>
  <c r="AA184" i="4" a="1"/>
  <c r="AA184" i="4" s="1"/>
  <c r="AB184" i="4" a="1"/>
  <c r="AB184" i="4" s="1"/>
  <c r="AC184" i="4" a="1"/>
  <c r="AC184" i="4" s="1"/>
  <c r="AD184" i="4" a="1"/>
  <c r="AD184" i="4" s="1"/>
  <c r="AA185" i="4" a="1"/>
  <c r="AA185" i="4" s="1"/>
  <c r="AB185" i="4" a="1"/>
  <c r="AB185" i="4" s="1"/>
  <c r="AC185" i="4" a="1"/>
  <c r="AC185" i="4" s="1"/>
  <c r="AD185" i="4" a="1"/>
  <c r="AD185" i="4" s="1"/>
  <c r="AA186" i="4" a="1"/>
  <c r="AA186" i="4" s="1"/>
  <c r="AB186" i="4" a="1"/>
  <c r="AB186" i="4" s="1"/>
  <c r="AC186" i="4" a="1"/>
  <c r="AC186" i="4" s="1"/>
  <c r="AD186" i="4" a="1"/>
  <c r="AD186" i="4" s="1"/>
  <c r="AA187" i="4" a="1"/>
  <c r="AA187" i="4" s="1"/>
  <c r="AB187" i="4" a="1"/>
  <c r="AB187" i="4" s="1"/>
  <c r="AC187" i="4" a="1"/>
  <c r="AC187" i="4" s="1"/>
  <c r="AD187" i="4" a="1"/>
  <c r="AD187" i="4" s="1"/>
  <c r="AA188" i="4" a="1"/>
  <c r="AA188" i="4" s="1"/>
  <c r="AB188" i="4" a="1"/>
  <c r="AB188" i="4" s="1"/>
  <c r="AC188" i="4" a="1"/>
  <c r="AC188" i="4" s="1"/>
  <c r="AD188" i="4" a="1"/>
  <c r="AD188" i="4" s="1"/>
  <c r="AA189" i="4" a="1"/>
  <c r="AA189" i="4" s="1"/>
  <c r="AB189" i="4" a="1"/>
  <c r="AB189" i="4" s="1"/>
  <c r="AC189" i="4" a="1"/>
  <c r="AC189" i="4" s="1"/>
  <c r="AD189" i="4" a="1"/>
  <c r="AD189" i="4" s="1"/>
  <c r="AA190" i="4" a="1"/>
  <c r="AA190" i="4" s="1"/>
  <c r="AB190" i="4" a="1"/>
  <c r="AB190" i="4" s="1"/>
  <c r="AC190" i="4" a="1"/>
  <c r="AC190" i="4" s="1"/>
  <c r="AD190" i="4" a="1"/>
  <c r="AD190" i="4" s="1"/>
  <c r="AA191" i="4" a="1"/>
  <c r="AA191" i="4" s="1"/>
  <c r="AB191" i="4" a="1"/>
  <c r="AB191" i="4" s="1"/>
  <c r="AC191" i="4" a="1"/>
  <c r="AC191" i="4" s="1"/>
  <c r="AD191" i="4" a="1"/>
  <c r="AD191" i="4" s="1"/>
  <c r="AA192" i="4" a="1"/>
  <c r="AA192" i="4" s="1"/>
  <c r="AB192" i="4" a="1"/>
  <c r="AB192" i="4" s="1"/>
  <c r="AC192" i="4" a="1"/>
  <c r="AC192" i="4" s="1"/>
  <c r="AD192" i="4" a="1"/>
  <c r="AD192" i="4" s="1"/>
  <c r="AA193" i="4" a="1"/>
  <c r="AA193" i="4" s="1"/>
  <c r="AB193" i="4" a="1"/>
  <c r="AB193" i="4" s="1"/>
  <c r="AC193" i="4" a="1"/>
  <c r="AC193" i="4" s="1"/>
  <c r="AD193" i="4" a="1"/>
  <c r="AD193" i="4" s="1"/>
  <c r="AA194" i="4" a="1"/>
  <c r="AA194" i="4" s="1"/>
  <c r="AB194" i="4" a="1"/>
  <c r="AB194" i="4" s="1"/>
  <c r="AC194" i="4" a="1"/>
  <c r="AC194" i="4" s="1"/>
  <c r="AD194" i="4" a="1"/>
  <c r="AD194" i="4" s="1"/>
  <c r="AA195" i="4" a="1"/>
  <c r="AA195" i="4" s="1"/>
  <c r="AB195" i="4" a="1"/>
  <c r="AB195" i="4" s="1"/>
  <c r="AC195" i="4" a="1"/>
  <c r="AC195" i="4" s="1"/>
  <c r="AD195" i="4" a="1"/>
  <c r="AD195" i="4" s="1"/>
  <c r="AA196" i="4" a="1"/>
  <c r="AA196" i="4" s="1"/>
  <c r="AB196" i="4" a="1"/>
  <c r="AB196" i="4" s="1"/>
  <c r="AC196" i="4" a="1"/>
  <c r="AC196" i="4" s="1"/>
  <c r="AD196" i="4" a="1"/>
  <c r="AD196" i="4" s="1"/>
  <c r="AA197" i="4" a="1"/>
  <c r="AA197" i="4" s="1"/>
  <c r="AB197" i="4" a="1"/>
  <c r="AB197" i="4" s="1"/>
  <c r="AC197" i="4" a="1"/>
  <c r="AC197" i="4" s="1"/>
  <c r="AD197" i="4" a="1"/>
  <c r="AD197" i="4" s="1"/>
  <c r="AA198" i="4" a="1"/>
  <c r="AA198" i="4" s="1"/>
  <c r="AB198" i="4" a="1"/>
  <c r="AB198" i="4" s="1"/>
  <c r="AC198" i="4" a="1"/>
  <c r="AC198" i="4" s="1"/>
  <c r="AD198" i="4" a="1"/>
  <c r="AD198" i="4" s="1"/>
  <c r="AA199" i="4" a="1"/>
  <c r="AA199" i="4" s="1"/>
  <c r="AB199" i="4" a="1"/>
  <c r="AB199" i="4" s="1"/>
  <c r="AC199" i="4" a="1"/>
  <c r="AC199" i="4" s="1"/>
  <c r="AD199" i="4" a="1"/>
  <c r="AD199" i="4" s="1"/>
  <c r="AA200" i="4" a="1"/>
  <c r="AA200" i="4" s="1"/>
  <c r="AB200" i="4" a="1"/>
  <c r="AB200" i="4" s="1"/>
  <c r="AC200" i="4" a="1"/>
  <c r="AC200" i="4" s="1"/>
  <c r="AD200" i="4" a="1"/>
  <c r="AD200" i="4" s="1"/>
  <c r="AA201" i="4" a="1"/>
  <c r="AA201" i="4" s="1"/>
  <c r="AB201" i="4" a="1"/>
  <c r="AB201" i="4" s="1"/>
  <c r="AC201" i="4" a="1"/>
  <c r="AC201" i="4" s="1"/>
  <c r="AD201" i="4" a="1"/>
  <c r="AD201" i="4" s="1"/>
  <c r="AA202" i="4" a="1"/>
  <c r="AA202" i="4" s="1"/>
  <c r="AB202" i="4" a="1"/>
  <c r="AB202" i="4" s="1"/>
  <c r="AC202" i="4" a="1"/>
  <c r="AC202" i="4" s="1"/>
  <c r="AD202" i="4" a="1"/>
  <c r="AD202" i="4" s="1"/>
  <c r="AA203" i="4" a="1"/>
  <c r="AA203" i="4" s="1"/>
  <c r="AB203" i="4" a="1"/>
  <c r="AB203" i="4" s="1"/>
  <c r="AC203" i="4" a="1"/>
  <c r="AC203" i="4" s="1"/>
  <c r="AD203" i="4" a="1"/>
  <c r="AD203" i="4" s="1"/>
  <c r="AA204" i="4" a="1"/>
  <c r="AA204" i="4" s="1"/>
  <c r="AB204" i="4" a="1"/>
  <c r="AB204" i="4" s="1"/>
  <c r="AC204" i="4" a="1"/>
  <c r="AC204" i="4" s="1"/>
  <c r="AD204" i="4" a="1"/>
  <c r="AD204" i="4" s="1"/>
  <c r="AA205" i="4" a="1"/>
  <c r="AA205" i="4" s="1"/>
  <c r="AB205" i="4" a="1"/>
  <c r="AB205" i="4" s="1"/>
  <c r="AC205" i="4" a="1"/>
  <c r="AC205" i="4" s="1"/>
  <c r="AD205" i="4" a="1"/>
  <c r="AD205" i="4" s="1"/>
  <c r="AA206" i="4" a="1"/>
  <c r="AA206" i="4" s="1"/>
  <c r="AB206" i="4" a="1"/>
  <c r="AB206" i="4" s="1"/>
  <c r="AC206" i="4" a="1"/>
  <c r="AC206" i="4" s="1"/>
  <c r="AD206" i="4" a="1"/>
  <c r="AD206" i="4" s="1"/>
  <c r="AA207" i="4" a="1"/>
  <c r="AA207" i="4" s="1"/>
  <c r="AB207" i="4" a="1"/>
  <c r="AB207" i="4" s="1"/>
  <c r="AC207" i="4" a="1"/>
  <c r="AC207" i="4" s="1"/>
  <c r="AD207" i="4" a="1"/>
  <c r="AD207" i="4" s="1"/>
  <c r="AA208" i="4" a="1"/>
  <c r="AA208" i="4" s="1"/>
  <c r="AB208" i="4" a="1"/>
  <c r="AB208" i="4" s="1"/>
  <c r="AC208" i="4" a="1"/>
  <c r="AC208" i="4" s="1"/>
  <c r="AD208" i="4" a="1"/>
  <c r="AD208" i="4" s="1"/>
  <c r="AA209" i="4" a="1"/>
  <c r="AA209" i="4" s="1"/>
  <c r="AB209" i="4" a="1"/>
  <c r="AB209" i="4" s="1"/>
  <c r="AC209" i="4" a="1"/>
  <c r="AC209" i="4" s="1"/>
  <c r="AD209" i="4" a="1"/>
  <c r="AD209" i="4" s="1"/>
  <c r="AA210" i="4" a="1"/>
  <c r="AA210" i="4" s="1"/>
  <c r="AB210" i="4" a="1"/>
  <c r="AB210" i="4" s="1"/>
  <c r="AC210" i="4" a="1"/>
  <c r="AC210" i="4" s="1"/>
  <c r="AD210" i="4" a="1"/>
  <c r="AD210" i="4" s="1"/>
  <c r="AA211" i="4" a="1"/>
  <c r="AA211" i="4" s="1"/>
  <c r="AB211" i="4" a="1"/>
  <c r="AB211" i="4" s="1"/>
  <c r="AC211" i="4" a="1"/>
  <c r="AC211" i="4" s="1"/>
  <c r="AD211" i="4" a="1"/>
  <c r="AD211" i="4" s="1"/>
  <c r="AA212" i="4" a="1"/>
  <c r="AA212" i="4" s="1"/>
  <c r="AB212" i="4" a="1"/>
  <c r="AB212" i="4" s="1"/>
  <c r="AC212" i="4" a="1"/>
  <c r="AC212" i="4" s="1"/>
  <c r="AD212" i="4" a="1"/>
  <c r="AD212" i="4" s="1"/>
  <c r="AA213" i="4" a="1"/>
  <c r="AA213" i="4" s="1"/>
  <c r="AB213" i="4" a="1"/>
  <c r="AB213" i="4" s="1"/>
  <c r="AC213" i="4" a="1"/>
  <c r="AC213" i="4" s="1"/>
  <c r="AD213" i="4" a="1"/>
  <c r="AD213" i="4" s="1"/>
  <c r="AA214" i="4" a="1"/>
  <c r="AA214" i="4" s="1"/>
  <c r="AB214" i="4" a="1"/>
  <c r="AB214" i="4" s="1"/>
  <c r="AC214" i="4" a="1"/>
  <c r="AC214" i="4" s="1"/>
  <c r="AD214" i="4" a="1"/>
  <c r="AD214" i="4" s="1"/>
  <c r="AA215" i="4" a="1"/>
  <c r="AA215" i="4" s="1"/>
  <c r="AB215" i="4" a="1"/>
  <c r="AB215" i="4" s="1"/>
  <c r="AC215" i="4" a="1"/>
  <c r="AC215" i="4" s="1"/>
  <c r="AD215" i="4" a="1"/>
  <c r="AD215" i="4" s="1"/>
  <c r="AA216" i="4" a="1"/>
  <c r="AA216" i="4" s="1"/>
  <c r="AB216" i="4" a="1"/>
  <c r="AB216" i="4" s="1"/>
  <c r="AC216" i="4" a="1"/>
  <c r="AC216" i="4" s="1"/>
  <c r="AD216" i="4" a="1"/>
  <c r="AD216" i="4" s="1"/>
  <c r="AA217" i="4" a="1"/>
  <c r="AA217" i="4" s="1"/>
  <c r="AB217" i="4" a="1"/>
  <c r="AB217" i="4" s="1"/>
  <c r="AC217" i="4" a="1"/>
  <c r="AC217" i="4" s="1"/>
  <c r="AD217" i="4" a="1"/>
  <c r="AD217" i="4" s="1"/>
  <c r="AA218" i="4" a="1"/>
  <c r="AA218" i="4" s="1"/>
  <c r="AB218" i="4" a="1"/>
  <c r="AB218" i="4" s="1"/>
  <c r="AC218" i="4" a="1"/>
  <c r="AC218" i="4" s="1"/>
  <c r="AD218" i="4" a="1"/>
  <c r="AD218" i="4" s="1"/>
  <c r="AA219" i="4" a="1"/>
  <c r="AA219" i="4" s="1"/>
  <c r="AB219" i="4" a="1"/>
  <c r="AB219" i="4" s="1"/>
  <c r="AC219" i="4" a="1"/>
  <c r="AC219" i="4" s="1"/>
  <c r="AD219" i="4" a="1"/>
  <c r="AD219" i="4" s="1"/>
  <c r="AA220" i="4" a="1"/>
  <c r="AA220" i="4" s="1"/>
  <c r="AB220" i="4" a="1"/>
  <c r="AB220" i="4" s="1"/>
  <c r="AC220" i="4" a="1"/>
  <c r="AC220" i="4" s="1"/>
  <c r="AD220" i="4" a="1"/>
  <c r="AD220" i="4" s="1"/>
  <c r="AA221" i="4" a="1"/>
  <c r="AA221" i="4" s="1"/>
  <c r="AB221" i="4" a="1"/>
  <c r="AB221" i="4" s="1"/>
  <c r="AC221" i="4" a="1"/>
  <c r="AC221" i="4" s="1"/>
  <c r="AD221" i="4" a="1"/>
  <c r="AD221" i="4" s="1"/>
  <c r="AA222" i="4" a="1"/>
  <c r="AA222" i="4" s="1"/>
  <c r="AB222" i="4" a="1"/>
  <c r="AB222" i="4" s="1"/>
  <c r="AC222" i="4" a="1"/>
  <c r="AC222" i="4" s="1"/>
  <c r="AD222" i="4" a="1"/>
  <c r="AD222" i="4" s="1"/>
  <c r="AA223" i="4" a="1"/>
  <c r="AA223" i="4" s="1"/>
  <c r="AB223" i="4" a="1"/>
  <c r="AB223" i="4" s="1"/>
  <c r="AC223" i="4" a="1"/>
  <c r="AC223" i="4" s="1"/>
  <c r="AD223" i="4" a="1"/>
  <c r="AD223" i="4" s="1"/>
  <c r="AA224" i="4" a="1"/>
  <c r="AA224" i="4" s="1"/>
  <c r="AB224" i="4" a="1"/>
  <c r="AB224" i="4" s="1"/>
  <c r="AC224" i="4" a="1"/>
  <c r="AC224" i="4" s="1"/>
  <c r="AD224" i="4" a="1"/>
  <c r="AD224" i="4" s="1"/>
  <c r="AA225" i="4" a="1"/>
  <c r="AA225" i="4" s="1"/>
  <c r="AB225" i="4" a="1"/>
  <c r="AB225" i="4" s="1"/>
  <c r="AC225" i="4" a="1"/>
  <c r="AC225" i="4" s="1"/>
  <c r="AD225" i="4" a="1"/>
  <c r="AD225" i="4" s="1"/>
  <c r="AA226" i="4" a="1"/>
  <c r="AA226" i="4" s="1"/>
  <c r="AB226" i="4" a="1"/>
  <c r="AB226" i="4" s="1"/>
  <c r="AC226" i="4" a="1"/>
  <c r="AC226" i="4" s="1"/>
  <c r="AD226" i="4" a="1"/>
  <c r="AD226" i="4" s="1"/>
  <c r="AA227" i="4" a="1"/>
  <c r="AA227" i="4" s="1"/>
  <c r="AB227" i="4" a="1"/>
  <c r="AB227" i="4" s="1"/>
  <c r="AC227" i="4" a="1"/>
  <c r="AC227" i="4" s="1"/>
  <c r="AD227" i="4" a="1"/>
  <c r="AD227" i="4" s="1"/>
  <c r="AA228" i="4" a="1"/>
  <c r="AA228" i="4" s="1"/>
  <c r="AB228" i="4" a="1"/>
  <c r="AB228" i="4" s="1"/>
  <c r="AC228" i="4" a="1"/>
  <c r="AC228" i="4" s="1"/>
  <c r="AD228" i="4" a="1"/>
  <c r="AD228" i="4" s="1"/>
  <c r="AA229" i="4" a="1"/>
  <c r="AA229" i="4" s="1"/>
  <c r="AB229" i="4" a="1"/>
  <c r="AB229" i="4" s="1"/>
  <c r="AC229" i="4" a="1"/>
  <c r="AC229" i="4" s="1"/>
  <c r="AD229" i="4" a="1"/>
  <c r="AD229" i="4" s="1"/>
  <c r="AA230" i="4" a="1"/>
  <c r="AA230" i="4" s="1"/>
  <c r="AB230" i="4" a="1"/>
  <c r="AB230" i="4" s="1"/>
  <c r="AC230" i="4" a="1"/>
  <c r="AC230" i="4" s="1"/>
  <c r="AD230" i="4" a="1"/>
  <c r="AD230" i="4" s="1"/>
  <c r="AA231" i="4" a="1"/>
  <c r="AA231" i="4" s="1"/>
  <c r="AB231" i="4" a="1"/>
  <c r="AB231" i="4" s="1"/>
  <c r="AC231" i="4" a="1"/>
  <c r="AC231" i="4" s="1"/>
  <c r="AD231" i="4" a="1"/>
  <c r="AD231" i="4" s="1"/>
  <c r="AA232" i="4" a="1"/>
  <c r="AA232" i="4" s="1"/>
  <c r="AB232" i="4" a="1"/>
  <c r="AB232" i="4" s="1"/>
  <c r="AC232" i="4" a="1"/>
  <c r="AC232" i="4" s="1"/>
  <c r="AD232" i="4" a="1"/>
  <c r="AD232" i="4" s="1"/>
  <c r="AA233" i="4" a="1"/>
  <c r="AA233" i="4" s="1"/>
  <c r="AB233" i="4" a="1"/>
  <c r="AB233" i="4" s="1"/>
  <c r="AC233" i="4" a="1"/>
  <c r="AC233" i="4" s="1"/>
  <c r="AD233" i="4" a="1"/>
  <c r="AD233" i="4" s="1"/>
  <c r="AA234" i="4" a="1"/>
  <c r="AA234" i="4" s="1"/>
  <c r="AB234" i="4" a="1"/>
  <c r="AB234" i="4" s="1"/>
  <c r="AC234" i="4" a="1"/>
  <c r="AC234" i="4" s="1"/>
  <c r="AD234" i="4" a="1"/>
  <c r="AD234" i="4" s="1"/>
  <c r="AA235" i="4" a="1"/>
  <c r="AA235" i="4" s="1"/>
  <c r="AB235" i="4" a="1"/>
  <c r="AB235" i="4" s="1"/>
  <c r="AC235" i="4" a="1"/>
  <c r="AC235" i="4" s="1"/>
  <c r="AD235" i="4" a="1"/>
  <c r="AD235" i="4" s="1"/>
  <c r="AA236" i="4" a="1"/>
  <c r="AA236" i="4" s="1"/>
  <c r="AB236" i="4" a="1"/>
  <c r="AB236" i="4" s="1"/>
  <c r="AC236" i="4" a="1"/>
  <c r="AC236" i="4" s="1"/>
  <c r="AD236" i="4" a="1"/>
  <c r="AD236" i="4" s="1"/>
  <c r="AA237" i="4" a="1"/>
  <c r="AA237" i="4" s="1"/>
  <c r="AB237" i="4" a="1"/>
  <c r="AB237" i="4" s="1"/>
  <c r="AC237" i="4" a="1"/>
  <c r="AC237" i="4" s="1"/>
  <c r="AD237" i="4" a="1"/>
  <c r="AD237" i="4" s="1"/>
  <c r="AA238" i="4" a="1"/>
  <c r="AA238" i="4" s="1"/>
  <c r="AB238" i="4" a="1"/>
  <c r="AB238" i="4" s="1"/>
  <c r="AC238" i="4" a="1"/>
  <c r="AC238" i="4" s="1"/>
  <c r="AD238" i="4" a="1"/>
  <c r="AD238" i="4" s="1"/>
  <c r="AA239" i="4" a="1"/>
  <c r="AA239" i="4" s="1"/>
  <c r="AB239" i="4" a="1"/>
  <c r="AB239" i="4" s="1"/>
  <c r="AC239" i="4" a="1"/>
  <c r="AC239" i="4" s="1"/>
  <c r="AD239" i="4" a="1"/>
  <c r="AD239" i="4" s="1"/>
  <c r="AA240" i="4" a="1"/>
  <c r="AA240" i="4" s="1"/>
  <c r="AB240" i="4" a="1"/>
  <c r="AB240" i="4" s="1"/>
  <c r="AC240" i="4" a="1"/>
  <c r="AC240" i="4" s="1"/>
  <c r="AD240" i="4" a="1"/>
  <c r="AD240" i="4" s="1"/>
  <c r="AA241" i="4" a="1"/>
  <c r="AA241" i="4" s="1"/>
  <c r="AB241" i="4" a="1"/>
  <c r="AB241" i="4" s="1"/>
  <c r="AC241" i="4" a="1"/>
  <c r="AC241" i="4" s="1"/>
  <c r="AD241" i="4" a="1"/>
  <c r="AD241" i="4" s="1"/>
  <c r="AA242" i="4" a="1"/>
  <c r="AA242" i="4" s="1"/>
  <c r="AB242" i="4" a="1"/>
  <c r="AB242" i="4" s="1"/>
  <c r="AC242" i="4" a="1"/>
  <c r="AC242" i="4" s="1"/>
  <c r="AD242" i="4" a="1"/>
  <c r="AD242" i="4" s="1"/>
  <c r="AA243" i="4" a="1"/>
  <c r="AA243" i="4" s="1"/>
  <c r="AB243" i="4" a="1"/>
  <c r="AB243" i="4" s="1"/>
  <c r="AC243" i="4" a="1"/>
  <c r="AC243" i="4" s="1"/>
  <c r="AD243" i="4" a="1"/>
  <c r="AD243" i="4" s="1"/>
  <c r="AA244" i="4" a="1"/>
  <c r="AA244" i="4" s="1"/>
  <c r="AB244" i="4" a="1"/>
  <c r="AB244" i="4" s="1"/>
  <c r="AC244" i="4" a="1"/>
  <c r="AC244" i="4" s="1"/>
  <c r="AD244" i="4" a="1"/>
  <c r="AD244" i="4" s="1"/>
  <c r="AA245" i="4" a="1"/>
  <c r="AA245" i="4" s="1"/>
  <c r="AB245" i="4" a="1"/>
  <c r="AB245" i="4" s="1"/>
  <c r="AC245" i="4" a="1"/>
  <c r="AC245" i="4" s="1"/>
  <c r="AD245" i="4" a="1"/>
  <c r="AD245" i="4" s="1"/>
  <c r="AA246" i="4" a="1"/>
  <c r="AA246" i="4" s="1"/>
  <c r="AB246" i="4" a="1"/>
  <c r="AB246" i="4" s="1"/>
  <c r="AC246" i="4" a="1"/>
  <c r="AC246" i="4" s="1"/>
  <c r="AD246" i="4" a="1"/>
  <c r="AD246" i="4" s="1"/>
  <c r="AA247" i="4" a="1"/>
  <c r="AA247" i="4" s="1"/>
  <c r="AB247" i="4" a="1"/>
  <c r="AB247" i="4" s="1"/>
  <c r="AC247" i="4" a="1"/>
  <c r="AC247" i="4" s="1"/>
  <c r="AD247" i="4" a="1"/>
  <c r="AD247" i="4" s="1"/>
  <c r="AA248" i="4" a="1"/>
  <c r="AA248" i="4" s="1"/>
  <c r="AB248" i="4" a="1"/>
  <c r="AB248" i="4" s="1"/>
  <c r="AC248" i="4" a="1"/>
  <c r="AC248" i="4" s="1"/>
  <c r="AD248" i="4" a="1"/>
  <c r="AD248" i="4" s="1"/>
  <c r="AA249" i="4" a="1"/>
  <c r="AA249" i="4" s="1"/>
  <c r="AB249" i="4" a="1"/>
  <c r="AB249" i="4" s="1"/>
  <c r="AC249" i="4" a="1"/>
  <c r="AC249" i="4" s="1"/>
  <c r="AD249" i="4" a="1"/>
  <c r="AD249" i="4" s="1"/>
  <c r="AA250" i="4" a="1"/>
  <c r="AA250" i="4" s="1"/>
  <c r="AB250" i="4" a="1"/>
  <c r="AB250" i="4" s="1"/>
  <c r="AC250" i="4" a="1"/>
  <c r="AC250" i="4" s="1"/>
  <c r="AD250" i="4" a="1"/>
  <c r="AD250" i="4" s="1"/>
  <c r="AA251" i="4" a="1"/>
  <c r="AA251" i="4" s="1"/>
  <c r="AB251" i="4" a="1"/>
  <c r="AB251" i="4" s="1"/>
  <c r="AC251" i="4" a="1"/>
  <c r="AC251" i="4" s="1"/>
  <c r="AD251" i="4" a="1"/>
  <c r="AD251" i="4" s="1"/>
  <c r="AA252" i="4" a="1"/>
  <c r="AA252" i="4" s="1"/>
  <c r="AB252" i="4" a="1"/>
  <c r="AB252" i="4" s="1"/>
  <c r="AC252" i="4" a="1"/>
  <c r="AC252" i="4" s="1"/>
  <c r="AD252" i="4" a="1"/>
  <c r="AD252" i="4" s="1"/>
  <c r="AA253" i="4" a="1"/>
  <c r="AA253" i="4" s="1"/>
  <c r="AB253" i="4" a="1"/>
  <c r="AB253" i="4" s="1"/>
  <c r="AC253" i="4" a="1"/>
  <c r="AC253" i="4" s="1"/>
  <c r="AD253" i="4" a="1"/>
  <c r="AD253" i="4" s="1"/>
  <c r="AA254" i="4" a="1"/>
  <c r="AA254" i="4" s="1"/>
  <c r="AB254" i="4" a="1"/>
  <c r="AB254" i="4" s="1"/>
  <c r="AC254" i="4" a="1"/>
  <c r="AC254" i="4" s="1"/>
  <c r="AD254" i="4" a="1"/>
  <c r="AD254" i="4" s="1"/>
  <c r="AA255" i="4" a="1"/>
  <c r="AA255" i="4" s="1"/>
  <c r="AB255" i="4" a="1"/>
  <c r="AB255" i="4" s="1"/>
  <c r="AC255" i="4" a="1"/>
  <c r="AC255" i="4" s="1"/>
  <c r="AD255" i="4" a="1"/>
  <c r="AD255" i="4" s="1"/>
  <c r="AA256" i="4" a="1"/>
  <c r="AA256" i="4" s="1"/>
  <c r="AB256" i="4" a="1"/>
  <c r="AB256" i="4" s="1"/>
  <c r="AC256" i="4" a="1"/>
  <c r="AC256" i="4" s="1"/>
  <c r="AD256" i="4" a="1"/>
  <c r="AD256" i="4" s="1"/>
  <c r="AA257" i="4" a="1"/>
  <c r="AA257" i="4" s="1"/>
  <c r="AB257" i="4" a="1"/>
  <c r="AB257" i="4" s="1"/>
  <c r="AC257" i="4" a="1"/>
  <c r="AC257" i="4" s="1"/>
  <c r="AD257" i="4" a="1"/>
  <c r="AD257" i="4" s="1"/>
  <c r="AA258" i="4" a="1"/>
  <c r="AA258" i="4" s="1"/>
  <c r="AB258" i="4" a="1"/>
  <c r="AB258" i="4" s="1"/>
  <c r="AC258" i="4" a="1"/>
  <c r="AC258" i="4" s="1"/>
  <c r="AD258" i="4" a="1"/>
  <c r="AD258" i="4" s="1"/>
  <c r="AA259" i="4" a="1"/>
  <c r="AA259" i="4" s="1"/>
  <c r="AB259" i="4" a="1"/>
  <c r="AB259" i="4" s="1"/>
  <c r="AC259" i="4" a="1"/>
  <c r="AC259" i="4" s="1"/>
  <c r="AD259" i="4" a="1"/>
  <c r="AD259" i="4" s="1"/>
  <c r="AA260" i="4" a="1"/>
  <c r="AA260" i="4" s="1"/>
  <c r="AB260" i="4" a="1"/>
  <c r="AB260" i="4" s="1"/>
  <c r="AC260" i="4" a="1"/>
  <c r="AC260" i="4" s="1"/>
  <c r="AD260" i="4" a="1"/>
  <c r="AD260" i="4" s="1"/>
  <c r="AA261" i="4" a="1"/>
  <c r="AA261" i="4" s="1"/>
  <c r="AB261" i="4" a="1"/>
  <c r="AB261" i="4" s="1"/>
  <c r="AC261" i="4" a="1"/>
  <c r="AC261" i="4" s="1"/>
  <c r="AD261" i="4" a="1"/>
  <c r="AD261" i="4" s="1"/>
  <c r="AA262" i="4" a="1"/>
  <c r="AA262" i="4" s="1"/>
  <c r="AB262" i="4" a="1"/>
  <c r="AB262" i="4" s="1"/>
  <c r="AC262" i="4" a="1"/>
  <c r="AC262" i="4" s="1"/>
  <c r="AD262" i="4" a="1"/>
  <c r="AD262" i="4" s="1"/>
  <c r="AA263" i="4" a="1"/>
  <c r="AA263" i="4" s="1"/>
  <c r="AB263" i="4" a="1"/>
  <c r="AB263" i="4" s="1"/>
  <c r="AC263" i="4" a="1"/>
  <c r="AC263" i="4" s="1"/>
  <c r="AD263" i="4" a="1"/>
  <c r="AD263" i="4" s="1"/>
  <c r="AA264" i="4" a="1"/>
  <c r="AA264" i="4" s="1"/>
  <c r="AB264" i="4" a="1"/>
  <c r="AB264" i="4" s="1"/>
  <c r="AC264" i="4" a="1"/>
  <c r="AC264" i="4" s="1"/>
  <c r="AD264" i="4" a="1"/>
  <c r="AD264" i="4" s="1"/>
  <c r="AA265" i="4" a="1"/>
  <c r="AA265" i="4" s="1"/>
  <c r="AB265" i="4" a="1"/>
  <c r="AB265" i="4" s="1"/>
  <c r="AC265" i="4" a="1"/>
  <c r="AC265" i="4" s="1"/>
  <c r="AD265" i="4" a="1"/>
  <c r="AD265" i="4" s="1"/>
  <c r="AA266" i="4" a="1"/>
  <c r="AA266" i="4" s="1"/>
  <c r="AB266" i="4" a="1"/>
  <c r="AB266" i="4" s="1"/>
  <c r="AC266" i="4" a="1"/>
  <c r="AC266" i="4" s="1"/>
  <c r="AD266" i="4" a="1"/>
  <c r="AD266" i="4" s="1"/>
  <c r="AA267" i="4" a="1"/>
  <c r="AA267" i="4" s="1"/>
  <c r="AB267" i="4" a="1"/>
  <c r="AB267" i="4" s="1"/>
  <c r="AC267" i="4" a="1"/>
  <c r="AC267" i="4" s="1"/>
  <c r="AD267" i="4" a="1"/>
  <c r="AD267" i="4" s="1"/>
  <c r="AA268" i="4" a="1"/>
  <c r="AA268" i="4" s="1"/>
  <c r="AB268" i="4" a="1"/>
  <c r="AB268" i="4" s="1"/>
  <c r="AC268" i="4" a="1"/>
  <c r="AC268" i="4" s="1"/>
  <c r="AD268" i="4" a="1"/>
  <c r="AD268" i="4" s="1"/>
  <c r="AA269" i="4" a="1"/>
  <c r="AA269" i="4" s="1"/>
  <c r="AB269" i="4" a="1"/>
  <c r="AB269" i="4" s="1"/>
  <c r="AC269" i="4" a="1"/>
  <c r="AC269" i="4" s="1"/>
  <c r="AD269" i="4" a="1"/>
  <c r="AD269" i="4" s="1"/>
  <c r="AA270" i="4" a="1"/>
  <c r="AA270" i="4" s="1"/>
  <c r="AB270" i="4" a="1"/>
  <c r="AB270" i="4" s="1"/>
  <c r="AC270" i="4" a="1"/>
  <c r="AC270" i="4" s="1"/>
  <c r="AD270" i="4" a="1"/>
  <c r="AD270" i="4" s="1"/>
  <c r="AA271" i="4" a="1"/>
  <c r="AA271" i="4" s="1"/>
  <c r="AB271" i="4" a="1"/>
  <c r="AB271" i="4" s="1"/>
  <c r="AC271" i="4" a="1"/>
  <c r="AC271" i="4" s="1"/>
  <c r="AD271" i="4" a="1"/>
  <c r="AD271" i="4" s="1"/>
  <c r="AA272" i="4" a="1"/>
  <c r="AA272" i="4" s="1"/>
  <c r="AB272" i="4" a="1"/>
  <c r="AB272" i="4" s="1"/>
  <c r="AC272" i="4" a="1"/>
  <c r="AC272" i="4" s="1"/>
  <c r="AD272" i="4" a="1"/>
  <c r="AD272" i="4" s="1"/>
  <c r="AA273" i="4" a="1"/>
  <c r="AA273" i="4" s="1"/>
  <c r="AB273" i="4" a="1"/>
  <c r="AB273" i="4" s="1"/>
  <c r="AC273" i="4" a="1"/>
  <c r="AC273" i="4" s="1"/>
  <c r="AD273" i="4" a="1"/>
  <c r="AD273" i="4" s="1"/>
  <c r="AA274" i="4" a="1"/>
  <c r="AA274" i="4" s="1"/>
  <c r="AB274" i="4" a="1"/>
  <c r="AB274" i="4" s="1"/>
  <c r="AC274" i="4" a="1"/>
  <c r="AC274" i="4" s="1"/>
  <c r="AD274" i="4" a="1"/>
  <c r="AD274" i="4" s="1"/>
  <c r="AA275" i="4" a="1"/>
  <c r="AA275" i="4" s="1"/>
  <c r="AB275" i="4" a="1"/>
  <c r="AB275" i="4" s="1"/>
  <c r="AC275" i="4" a="1"/>
  <c r="AC275" i="4" s="1"/>
  <c r="AD275" i="4" a="1"/>
  <c r="AD275" i="4" s="1"/>
  <c r="AA276" i="4" a="1"/>
  <c r="AA276" i="4" s="1"/>
  <c r="AB276" i="4" a="1"/>
  <c r="AB276" i="4" s="1"/>
  <c r="AC276" i="4" a="1"/>
  <c r="AC276" i="4" s="1"/>
  <c r="AD276" i="4" a="1"/>
  <c r="AD276" i="4" s="1"/>
  <c r="AA277" i="4" a="1"/>
  <c r="AA277" i="4" s="1"/>
  <c r="AB277" i="4" a="1"/>
  <c r="AB277" i="4" s="1"/>
  <c r="AC277" i="4" a="1"/>
  <c r="AC277" i="4" s="1"/>
  <c r="AD277" i="4" a="1"/>
  <c r="AD277" i="4" s="1"/>
  <c r="AA278" i="4" a="1"/>
  <c r="AA278" i="4" s="1"/>
  <c r="AB278" i="4" a="1"/>
  <c r="AB278" i="4" s="1"/>
  <c r="AC278" i="4" a="1"/>
  <c r="AC278" i="4" s="1"/>
  <c r="AD278" i="4" a="1"/>
  <c r="AD278" i="4" s="1"/>
  <c r="AA279" i="4" a="1"/>
  <c r="AA279" i="4" s="1"/>
  <c r="AB279" i="4" a="1"/>
  <c r="AB279" i="4" s="1"/>
  <c r="AC279" i="4" a="1"/>
  <c r="AC279" i="4" s="1"/>
  <c r="AD279" i="4" a="1"/>
  <c r="AD279" i="4" s="1"/>
  <c r="AA280" i="4" a="1"/>
  <c r="AA280" i="4" s="1"/>
  <c r="AB280" i="4" a="1"/>
  <c r="AB280" i="4" s="1"/>
  <c r="AC280" i="4" a="1"/>
  <c r="AC280" i="4" s="1"/>
  <c r="AD280" i="4" a="1"/>
  <c r="AD280" i="4" s="1"/>
  <c r="AA281" i="4" a="1"/>
  <c r="AA281" i="4" s="1"/>
  <c r="AB281" i="4" a="1"/>
  <c r="AB281" i="4" s="1"/>
  <c r="AC281" i="4" a="1"/>
  <c r="AC281" i="4" s="1"/>
  <c r="AD281" i="4" a="1"/>
  <c r="AD281" i="4" s="1"/>
  <c r="AA282" i="4" a="1"/>
  <c r="AA282" i="4" s="1"/>
  <c r="AB282" i="4" a="1"/>
  <c r="AB282" i="4" s="1"/>
  <c r="AC282" i="4" a="1"/>
  <c r="AC282" i="4" s="1"/>
  <c r="AD282" i="4" a="1"/>
  <c r="AD282" i="4" s="1"/>
  <c r="AA283" i="4" a="1"/>
  <c r="AA283" i="4" s="1"/>
  <c r="AB283" i="4" a="1"/>
  <c r="AB283" i="4" s="1"/>
  <c r="AC283" i="4" a="1"/>
  <c r="AC283" i="4" s="1"/>
  <c r="AD283" i="4" a="1"/>
  <c r="AD283" i="4" s="1"/>
  <c r="AA284" i="4" a="1"/>
  <c r="AA284" i="4" s="1"/>
  <c r="AB284" i="4" a="1"/>
  <c r="AB284" i="4" s="1"/>
  <c r="AC284" i="4" a="1"/>
  <c r="AC284" i="4" s="1"/>
  <c r="AD284" i="4" a="1"/>
  <c r="AD284" i="4" s="1"/>
  <c r="AA285" i="4" a="1"/>
  <c r="AA285" i="4" s="1"/>
  <c r="AB285" i="4" a="1"/>
  <c r="AB285" i="4" s="1"/>
  <c r="AC285" i="4" a="1"/>
  <c r="AC285" i="4" s="1"/>
  <c r="AD285" i="4" a="1"/>
  <c r="AD285" i="4" s="1"/>
  <c r="AA286" i="4" a="1"/>
  <c r="AA286" i="4" s="1"/>
  <c r="AB286" i="4" a="1"/>
  <c r="AB286" i="4" s="1"/>
  <c r="AC286" i="4" a="1"/>
  <c r="AC286" i="4" s="1"/>
  <c r="AD286" i="4" a="1"/>
  <c r="AD286" i="4" s="1"/>
  <c r="AA287" i="4" a="1"/>
  <c r="AA287" i="4" s="1"/>
  <c r="AB287" i="4" a="1"/>
  <c r="AB287" i="4" s="1"/>
  <c r="AC287" i="4" a="1"/>
  <c r="AC287" i="4" s="1"/>
  <c r="AD287" i="4" a="1"/>
  <c r="AD287" i="4" s="1"/>
  <c r="AA288" i="4" a="1"/>
  <c r="AA288" i="4" s="1"/>
  <c r="AB288" i="4" a="1"/>
  <c r="AB288" i="4" s="1"/>
  <c r="AC288" i="4" a="1"/>
  <c r="AC288" i="4" s="1"/>
  <c r="AD288" i="4" a="1"/>
  <c r="AD288" i="4" s="1"/>
  <c r="AA289" i="4" a="1"/>
  <c r="AA289" i="4" s="1"/>
  <c r="AB289" i="4" a="1"/>
  <c r="AB289" i="4" s="1"/>
  <c r="AC289" i="4" a="1"/>
  <c r="AC289" i="4" s="1"/>
  <c r="AD289" i="4" a="1"/>
  <c r="AD289" i="4" s="1"/>
  <c r="AA290" i="4" a="1"/>
  <c r="AA290" i="4" s="1"/>
  <c r="AB290" i="4" a="1"/>
  <c r="AB290" i="4" s="1"/>
  <c r="AC290" i="4" a="1"/>
  <c r="AC290" i="4" s="1"/>
  <c r="AD290" i="4" a="1"/>
  <c r="AD290" i="4" s="1"/>
  <c r="AA291" i="4" a="1"/>
  <c r="AA291" i="4" s="1"/>
  <c r="AB291" i="4" a="1"/>
  <c r="AB291" i="4" s="1"/>
  <c r="AC291" i="4" a="1"/>
  <c r="AC291" i="4" s="1"/>
  <c r="AD291" i="4" a="1"/>
  <c r="AD291" i="4" s="1"/>
  <c r="AA292" i="4" a="1"/>
  <c r="AA292" i="4" s="1"/>
  <c r="AB292" i="4" a="1"/>
  <c r="AB292" i="4" s="1"/>
  <c r="AC292" i="4" a="1"/>
  <c r="AC292" i="4" s="1"/>
  <c r="AD292" i="4" a="1"/>
  <c r="AD292" i="4" s="1"/>
  <c r="AA293" i="4" a="1"/>
  <c r="AA293" i="4" s="1"/>
  <c r="AB293" i="4" a="1"/>
  <c r="AB293" i="4" s="1"/>
  <c r="AC293" i="4" a="1"/>
  <c r="AC293" i="4" s="1"/>
  <c r="AD293" i="4" a="1"/>
  <c r="AD293" i="4" s="1"/>
  <c r="AA294" i="4" a="1"/>
  <c r="AA294" i="4" s="1"/>
  <c r="AB294" i="4" a="1"/>
  <c r="AB294" i="4" s="1"/>
  <c r="AC294" i="4" a="1"/>
  <c r="AC294" i="4" s="1"/>
  <c r="AD294" i="4" a="1"/>
  <c r="AD294" i="4" s="1"/>
  <c r="AA295" i="4" a="1"/>
  <c r="AA295" i="4" s="1"/>
  <c r="AB295" i="4" a="1"/>
  <c r="AB295" i="4" s="1"/>
  <c r="AC295" i="4" a="1"/>
  <c r="AC295" i="4" s="1"/>
  <c r="AD295" i="4" a="1"/>
  <c r="AD295" i="4" s="1"/>
  <c r="AA296" i="4" a="1"/>
  <c r="AA296" i="4" s="1"/>
  <c r="AB296" i="4" a="1"/>
  <c r="AB296" i="4" s="1"/>
  <c r="AC296" i="4" a="1"/>
  <c r="AC296" i="4" s="1"/>
  <c r="AD296" i="4" a="1"/>
  <c r="AD296" i="4" s="1"/>
  <c r="AA297" i="4" a="1"/>
  <c r="AA297" i="4" s="1"/>
  <c r="AB297" i="4" a="1"/>
  <c r="AB297" i="4" s="1"/>
  <c r="AC297" i="4" a="1"/>
  <c r="AC297" i="4" s="1"/>
  <c r="AD297" i="4" a="1"/>
  <c r="AD297" i="4" s="1"/>
  <c r="AA298" i="4" a="1"/>
  <c r="AA298" i="4" s="1"/>
  <c r="AB298" i="4" a="1"/>
  <c r="AB298" i="4" s="1"/>
  <c r="AC298" i="4" a="1"/>
  <c r="AC298" i="4" s="1"/>
  <c r="AD298" i="4" a="1"/>
  <c r="AD298" i="4" s="1"/>
  <c r="AA299" i="4" a="1"/>
  <c r="AA299" i="4" s="1"/>
  <c r="AB299" i="4" a="1"/>
  <c r="AB299" i="4" s="1"/>
  <c r="AC299" i="4" a="1"/>
  <c r="AC299" i="4" s="1"/>
  <c r="AD299" i="4" a="1"/>
  <c r="AD299" i="4" s="1"/>
  <c r="AA300" i="4" a="1"/>
  <c r="AA300" i="4" s="1"/>
  <c r="AB300" i="4" a="1"/>
  <c r="AB300" i="4" s="1"/>
  <c r="AC300" i="4" a="1"/>
  <c r="AC300" i="4" s="1"/>
  <c r="AD300" i="4" a="1"/>
  <c r="AD300" i="4" s="1"/>
  <c r="AA301" i="4" a="1"/>
  <c r="AA301" i="4" s="1"/>
  <c r="AB301" i="4" a="1"/>
  <c r="AB301" i="4" s="1"/>
  <c r="AC301" i="4" a="1"/>
  <c r="AC301" i="4" s="1"/>
  <c r="AD301" i="4" a="1"/>
  <c r="AD301" i="4" s="1"/>
  <c r="AA302" i="4" a="1"/>
  <c r="AA302" i="4" s="1"/>
  <c r="AB302" i="4" a="1"/>
  <c r="AB302" i="4" s="1"/>
  <c r="AC302" i="4" a="1"/>
  <c r="AC302" i="4" s="1"/>
  <c r="AD302" i="4" a="1"/>
  <c r="AD302" i="4" s="1"/>
  <c r="AA303" i="4" a="1"/>
  <c r="AA303" i="4" s="1"/>
  <c r="AB303" i="4" a="1"/>
  <c r="AB303" i="4" s="1"/>
  <c r="AC303" i="4" a="1"/>
  <c r="AC303" i="4" s="1"/>
  <c r="AD303" i="4" a="1"/>
  <c r="AD303" i="4" s="1"/>
  <c r="AA304" i="4" a="1"/>
  <c r="AA304" i="4" s="1"/>
  <c r="AB304" i="4" a="1"/>
  <c r="AB304" i="4" s="1"/>
  <c r="AC304" i="4" a="1"/>
  <c r="AC304" i="4" s="1"/>
  <c r="AD304" i="4" a="1"/>
  <c r="AD304" i="4" s="1"/>
  <c r="AA305" i="4" a="1"/>
  <c r="AA305" i="4" s="1"/>
  <c r="AB305" i="4" a="1"/>
  <c r="AB305" i="4" s="1"/>
  <c r="AC305" i="4" a="1"/>
  <c r="AC305" i="4" s="1"/>
  <c r="AD305" i="4" a="1"/>
  <c r="AD305" i="4" s="1"/>
  <c r="AA306" i="4" a="1"/>
  <c r="AA306" i="4" s="1"/>
  <c r="AB306" i="4" a="1"/>
  <c r="AB306" i="4" s="1"/>
  <c r="AC306" i="4" a="1"/>
  <c r="AC306" i="4" s="1"/>
  <c r="AD306" i="4" a="1"/>
  <c r="AD306" i="4" s="1"/>
  <c r="AA307" i="4" a="1"/>
  <c r="AA307" i="4" s="1"/>
  <c r="AB307" i="4" a="1"/>
  <c r="AB307" i="4" s="1"/>
  <c r="AC307" i="4" a="1"/>
  <c r="AC307" i="4" s="1"/>
  <c r="AD307" i="4" a="1"/>
  <c r="AD307" i="4" s="1"/>
  <c r="AA308" i="4" a="1"/>
  <c r="AA308" i="4" s="1"/>
  <c r="AB308" i="4" a="1"/>
  <c r="AB308" i="4" s="1"/>
  <c r="AC308" i="4" a="1"/>
  <c r="AC308" i="4" s="1"/>
  <c r="AD308" i="4" a="1"/>
  <c r="AD308" i="4" s="1"/>
  <c r="AA309" i="4" a="1"/>
  <c r="AA309" i="4" s="1"/>
  <c r="AB309" i="4" a="1"/>
  <c r="AB309" i="4" s="1"/>
  <c r="AC309" i="4" a="1"/>
  <c r="AC309" i="4" s="1"/>
  <c r="AD309" i="4" a="1"/>
  <c r="AD309" i="4" s="1"/>
  <c r="AA310" i="4" a="1"/>
  <c r="AA310" i="4" s="1"/>
  <c r="AB310" i="4" a="1"/>
  <c r="AB310" i="4" s="1"/>
  <c r="AC310" i="4" a="1"/>
  <c r="AC310" i="4" s="1"/>
  <c r="AD310" i="4" a="1"/>
  <c r="AD310" i="4" s="1"/>
  <c r="AA311" i="4" a="1"/>
  <c r="AA311" i="4" s="1"/>
  <c r="AB311" i="4" a="1"/>
  <c r="AB311" i="4" s="1"/>
  <c r="AC311" i="4" a="1"/>
  <c r="AC311" i="4" s="1"/>
  <c r="AD311" i="4" a="1"/>
  <c r="AD311" i="4" s="1"/>
  <c r="AA312" i="4" a="1"/>
  <c r="AA312" i="4" s="1"/>
  <c r="AB312" i="4" a="1"/>
  <c r="AB312" i="4" s="1"/>
  <c r="AC312" i="4" a="1"/>
  <c r="AC312" i="4" s="1"/>
  <c r="AD312" i="4" a="1"/>
  <c r="AD312" i="4" s="1"/>
  <c r="AA313" i="4" a="1"/>
  <c r="AA313" i="4" s="1"/>
  <c r="AB313" i="4" a="1"/>
  <c r="AB313" i="4" s="1"/>
  <c r="AC313" i="4" a="1"/>
  <c r="AC313" i="4" s="1"/>
  <c r="AD313" i="4" a="1"/>
  <c r="AD313" i="4" s="1"/>
  <c r="AA314" i="4" a="1"/>
  <c r="AA314" i="4" s="1"/>
  <c r="AB314" i="4" a="1"/>
  <c r="AB314" i="4" s="1"/>
  <c r="AC314" i="4" a="1"/>
  <c r="AC314" i="4" s="1"/>
  <c r="AD314" i="4" a="1"/>
  <c r="AD314" i="4" s="1"/>
  <c r="AA315" i="4" a="1"/>
  <c r="AA315" i="4" s="1"/>
  <c r="AB315" i="4" a="1"/>
  <c r="AB315" i="4" s="1"/>
  <c r="AC315" i="4" a="1"/>
  <c r="AC315" i="4" s="1"/>
  <c r="AD315" i="4" a="1"/>
  <c r="AD315" i="4" s="1"/>
  <c r="AA316" i="4" a="1"/>
  <c r="AA316" i="4" s="1"/>
  <c r="AB316" i="4" a="1"/>
  <c r="AB316" i="4" s="1"/>
  <c r="AC316" i="4" a="1"/>
  <c r="AC316" i="4" s="1"/>
  <c r="AD316" i="4" a="1"/>
  <c r="AD316" i="4" s="1"/>
  <c r="AA317" i="4" a="1"/>
  <c r="AA317" i="4" s="1"/>
  <c r="AB317" i="4" a="1"/>
  <c r="AB317" i="4" s="1"/>
  <c r="AC317" i="4" a="1"/>
  <c r="AC317" i="4" s="1"/>
  <c r="AD317" i="4" a="1"/>
  <c r="AD317" i="4" s="1"/>
  <c r="AA318" i="4" a="1"/>
  <c r="AA318" i="4" s="1"/>
  <c r="AB318" i="4" a="1"/>
  <c r="AB318" i="4" s="1"/>
  <c r="AC318" i="4" a="1"/>
  <c r="AC318" i="4" s="1"/>
  <c r="AD318" i="4" a="1"/>
  <c r="AD318" i="4" s="1"/>
  <c r="AA319" i="4" a="1"/>
  <c r="AA319" i="4" s="1"/>
  <c r="AB319" i="4" a="1"/>
  <c r="AB319" i="4" s="1"/>
  <c r="AC319" i="4" a="1"/>
  <c r="AC319" i="4" s="1"/>
  <c r="AD319" i="4" a="1"/>
  <c r="AD319" i="4" s="1"/>
  <c r="AA320" i="4" a="1"/>
  <c r="AA320" i="4" s="1"/>
  <c r="AB320" i="4" a="1"/>
  <c r="AB320" i="4" s="1"/>
  <c r="AC320" i="4" a="1"/>
  <c r="AC320" i="4" s="1"/>
  <c r="AD320" i="4" a="1"/>
  <c r="AD320" i="4" s="1"/>
  <c r="AA321" i="4" a="1"/>
  <c r="AA321" i="4" s="1"/>
  <c r="AB321" i="4" a="1"/>
  <c r="AB321" i="4" s="1"/>
  <c r="AC321" i="4" a="1"/>
  <c r="AC321" i="4" s="1"/>
  <c r="AD321" i="4" a="1"/>
  <c r="AD321" i="4" s="1"/>
  <c r="AA322" i="4" a="1"/>
  <c r="AA322" i="4" s="1"/>
  <c r="AB322" i="4" a="1"/>
  <c r="AB322" i="4" s="1"/>
  <c r="AC322" i="4" a="1"/>
  <c r="AC322" i="4" s="1"/>
  <c r="AD322" i="4" a="1"/>
  <c r="AD322" i="4" s="1"/>
  <c r="AA323" i="4" a="1"/>
  <c r="AA323" i="4" s="1"/>
  <c r="AB323" i="4" a="1"/>
  <c r="AB323" i="4" s="1"/>
  <c r="AC323" i="4" a="1"/>
  <c r="AC323" i="4" s="1"/>
  <c r="AD323" i="4" a="1"/>
  <c r="AD323" i="4" s="1"/>
  <c r="AA324" i="4" a="1"/>
  <c r="AA324" i="4" s="1"/>
  <c r="AB324" i="4" a="1"/>
  <c r="AB324" i="4" s="1"/>
  <c r="AC324" i="4" a="1"/>
  <c r="AC324" i="4" s="1"/>
  <c r="AD324" i="4" a="1"/>
  <c r="AD324" i="4" s="1"/>
  <c r="AA325" i="4" a="1"/>
  <c r="AA325" i="4" s="1"/>
  <c r="AB325" i="4" a="1"/>
  <c r="AB325" i="4" s="1"/>
  <c r="AC325" i="4" a="1"/>
  <c r="AC325" i="4" s="1"/>
  <c r="AD325" i="4" a="1"/>
  <c r="AD325" i="4" s="1"/>
  <c r="AA326" i="4" a="1"/>
  <c r="AA326" i="4" s="1"/>
  <c r="AB326" i="4" a="1"/>
  <c r="AB326" i="4" s="1"/>
  <c r="AC326" i="4" a="1"/>
  <c r="AC326" i="4" s="1"/>
  <c r="AD326" i="4" a="1"/>
  <c r="AD326" i="4" s="1"/>
  <c r="AA327" i="4" a="1"/>
  <c r="AA327" i="4" s="1"/>
  <c r="AB327" i="4" a="1"/>
  <c r="AB327" i="4" s="1"/>
  <c r="AC327" i="4" a="1"/>
  <c r="AC327" i="4" s="1"/>
  <c r="AD327" i="4" a="1"/>
  <c r="AD327" i="4" s="1"/>
  <c r="AA328" i="4" a="1"/>
  <c r="AA328" i="4" s="1"/>
  <c r="AB328" i="4" a="1"/>
  <c r="AB328" i="4" s="1"/>
  <c r="AC328" i="4" a="1"/>
  <c r="AC328" i="4" s="1"/>
  <c r="AD328" i="4" a="1"/>
  <c r="AD328" i="4" s="1"/>
  <c r="AA329" i="4" a="1"/>
  <c r="AA329" i="4" s="1"/>
  <c r="AB329" i="4" a="1"/>
  <c r="AB329" i="4" s="1"/>
  <c r="AC329" i="4" a="1"/>
  <c r="AC329" i="4" s="1"/>
  <c r="AD329" i="4" a="1"/>
  <c r="AD329" i="4" s="1"/>
  <c r="AA330" i="4" a="1"/>
  <c r="AA330" i="4" s="1"/>
  <c r="AB330" i="4" a="1"/>
  <c r="AB330" i="4" s="1"/>
  <c r="AC330" i="4" a="1"/>
  <c r="AC330" i="4" s="1"/>
  <c r="AD330" i="4" a="1"/>
  <c r="AD330" i="4" s="1"/>
  <c r="AA331" i="4" a="1"/>
  <c r="AA331" i="4" s="1"/>
  <c r="AB331" i="4" a="1"/>
  <c r="AB331" i="4" s="1"/>
  <c r="AC331" i="4" a="1"/>
  <c r="AC331" i="4" s="1"/>
  <c r="AD331" i="4" a="1"/>
  <c r="AD331" i="4" s="1"/>
  <c r="AA332" i="4" a="1"/>
  <c r="AA332" i="4" s="1"/>
  <c r="AB332" i="4" a="1"/>
  <c r="AB332" i="4" s="1"/>
  <c r="AC332" i="4" a="1"/>
  <c r="AC332" i="4" s="1"/>
  <c r="AD332" i="4" a="1"/>
  <c r="AD332" i="4" s="1"/>
  <c r="AA333" i="4" a="1"/>
  <c r="AA333" i="4" s="1"/>
  <c r="AB333" i="4" a="1"/>
  <c r="AB333" i="4" s="1"/>
  <c r="AC333" i="4" a="1"/>
  <c r="AC333" i="4" s="1"/>
  <c r="AD333" i="4" a="1"/>
  <c r="AD333" i="4" s="1"/>
  <c r="AA334" i="4" a="1"/>
  <c r="AA334" i="4" s="1"/>
  <c r="AB334" i="4" a="1"/>
  <c r="AB334" i="4" s="1"/>
  <c r="AC334" i="4" a="1"/>
  <c r="AC334" i="4" s="1"/>
  <c r="AD334" i="4" a="1"/>
  <c r="AD334" i="4" s="1"/>
  <c r="AA335" i="4" a="1"/>
  <c r="AA335" i="4" s="1"/>
  <c r="AB335" i="4" a="1"/>
  <c r="AB335" i="4" s="1"/>
  <c r="AC335" i="4" a="1"/>
  <c r="AC335" i="4" s="1"/>
  <c r="AD335" i="4" a="1"/>
  <c r="AD335" i="4" s="1"/>
  <c r="AA336" i="4" a="1"/>
  <c r="AA336" i="4" s="1"/>
  <c r="AB336" i="4" a="1"/>
  <c r="AB336" i="4" s="1"/>
  <c r="AC336" i="4" a="1"/>
  <c r="AC336" i="4" s="1"/>
  <c r="AD336" i="4" a="1"/>
  <c r="AD336" i="4" s="1"/>
  <c r="AA337" i="4" a="1"/>
  <c r="AA337" i="4" s="1"/>
  <c r="AB337" i="4" a="1"/>
  <c r="AB337" i="4" s="1"/>
  <c r="AC337" i="4" a="1"/>
  <c r="AC337" i="4" s="1"/>
  <c r="AD337" i="4" a="1"/>
  <c r="AD337" i="4" s="1"/>
  <c r="AA338" i="4" a="1"/>
  <c r="AA338" i="4" s="1"/>
  <c r="AB338" i="4" a="1"/>
  <c r="AB338" i="4" s="1"/>
  <c r="AC338" i="4" a="1"/>
  <c r="AC338" i="4" s="1"/>
  <c r="AD338" i="4" a="1"/>
  <c r="AD338" i="4" s="1"/>
  <c r="AA339" i="4" a="1"/>
  <c r="AA339" i="4" s="1"/>
  <c r="AB339" i="4" a="1"/>
  <c r="AB339" i="4" s="1"/>
  <c r="AC339" i="4" a="1"/>
  <c r="AC339" i="4" s="1"/>
  <c r="AD339" i="4" a="1"/>
  <c r="AD339" i="4" s="1"/>
  <c r="AA340" i="4" a="1"/>
  <c r="AA340" i="4" s="1"/>
  <c r="AB340" i="4" a="1"/>
  <c r="AB340" i="4" s="1"/>
  <c r="AC340" i="4" a="1"/>
  <c r="AC340" i="4" s="1"/>
  <c r="AD340" i="4" a="1"/>
  <c r="AD340" i="4" s="1"/>
  <c r="AA341" i="4" a="1"/>
  <c r="AA341" i="4" s="1"/>
  <c r="AB341" i="4" a="1"/>
  <c r="AB341" i="4" s="1"/>
  <c r="AC341" i="4" a="1"/>
  <c r="AC341" i="4" s="1"/>
  <c r="AD341" i="4" a="1"/>
  <c r="AD341" i="4" s="1"/>
  <c r="AA342" i="4" a="1"/>
  <c r="AA342" i="4" s="1"/>
  <c r="AB342" i="4" a="1"/>
  <c r="AB342" i="4" s="1"/>
  <c r="AC342" i="4" a="1"/>
  <c r="AC342" i="4" s="1"/>
  <c r="AD342" i="4" a="1"/>
  <c r="AD342" i="4" s="1"/>
  <c r="AA343" i="4" a="1"/>
  <c r="AA343" i="4" s="1"/>
  <c r="AB343" i="4" a="1"/>
  <c r="AB343" i="4" s="1"/>
  <c r="AC343" i="4" a="1"/>
  <c r="AC343" i="4" s="1"/>
  <c r="AD343" i="4" a="1"/>
  <c r="AD343" i="4" s="1"/>
  <c r="AA344" i="4" a="1"/>
  <c r="AA344" i="4" s="1"/>
  <c r="AB344" i="4" a="1"/>
  <c r="AB344" i="4" s="1"/>
  <c r="AC344" i="4" a="1"/>
  <c r="AC344" i="4" s="1"/>
  <c r="AD344" i="4" a="1"/>
  <c r="AD344" i="4" s="1"/>
  <c r="AA345" i="4" a="1"/>
  <c r="AA345" i="4" s="1"/>
  <c r="AB345" i="4" a="1"/>
  <c r="AB345" i="4" s="1"/>
  <c r="AC345" i="4" a="1"/>
  <c r="AC345" i="4" s="1"/>
  <c r="AD345" i="4" a="1"/>
  <c r="AD345" i="4" s="1"/>
  <c r="AA346" i="4" a="1"/>
  <c r="AA346" i="4" s="1"/>
  <c r="AB346" i="4" a="1"/>
  <c r="AB346" i="4" s="1"/>
  <c r="AC346" i="4" a="1"/>
  <c r="AC346" i="4" s="1"/>
  <c r="AD346" i="4" a="1"/>
  <c r="AD346" i="4" s="1"/>
  <c r="AA347" i="4" a="1"/>
  <c r="AA347" i="4" s="1"/>
  <c r="AB347" i="4" a="1"/>
  <c r="AB347" i="4" s="1"/>
  <c r="AC347" i="4" a="1"/>
  <c r="AC347" i="4" s="1"/>
  <c r="AD347" i="4" a="1"/>
  <c r="AD347" i="4" s="1"/>
  <c r="AA348" i="4" a="1"/>
  <c r="AA348" i="4" s="1"/>
  <c r="AB348" i="4" a="1"/>
  <c r="AB348" i="4" s="1"/>
  <c r="AC348" i="4" a="1"/>
  <c r="AC348" i="4" s="1"/>
  <c r="AD348" i="4" a="1"/>
  <c r="AD348" i="4" s="1"/>
  <c r="AA349" i="4" a="1"/>
  <c r="AA349" i="4" s="1"/>
  <c r="AB349" i="4" a="1"/>
  <c r="AB349" i="4" s="1"/>
  <c r="AC349" i="4" a="1"/>
  <c r="AC349" i="4" s="1"/>
  <c r="AD349" i="4" a="1"/>
  <c r="AD349" i="4" s="1"/>
  <c r="AA350" i="4" a="1"/>
  <c r="AA350" i="4" s="1"/>
  <c r="AB350" i="4" a="1"/>
  <c r="AB350" i="4" s="1"/>
  <c r="AC350" i="4" a="1"/>
  <c r="AC350" i="4" s="1"/>
  <c r="AD350" i="4" a="1"/>
  <c r="AD350" i="4" s="1"/>
  <c r="AA351" i="4" a="1"/>
  <c r="AA351" i="4" s="1"/>
  <c r="AB351" i="4" a="1"/>
  <c r="AB351" i="4" s="1"/>
  <c r="AC351" i="4" a="1"/>
  <c r="AC351" i="4" s="1"/>
  <c r="AD351" i="4" a="1"/>
  <c r="AD351" i="4" s="1"/>
  <c r="AA352" i="4" a="1"/>
  <c r="AA352" i="4" s="1"/>
  <c r="AB352" i="4" a="1"/>
  <c r="AB352" i="4" s="1"/>
  <c r="AC352" i="4" a="1"/>
  <c r="AC352" i="4" s="1"/>
  <c r="AD352" i="4" a="1"/>
  <c r="AD352" i="4" s="1"/>
  <c r="AA353" i="4" a="1"/>
  <c r="AA353" i="4" s="1"/>
  <c r="AB353" i="4" a="1"/>
  <c r="AB353" i="4" s="1"/>
  <c r="AC353" i="4" a="1"/>
  <c r="AC353" i="4" s="1"/>
  <c r="AD353" i="4" a="1"/>
  <c r="AD353" i="4" s="1"/>
  <c r="AA354" i="4" a="1"/>
  <c r="AA354" i="4" s="1"/>
  <c r="AB354" i="4" a="1"/>
  <c r="AB354" i="4" s="1"/>
  <c r="AC354" i="4" a="1"/>
  <c r="AC354" i="4" s="1"/>
  <c r="AD354" i="4" a="1"/>
  <c r="AD354" i="4" s="1"/>
  <c r="AA355" i="4" a="1"/>
  <c r="AA355" i="4" s="1"/>
  <c r="AB355" i="4" a="1"/>
  <c r="AB355" i="4" s="1"/>
  <c r="AC355" i="4" a="1"/>
  <c r="AC355" i="4" s="1"/>
  <c r="AD355" i="4" a="1"/>
  <c r="AD355" i="4" s="1"/>
  <c r="AA356" i="4" a="1"/>
  <c r="AA356" i="4" s="1"/>
  <c r="AB356" i="4" a="1"/>
  <c r="AB356" i="4" s="1"/>
  <c r="AC356" i="4" a="1"/>
  <c r="AC356" i="4" s="1"/>
  <c r="AD356" i="4" a="1"/>
  <c r="AD356" i="4" s="1"/>
  <c r="AA357" i="4" a="1"/>
  <c r="AA357" i="4" s="1"/>
  <c r="AB357" i="4" a="1"/>
  <c r="AB357" i="4" s="1"/>
  <c r="AC357" i="4" a="1"/>
  <c r="AC357" i="4" s="1"/>
  <c r="AD357" i="4" a="1"/>
  <c r="AD357" i="4" s="1"/>
  <c r="AA358" i="4" a="1"/>
  <c r="AA358" i="4" s="1"/>
  <c r="AB358" i="4" a="1"/>
  <c r="AB358" i="4" s="1"/>
  <c r="AC358" i="4" a="1"/>
  <c r="AC358" i="4" s="1"/>
  <c r="AD358" i="4" a="1"/>
  <c r="AD358" i="4" s="1"/>
  <c r="AA359" i="4" a="1"/>
  <c r="AA359" i="4" s="1"/>
  <c r="AB359" i="4" a="1"/>
  <c r="AB359" i="4" s="1"/>
  <c r="AC359" i="4" a="1"/>
  <c r="AC359" i="4" s="1"/>
  <c r="AD359" i="4" a="1"/>
  <c r="AD359" i="4" s="1"/>
  <c r="AA360" i="4" a="1"/>
  <c r="AA360" i="4" s="1"/>
  <c r="AB360" i="4" a="1"/>
  <c r="AB360" i="4" s="1"/>
  <c r="AC360" i="4" a="1"/>
  <c r="AC360" i="4" s="1"/>
  <c r="AD360" i="4" a="1"/>
  <c r="AD360" i="4" s="1"/>
  <c r="AA361" i="4" a="1"/>
  <c r="AA361" i="4" s="1"/>
  <c r="AB361" i="4" a="1"/>
  <c r="AB361" i="4" s="1"/>
  <c r="AC361" i="4" a="1"/>
  <c r="AC361" i="4" s="1"/>
  <c r="AD361" i="4" a="1"/>
  <c r="AD361" i="4" s="1"/>
  <c r="AA362" i="4" a="1"/>
  <c r="AA362" i="4" s="1"/>
  <c r="AB362" i="4" a="1"/>
  <c r="AB362" i="4" s="1"/>
  <c r="AC362" i="4" a="1"/>
  <c r="AC362" i="4" s="1"/>
  <c r="AD362" i="4" a="1"/>
  <c r="AD362" i="4" s="1"/>
  <c r="AA363" i="4" a="1"/>
  <c r="AA363" i="4" s="1"/>
  <c r="AB363" i="4" a="1"/>
  <c r="AB363" i="4" s="1"/>
  <c r="AC363" i="4" a="1"/>
  <c r="AC363" i="4" s="1"/>
  <c r="AD363" i="4" a="1"/>
  <c r="AD363" i="4" s="1"/>
  <c r="AA364" i="4" a="1"/>
  <c r="AA364" i="4" s="1"/>
  <c r="AB364" i="4" a="1"/>
  <c r="AB364" i="4" s="1"/>
  <c r="AC364" i="4" a="1"/>
  <c r="AC364" i="4" s="1"/>
  <c r="AD364" i="4" a="1"/>
  <c r="AD364" i="4" s="1"/>
  <c r="AA365" i="4" a="1"/>
  <c r="AA365" i="4" s="1"/>
  <c r="AB365" i="4" a="1"/>
  <c r="AB365" i="4" s="1"/>
  <c r="AC365" i="4" a="1"/>
  <c r="AC365" i="4" s="1"/>
  <c r="AD365" i="4" a="1"/>
  <c r="AD365" i="4" s="1"/>
  <c r="AA366" i="4" a="1"/>
  <c r="AA366" i="4" s="1"/>
  <c r="AB366" i="4" a="1"/>
  <c r="AB366" i="4" s="1"/>
  <c r="AC366" i="4" a="1"/>
  <c r="AC366" i="4" s="1"/>
  <c r="AD366" i="4" a="1"/>
  <c r="AD366" i="4" s="1"/>
  <c r="AA367" i="4" a="1"/>
  <c r="AA367" i="4" s="1"/>
  <c r="AB367" i="4" a="1"/>
  <c r="AB367" i="4" s="1"/>
  <c r="AC367" i="4" a="1"/>
  <c r="AC367" i="4" s="1"/>
  <c r="AD367" i="4" a="1"/>
  <c r="AD367" i="4" s="1"/>
  <c r="AA368" i="4" a="1"/>
  <c r="AA368" i="4" s="1"/>
  <c r="AB368" i="4" a="1"/>
  <c r="AB368" i="4" s="1"/>
  <c r="AC368" i="4" a="1"/>
  <c r="AC368" i="4" s="1"/>
  <c r="AD368" i="4" a="1"/>
  <c r="AD368" i="4" s="1"/>
  <c r="AA369" i="4" a="1"/>
  <c r="AA369" i="4" s="1"/>
  <c r="AB369" i="4" a="1"/>
  <c r="AB369" i="4" s="1"/>
  <c r="AC369" i="4" a="1"/>
  <c r="AC369" i="4" s="1"/>
  <c r="AD369" i="4" a="1"/>
  <c r="AD369" i="4" s="1"/>
  <c r="AA370" i="4" a="1"/>
  <c r="AA370" i="4" s="1"/>
  <c r="AB370" i="4" a="1"/>
  <c r="AB370" i="4" s="1"/>
  <c r="AC370" i="4" a="1"/>
  <c r="AC370" i="4" s="1"/>
  <c r="AD370" i="4" a="1"/>
  <c r="AD370" i="4" s="1"/>
  <c r="AA371" i="4" a="1"/>
  <c r="AA371" i="4" s="1"/>
  <c r="AB371" i="4" a="1"/>
  <c r="AB371" i="4" s="1"/>
  <c r="AC371" i="4" a="1"/>
  <c r="AC371" i="4" s="1"/>
  <c r="AD371" i="4" a="1"/>
  <c r="AD371" i="4" s="1"/>
  <c r="AA372" i="4" a="1"/>
  <c r="AA372" i="4" s="1"/>
  <c r="AB372" i="4" a="1"/>
  <c r="AB372" i="4" s="1"/>
  <c r="AC372" i="4" a="1"/>
  <c r="AC372" i="4" s="1"/>
  <c r="AD372" i="4" a="1"/>
  <c r="AD372" i="4" s="1"/>
  <c r="AA373" i="4" a="1"/>
  <c r="AA373" i="4" s="1"/>
  <c r="AB373" i="4" a="1"/>
  <c r="AB373" i="4" s="1"/>
  <c r="AC373" i="4" a="1"/>
  <c r="AC373" i="4" s="1"/>
  <c r="AD373" i="4" a="1"/>
  <c r="AD373" i="4" s="1"/>
  <c r="AA374" i="4" a="1"/>
  <c r="AA374" i="4" s="1"/>
  <c r="AB374" i="4" a="1"/>
  <c r="AB374" i="4" s="1"/>
  <c r="AC374" i="4" a="1"/>
  <c r="AC374" i="4" s="1"/>
  <c r="AD374" i="4" a="1"/>
  <c r="AD374" i="4" s="1"/>
  <c r="AA375" i="4" a="1"/>
  <c r="AA375" i="4" s="1"/>
  <c r="AB375" i="4" a="1"/>
  <c r="AB375" i="4" s="1"/>
  <c r="AC375" i="4" a="1"/>
  <c r="AC375" i="4" s="1"/>
  <c r="AD375" i="4" a="1"/>
  <c r="AD375" i="4" s="1"/>
  <c r="AA376" i="4" a="1"/>
  <c r="AA376" i="4" s="1"/>
  <c r="AB376" i="4" a="1"/>
  <c r="AB376" i="4" s="1"/>
  <c r="AC376" i="4" a="1"/>
  <c r="AC376" i="4" s="1"/>
  <c r="AD376" i="4" a="1"/>
  <c r="AD376" i="4" s="1"/>
  <c r="AA377" i="4" a="1"/>
  <c r="AA377" i="4" s="1"/>
  <c r="AB377" i="4" a="1"/>
  <c r="AB377" i="4" s="1"/>
  <c r="AC377" i="4" a="1"/>
  <c r="AC377" i="4" s="1"/>
  <c r="AD377" i="4" a="1"/>
  <c r="AD377" i="4" s="1"/>
  <c r="AA378" i="4" a="1"/>
  <c r="AA378" i="4" s="1"/>
  <c r="AB378" i="4" a="1"/>
  <c r="AB378" i="4" s="1"/>
  <c r="AC378" i="4" a="1"/>
  <c r="AC378" i="4" s="1"/>
  <c r="AD378" i="4" a="1"/>
  <c r="AD378" i="4" s="1"/>
  <c r="AA379" i="4" a="1"/>
  <c r="AA379" i="4" s="1"/>
  <c r="AB379" i="4" a="1"/>
  <c r="AB379" i="4" s="1"/>
  <c r="AC379" i="4" a="1"/>
  <c r="AC379" i="4" s="1"/>
  <c r="AD379" i="4" a="1"/>
  <c r="AD379" i="4" s="1"/>
  <c r="AA380" i="4" a="1"/>
  <c r="AA380" i="4" s="1"/>
  <c r="AB380" i="4" a="1"/>
  <c r="AB380" i="4" s="1"/>
  <c r="AC380" i="4" a="1"/>
  <c r="AC380" i="4" s="1"/>
  <c r="AD380" i="4" a="1"/>
  <c r="AD380" i="4" s="1"/>
  <c r="AA381" i="4" a="1"/>
  <c r="AA381" i="4" s="1"/>
  <c r="AB381" i="4" a="1"/>
  <c r="AB381" i="4" s="1"/>
  <c r="AC381" i="4" a="1"/>
  <c r="AC381" i="4" s="1"/>
  <c r="AD381" i="4" a="1"/>
  <c r="AD381" i="4" s="1"/>
  <c r="AA382" i="4" a="1"/>
  <c r="AA382" i="4" s="1"/>
  <c r="AB382" i="4" a="1"/>
  <c r="AB382" i="4" s="1"/>
  <c r="AC382" i="4" a="1"/>
  <c r="AC382" i="4" s="1"/>
  <c r="AD382" i="4" a="1"/>
  <c r="AD382" i="4" s="1"/>
  <c r="AA383" i="4" a="1"/>
  <c r="AA383" i="4" s="1"/>
  <c r="AB383" i="4" a="1"/>
  <c r="AB383" i="4" s="1"/>
  <c r="AC383" i="4" a="1"/>
  <c r="AC383" i="4" s="1"/>
  <c r="AD383" i="4" a="1"/>
  <c r="AD383" i="4" s="1"/>
  <c r="AA384" i="4" a="1"/>
  <c r="AA384" i="4" s="1"/>
  <c r="AB384" i="4" a="1"/>
  <c r="AB384" i="4" s="1"/>
  <c r="AC384" i="4" a="1"/>
  <c r="AC384" i="4" s="1"/>
  <c r="AD384" i="4" a="1"/>
  <c r="AD384" i="4" s="1"/>
  <c r="AA385" i="4" a="1"/>
  <c r="AA385" i="4" s="1"/>
  <c r="AB385" i="4" a="1"/>
  <c r="AB385" i="4" s="1"/>
  <c r="AC385" i="4" a="1"/>
  <c r="AC385" i="4" s="1"/>
  <c r="AD385" i="4" a="1"/>
  <c r="AD385" i="4" s="1"/>
  <c r="AA386" i="4" a="1"/>
  <c r="AA386" i="4" s="1"/>
  <c r="AB386" i="4" a="1"/>
  <c r="AB386" i="4" s="1"/>
  <c r="AC386" i="4" a="1"/>
  <c r="AC386" i="4" s="1"/>
  <c r="AD386" i="4" a="1"/>
  <c r="AD386" i="4" s="1"/>
  <c r="AA387" i="4" a="1"/>
  <c r="AA387" i="4" s="1"/>
  <c r="AB387" i="4" a="1"/>
  <c r="AB387" i="4" s="1"/>
  <c r="AC387" i="4" a="1"/>
  <c r="AC387" i="4" s="1"/>
  <c r="AD387" i="4" a="1"/>
  <c r="AD387" i="4" s="1"/>
  <c r="AA388" i="4" a="1"/>
  <c r="AA388" i="4" s="1"/>
  <c r="AB388" i="4" a="1"/>
  <c r="AB388" i="4" s="1"/>
  <c r="AC388" i="4" a="1"/>
  <c r="AC388" i="4" s="1"/>
  <c r="AD388" i="4" a="1"/>
  <c r="AD388" i="4" s="1"/>
  <c r="AA389" i="4" a="1"/>
  <c r="AA389" i="4" s="1"/>
  <c r="AB389" i="4" a="1"/>
  <c r="AB389" i="4" s="1"/>
  <c r="AC389" i="4" a="1"/>
  <c r="AC389" i="4" s="1"/>
  <c r="AD389" i="4" a="1"/>
  <c r="AD389" i="4" s="1"/>
  <c r="AA390" i="4" a="1"/>
  <c r="AA390" i="4" s="1"/>
  <c r="AB390" i="4" a="1"/>
  <c r="AB390" i="4" s="1"/>
  <c r="AC390" i="4" a="1"/>
  <c r="AC390" i="4" s="1"/>
  <c r="AD390" i="4" a="1"/>
  <c r="AD390" i="4" s="1"/>
  <c r="AA391" i="4" a="1"/>
  <c r="AA391" i="4" s="1"/>
  <c r="AB391" i="4" a="1"/>
  <c r="AB391" i="4" s="1"/>
  <c r="AC391" i="4" a="1"/>
  <c r="AC391" i="4" s="1"/>
  <c r="AD391" i="4" a="1"/>
  <c r="AD391" i="4" s="1"/>
  <c r="AA392" i="4" a="1"/>
  <c r="AA392" i="4" s="1"/>
  <c r="AB392" i="4" a="1"/>
  <c r="AB392" i="4" s="1"/>
  <c r="AC392" i="4" a="1"/>
  <c r="AC392" i="4" s="1"/>
  <c r="AD392" i="4" a="1"/>
  <c r="AD392" i="4" s="1"/>
  <c r="AA393" i="4" a="1"/>
  <c r="AA393" i="4" s="1"/>
  <c r="AB393" i="4" a="1"/>
  <c r="AB393" i="4" s="1"/>
  <c r="AC393" i="4" a="1"/>
  <c r="AC393" i="4" s="1"/>
  <c r="AD393" i="4" a="1"/>
  <c r="AD393" i="4" s="1"/>
  <c r="AA394" i="4" a="1"/>
  <c r="AA394" i="4" s="1"/>
  <c r="AB394" i="4" a="1"/>
  <c r="AB394" i="4" s="1"/>
  <c r="AC394" i="4" a="1"/>
  <c r="AC394" i="4" s="1"/>
  <c r="AD394" i="4" a="1"/>
  <c r="AD394" i="4" s="1"/>
  <c r="AA395" i="4" a="1"/>
  <c r="AA395" i="4" s="1"/>
  <c r="AB395" i="4" a="1"/>
  <c r="AB395" i="4" s="1"/>
  <c r="AC395" i="4" a="1"/>
  <c r="AC395" i="4" s="1"/>
  <c r="AD395" i="4" a="1"/>
  <c r="AD395" i="4" s="1"/>
  <c r="AA396" i="4" a="1"/>
  <c r="AA396" i="4" s="1"/>
  <c r="AB396" i="4" a="1"/>
  <c r="AB396" i="4" s="1"/>
  <c r="AC396" i="4" a="1"/>
  <c r="AC396" i="4" s="1"/>
  <c r="AD396" i="4" a="1"/>
  <c r="AD396" i="4" s="1"/>
  <c r="AA397" i="4" a="1"/>
  <c r="AA397" i="4" s="1"/>
  <c r="AB397" i="4" a="1"/>
  <c r="AB397" i="4" s="1"/>
  <c r="AC397" i="4" a="1"/>
  <c r="AC397" i="4" s="1"/>
  <c r="AD397" i="4" a="1"/>
  <c r="AD397" i="4" s="1"/>
  <c r="AA398" i="4" a="1"/>
  <c r="AA398" i="4" s="1"/>
  <c r="AB398" i="4" a="1"/>
  <c r="AB398" i="4" s="1"/>
  <c r="AC398" i="4" a="1"/>
  <c r="AC398" i="4" s="1"/>
  <c r="AD398" i="4" a="1"/>
  <c r="AD398" i="4" s="1"/>
  <c r="AA399" i="4" a="1"/>
  <c r="AA399" i="4" s="1"/>
  <c r="AB399" i="4" a="1"/>
  <c r="AB399" i="4" s="1"/>
  <c r="AC399" i="4" a="1"/>
  <c r="AC399" i="4" s="1"/>
  <c r="AD399" i="4" a="1"/>
  <c r="AD399" i="4" s="1"/>
  <c r="AA400" i="4" a="1"/>
  <c r="AA400" i="4" s="1"/>
  <c r="AB400" i="4" a="1"/>
  <c r="AB400" i="4" s="1"/>
  <c r="AC400" i="4" a="1"/>
  <c r="AC400" i="4" s="1"/>
  <c r="AD400" i="4" a="1"/>
  <c r="AD400" i="4" s="1"/>
  <c r="AA401" i="4" a="1"/>
  <c r="AA401" i="4" s="1"/>
  <c r="AB401" i="4" a="1"/>
  <c r="AB401" i="4" s="1"/>
  <c r="AC401" i="4" a="1"/>
  <c r="AC401" i="4" s="1"/>
  <c r="AD401" i="4" a="1"/>
  <c r="AD401" i="4" s="1"/>
  <c r="AA402" i="4" a="1"/>
  <c r="AA402" i="4" s="1"/>
  <c r="AB402" i="4" a="1"/>
  <c r="AB402" i="4" s="1"/>
  <c r="AC402" i="4" a="1"/>
  <c r="AC402" i="4" s="1"/>
  <c r="AD402" i="4" a="1"/>
  <c r="AD402" i="4" s="1"/>
  <c r="AA403" i="4" a="1"/>
  <c r="AA403" i="4" s="1"/>
  <c r="AB403" i="4" a="1"/>
  <c r="AB403" i="4" s="1"/>
  <c r="AC403" i="4" a="1"/>
  <c r="AC403" i="4" s="1"/>
  <c r="AD403" i="4" a="1"/>
  <c r="AD403" i="4" s="1"/>
  <c r="AA404" i="4" a="1"/>
  <c r="AA404" i="4" s="1"/>
  <c r="AB404" i="4" a="1"/>
  <c r="AB404" i="4" s="1"/>
  <c r="AC404" i="4" a="1"/>
  <c r="AC404" i="4" s="1"/>
  <c r="AD404" i="4" a="1"/>
  <c r="AD404" i="4" s="1"/>
  <c r="AA405" i="4" a="1"/>
  <c r="AA405" i="4" s="1"/>
  <c r="AB405" i="4" a="1"/>
  <c r="AB405" i="4" s="1"/>
  <c r="AC405" i="4" a="1"/>
  <c r="AC405" i="4" s="1"/>
  <c r="AD405" i="4" a="1"/>
  <c r="AD405" i="4" s="1"/>
  <c r="AA406" i="4" a="1"/>
  <c r="AA406" i="4" s="1"/>
  <c r="AB406" i="4" a="1"/>
  <c r="AB406" i="4" s="1"/>
  <c r="AC406" i="4" a="1"/>
  <c r="AC406" i="4" s="1"/>
  <c r="AD406" i="4" a="1"/>
  <c r="AD406" i="4" s="1"/>
  <c r="AA407" i="4" a="1"/>
  <c r="AA407" i="4" s="1"/>
  <c r="AB407" i="4" a="1"/>
  <c r="AB407" i="4" s="1"/>
  <c r="AC407" i="4" a="1"/>
  <c r="AC407" i="4" s="1"/>
  <c r="AD407" i="4" a="1"/>
  <c r="AD407" i="4" s="1"/>
  <c r="AA408" i="4" a="1"/>
  <c r="AA408" i="4" s="1"/>
  <c r="AB408" i="4" a="1"/>
  <c r="AB408" i="4" s="1"/>
  <c r="AC408" i="4" a="1"/>
  <c r="AC408" i="4" s="1"/>
  <c r="AD408" i="4" a="1"/>
  <c r="AD408" i="4" s="1"/>
  <c r="AA409" i="4" a="1"/>
  <c r="AA409" i="4" s="1"/>
  <c r="AB409" i="4" a="1"/>
  <c r="AB409" i="4" s="1"/>
  <c r="AC409" i="4" a="1"/>
  <c r="AC409" i="4" s="1"/>
  <c r="AD409" i="4" a="1"/>
  <c r="AD409" i="4" s="1"/>
  <c r="AA410" i="4" a="1"/>
  <c r="AA410" i="4" s="1"/>
  <c r="AB410" i="4" a="1"/>
  <c r="AB410" i="4" s="1"/>
  <c r="AC410" i="4" a="1"/>
  <c r="AC410" i="4" s="1"/>
  <c r="AD410" i="4" a="1"/>
  <c r="AD410" i="4" s="1"/>
  <c r="AA411" i="4" a="1"/>
  <c r="AA411" i="4" s="1"/>
  <c r="AB411" i="4" a="1"/>
  <c r="AB411" i="4" s="1"/>
  <c r="AC411" i="4" a="1"/>
  <c r="AC411" i="4" s="1"/>
  <c r="AD411" i="4" a="1"/>
  <c r="AD411" i="4" s="1"/>
  <c r="AA412" i="4" a="1"/>
  <c r="AA412" i="4" s="1"/>
  <c r="AB412" i="4" a="1"/>
  <c r="AB412" i="4" s="1"/>
  <c r="AC412" i="4" a="1"/>
  <c r="AC412" i="4" s="1"/>
  <c r="AD412" i="4" a="1"/>
  <c r="AD412" i="4" s="1"/>
  <c r="AA413" i="4" a="1"/>
  <c r="AA413" i="4" s="1"/>
  <c r="AB413" i="4" a="1"/>
  <c r="AB413" i="4" s="1"/>
  <c r="AC413" i="4" a="1"/>
  <c r="AC413" i="4" s="1"/>
  <c r="AD413" i="4" a="1"/>
  <c r="AD413" i="4" s="1"/>
  <c r="AA414" i="4" a="1"/>
  <c r="AA414" i="4" s="1"/>
  <c r="AB414" i="4" a="1"/>
  <c r="AB414" i="4" s="1"/>
  <c r="AC414" i="4" a="1"/>
  <c r="AC414" i="4" s="1"/>
  <c r="AD414" i="4" a="1"/>
  <c r="AD414" i="4" s="1"/>
  <c r="AA415" i="4" a="1"/>
  <c r="AA415" i="4" s="1"/>
  <c r="AB415" i="4" a="1"/>
  <c r="AB415" i="4" s="1"/>
  <c r="AC415" i="4" a="1"/>
  <c r="AC415" i="4" s="1"/>
  <c r="AD415" i="4" a="1"/>
  <c r="AD415" i="4" s="1"/>
  <c r="AA416" i="4" a="1"/>
  <c r="AA416" i="4" s="1"/>
  <c r="AB416" i="4" a="1"/>
  <c r="AB416" i="4" s="1"/>
  <c r="AC416" i="4" a="1"/>
  <c r="AC416" i="4" s="1"/>
  <c r="AD416" i="4" a="1"/>
  <c r="AD416" i="4" s="1"/>
  <c r="AA417" i="4" a="1"/>
  <c r="AA417" i="4" s="1"/>
  <c r="AB417" i="4" a="1"/>
  <c r="AB417" i="4" s="1"/>
  <c r="AC417" i="4" a="1"/>
  <c r="AC417" i="4" s="1"/>
  <c r="AD417" i="4" a="1"/>
  <c r="AD417" i="4" s="1"/>
  <c r="AA418" i="4" a="1"/>
  <c r="AA418" i="4" s="1"/>
  <c r="AB418" i="4" a="1"/>
  <c r="AB418" i="4" s="1"/>
  <c r="AC418" i="4" a="1"/>
  <c r="AC418" i="4" s="1"/>
  <c r="AD418" i="4" a="1"/>
  <c r="AD418" i="4" s="1"/>
  <c r="AA419" i="4" a="1"/>
  <c r="AA419" i="4" s="1"/>
  <c r="AB419" i="4" a="1"/>
  <c r="AB419" i="4" s="1"/>
  <c r="AC419" i="4" a="1"/>
  <c r="AC419" i="4" s="1"/>
  <c r="AD419" i="4" a="1"/>
  <c r="AD419" i="4" s="1"/>
  <c r="AA420" i="4" a="1"/>
  <c r="AA420" i="4" s="1"/>
  <c r="AB420" i="4" a="1"/>
  <c r="AB420" i="4" s="1"/>
  <c r="AC420" i="4" a="1"/>
  <c r="AC420" i="4" s="1"/>
  <c r="AD420" i="4" a="1"/>
  <c r="AD420" i="4" s="1"/>
  <c r="AA421" i="4" a="1"/>
  <c r="AA421" i="4" s="1"/>
  <c r="AB421" i="4" a="1"/>
  <c r="AB421" i="4" s="1"/>
  <c r="AC421" i="4" a="1"/>
  <c r="AC421" i="4" s="1"/>
  <c r="AD421" i="4" a="1"/>
  <c r="AD421" i="4" s="1"/>
  <c r="AA422" i="4" a="1"/>
  <c r="AA422" i="4" s="1"/>
  <c r="AB422" i="4" a="1"/>
  <c r="AB422" i="4" s="1"/>
  <c r="AC422" i="4" a="1"/>
  <c r="AC422" i="4" s="1"/>
  <c r="AD422" i="4" a="1"/>
  <c r="AD422" i="4" s="1"/>
  <c r="AA423" i="4" a="1"/>
  <c r="AA423" i="4" s="1"/>
  <c r="AB423" i="4" a="1"/>
  <c r="AB423" i="4" s="1"/>
  <c r="AC423" i="4" a="1"/>
  <c r="AC423" i="4" s="1"/>
  <c r="AD423" i="4" a="1"/>
  <c r="AD423" i="4" s="1"/>
  <c r="AA424" i="4" a="1"/>
  <c r="AA424" i="4" s="1"/>
  <c r="AB424" i="4" a="1"/>
  <c r="AB424" i="4" s="1"/>
  <c r="AC424" i="4" a="1"/>
  <c r="AC424" i="4" s="1"/>
  <c r="AD424" i="4" a="1"/>
  <c r="AD424" i="4" s="1"/>
  <c r="AA425" i="4" a="1"/>
  <c r="AA425" i="4" s="1"/>
  <c r="AB425" i="4" a="1"/>
  <c r="AB425" i="4" s="1"/>
  <c r="AC425" i="4" a="1"/>
  <c r="AC425" i="4" s="1"/>
  <c r="AD425" i="4" a="1"/>
  <c r="AD425" i="4" s="1"/>
  <c r="AA426" i="4" a="1"/>
  <c r="AA426" i="4" s="1"/>
  <c r="AB426" i="4" a="1"/>
  <c r="AB426" i="4" s="1"/>
  <c r="AC426" i="4" a="1"/>
  <c r="AC426" i="4" s="1"/>
  <c r="AD426" i="4" a="1"/>
  <c r="AD426" i="4" s="1"/>
  <c r="AA427" i="4" a="1"/>
  <c r="AA427" i="4" s="1"/>
  <c r="AB427" i="4" a="1"/>
  <c r="AB427" i="4" s="1"/>
  <c r="AC427" i="4" a="1"/>
  <c r="AC427" i="4" s="1"/>
  <c r="AD427" i="4" a="1"/>
  <c r="AD427" i="4" s="1"/>
  <c r="AA428" i="4" a="1"/>
  <c r="AA428" i="4" s="1"/>
  <c r="AB428" i="4" a="1"/>
  <c r="AB428" i="4" s="1"/>
  <c r="AC428" i="4" a="1"/>
  <c r="AC428" i="4" s="1"/>
  <c r="AD428" i="4" a="1"/>
  <c r="AD428" i="4" s="1"/>
  <c r="AA429" i="4" a="1"/>
  <c r="AA429" i="4" s="1"/>
  <c r="AB429" i="4" a="1"/>
  <c r="AB429" i="4" s="1"/>
  <c r="AC429" i="4" a="1"/>
  <c r="AC429" i="4" s="1"/>
  <c r="AD429" i="4" a="1"/>
  <c r="AD429" i="4" s="1"/>
  <c r="AA430" i="4" a="1"/>
  <c r="AA430" i="4" s="1"/>
  <c r="AB430" i="4" a="1"/>
  <c r="AB430" i="4" s="1"/>
  <c r="AC430" i="4" a="1"/>
  <c r="AC430" i="4" s="1"/>
  <c r="AD430" i="4" a="1"/>
  <c r="AD430" i="4" s="1"/>
  <c r="AA431" i="4" a="1"/>
  <c r="AA431" i="4" s="1"/>
  <c r="AB431" i="4" a="1"/>
  <c r="AB431" i="4" s="1"/>
  <c r="AC431" i="4" a="1"/>
  <c r="AC431" i="4" s="1"/>
  <c r="AD431" i="4" a="1"/>
  <c r="AD431" i="4" s="1"/>
  <c r="AA432" i="4" a="1"/>
  <c r="AA432" i="4" s="1"/>
  <c r="AB432" i="4" a="1"/>
  <c r="AB432" i="4" s="1"/>
  <c r="AC432" i="4" a="1"/>
  <c r="AC432" i="4" s="1"/>
  <c r="AD432" i="4" a="1"/>
  <c r="AD432" i="4" s="1"/>
  <c r="AA433" i="4" a="1"/>
  <c r="AA433" i="4" s="1"/>
  <c r="AB433" i="4" a="1"/>
  <c r="AB433" i="4" s="1"/>
  <c r="AC433" i="4" a="1"/>
  <c r="AC433" i="4" s="1"/>
  <c r="AD433" i="4" a="1"/>
  <c r="AD433" i="4" s="1"/>
  <c r="AA434" i="4" a="1"/>
  <c r="AA434" i="4" s="1"/>
  <c r="AB434" i="4" a="1"/>
  <c r="AB434" i="4" s="1"/>
  <c r="AC434" i="4" a="1"/>
  <c r="AC434" i="4" s="1"/>
  <c r="AD434" i="4" a="1"/>
  <c r="AD434" i="4" s="1"/>
  <c r="AA435" i="4" a="1"/>
  <c r="AA435" i="4" s="1"/>
  <c r="AB435" i="4" a="1"/>
  <c r="AB435" i="4" s="1"/>
  <c r="AC435" i="4" a="1"/>
  <c r="AC435" i="4" s="1"/>
  <c r="AD435" i="4" a="1"/>
  <c r="AD435" i="4" s="1"/>
  <c r="AA436" i="4" a="1"/>
  <c r="AA436" i="4" s="1"/>
  <c r="AB436" i="4" a="1"/>
  <c r="AB436" i="4" s="1"/>
  <c r="AC436" i="4" a="1"/>
  <c r="AC436" i="4" s="1"/>
  <c r="AD436" i="4" a="1"/>
  <c r="AD436" i="4" s="1"/>
  <c r="AA437" i="4" a="1"/>
  <c r="AA437" i="4" s="1"/>
  <c r="AB437" i="4" a="1"/>
  <c r="AB437" i="4" s="1"/>
  <c r="AC437" i="4" a="1"/>
  <c r="AC437" i="4" s="1"/>
  <c r="AD437" i="4" a="1"/>
  <c r="AD437" i="4" s="1"/>
  <c r="AA438" i="4" a="1"/>
  <c r="AA438" i="4" s="1"/>
  <c r="AB438" i="4" a="1"/>
  <c r="AB438" i="4" s="1"/>
  <c r="AC438" i="4" a="1"/>
  <c r="AC438" i="4" s="1"/>
  <c r="AD438" i="4" a="1"/>
  <c r="AD438" i="4" s="1"/>
  <c r="AA439" i="4" a="1"/>
  <c r="AA439" i="4" s="1"/>
  <c r="AB439" i="4" a="1"/>
  <c r="AB439" i="4" s="1"/>
  <c r="AC439" i="4" a="1"/>
  <c r="AC439" i="4" s="1"/>
  <c r="AD439" i="4" a="1"/>
  <c r="AD439" i="4" s="1"/>
  <c r="AA440" i="4" a="1"/>
  <c r="AA440" i="4" s="1"/>
  <c r="AB440" i="4" a="1"/>
  <c r="AB440" i="4" s="1"/>
  <c r="AC440" i="4" a="1"/>
  <c r="AC440" i="4" s="1"/>
  <c r="AD440" i="4" a="1"/>
  <c r="AD440" i="4" s="1"/>
  <c r="AA441" i="4" a="1"/>
  <c r="AA441" i="4" s="1"/>
  <c r="AB441" i="4" a="1"/>
  <c r="AB441" i="4" s="1"/>
  <c r="AC441" i="4" a="1"/>
  <c r="AC441" i="4" s="1"/>
  <c r="AD441" i="4" a="1"/>
  <c r="AD441" i="4" s="1"/>
  <c r="AA442" i="4" a="1"/>
  <c r="AA442" i="4" s="1"/>
  <c r="AB442" i="4" a="1"/>
  <c r="AB442" i="4" s="1"/>
  <c r="AC442" i="4" a="1"/>
  <c r="AC442" i="4" s="1"/>
  <c r="AD442" i="4" a="1"/>
  <c r="AD442" i="4" s="1"/>
  <c r="AA443" i="4" a="1"/>
  <c r="AA443" i="4" s="1"/>
  <c r="AB443" i="4" a="1"/>
  <c r="AB443" i="4" s="1"/>
  <c r="AC443" i="4" a="1"/>
  <c r="AC443" i="4" s="1"/>
  <c r="AD443" i="4" a="1"/>
  <c r="AD443" i="4" s="1"/>
  <c r="AA444" i="4" a="1"/>
  <c r="AA444" i="4" s="1"/>
  <c r="AB444" i="4" a="1"/>
  <c r="AB444" i="4" s="1"/>
  <c r="AC444" i="4" a="1"/>
  <c r="AC444" i="4" s="1"/>
  <c r="AD444" i="4" a="1"/>
  <c r="AD444" i="4" s="1"/>
  <c r="AA445" i="4" a="1"/>
  <c r="AA445" i="4" s="1"/>
  <c r="AB445" i="4" a="1"/>
  <c r="AB445" i="4" s="1"/>
  <c r="AC445" i="4" a="1"/>
  <c r="AC445" i="4" s="1"/>
  <c r="AD445" i="4" a="1"/>
  <c r="AD445" i="4" s="1"/>
  <c r="AA446" i="4" a="1"/>
  <c r="AA446" i="4" s="1"/>
  <c r="AB446" i="4" a="1"/>
  <c r="AB446" i="4" s="1"/>
  <c r="AC446" i="4" a="1"/>
  <c r="AC446" i="4" s="1"/>
  <c r="AD446" i="4" a="1"/>
  <c r="AD446" i="4" s="1"/>
  <c r="AA447" i="4" a="1"/>
  <c r="AA447" i="4" s="1"/>
  <c r="AB447" i="4" a="1"/>
  <c r="AB447" i="4" s="1"/>
  <c r="AC447" i="4" a="1"/>
  <c r="AC447" i="4" s="1"/>
  <c r="AD447" i="4" a="1"/>
  <c r="AD447" i="4" s="1"/>
  <c r="AA448" i="4" a="1"/>
  <c r="AA448" i="4" s="1"/>
  <c r="AB448" i="4" a="1"/>
  <c r="AB448" i="4" s="1"/>
  <c r="AC448" i="4" a="1"/>
  <c r="AC448" i="4" s="1"/>
  <c r="AD448" i="4" a="1"/>
  <c r="AD448" i="4" s="1"/>
  <c r="AA449" i="4" a="1"/>
  <c r="AA449" i="4" s="1"/>
  <c r="AB449" i="4" a="1"/>
  <c r="AB449" i="4" s="1"/>
  <c r="AC449" i="4" a="1"/>
  <c r="AC449" i="4" s="1"/>
  <c r="AD449" i="4" a="1"/>
  <c r="AD449" i="4" s="1"/>
  <c r="AA450" i="4" a="1"/>
  <c r="AA450" i="4" s="1"/>
  <c r="AB450" i="4" a="1"/>
  <c r="AB450" i="4" s="1"/>
  <c r="AC450" i="4" a="1"/>
  <c r="AC450" i="4" s="1"/>
  <c r="AD450" i="4" a="1"/>
  <c r="AD450" i="4" s="1"/>
  <c r="AA451" i="4" a="1"/>
  <c r="AA451" i="4" s="1"/>
  <c r="AB451" i="4" a="1"/>
  <c r="AB451" i="4" s="1"/>
  <c r="AC451" i="4" a="1"/>
  <c r="AC451" i="4" s="1"/>
  <c r="AD451" i="4" a="1"/>
  <c r="AD451" i="4" s="1"/>
  <c r="AA452" i="4" a="1"/>
  <c r="AA452" i="4" s="1"/>
  <c r="AB452" i="4" a="1"/>
  <c r="AB452" i="4" s="1"/>
  <c r="AC452" i="4" a="1"/>
  <c r="AC452" i="4" s="1"/>
  <c r="AD452" i="4" a="1"/>
  <c r="AD452" i="4" s="1"/>
  <c r="AA453" i="4" a="1"/>
  <c r="AA453" i="4" s="1"/>
  <c r="AB453" i="4" a="1"/>
  <c r="AB453" i="4" s="1"/>
  <c r="AC453" i="4" a="1"/>
  <c r="AC453" i="4" s="1"/>
  <c r="AD453" i="4" a="1"/>
  <c r="AD453" i="4" s="1"/>
  <c r="AA454" i="4" a="1"/>
  <c r="AA454" i="4" s="1"/>
  <c r="AB454" i="4" a="1"/>
  <c r="AB454" i="4" s="1"/>
  <c r="AC454" i="4" a="1"/>
  <c r="AC454" i="4" s="1"/>
  <c r="AD454" i="4" a="1"/>
  <c r="AD454" i="4" s="1"/>
  <c r="AA455" i="4" a="1"/>
  <c r="AA455" i="4" s="1"/>
  <c r="AB455" i="4" a="1"/>
  <c r="AB455" i="4" s="1"/>
  <c r="AC455" i="4" a="1"/>
  <c r="AC455" i="4" s="1"/>
  <c r="AD455" i="4" a="1"/>
  <c r="AD455" i="4" s="1"/>
  <c r="AA456" i="4" a="1"/>
  <c r="AA456" i="4" s="1"/>
  <c r="AB456" i="4" a="1"/>
  <c r="AB456" i="4" s="1"/>
  <c r="AC456" i="4" a="1"/>
  <c r="AC456" i="4" s="1"/>
  <c r="AD456" i="4" a="1"/>
  <c r="AD456" i="4" s="1"/>
  <c r="AA457" i="4" a="1"/>
  <c r="AA457" i="4" s="1"/>
  <c r="AB457" i="4" a="1"/>
  <c r="AB457" i="4" s="1"/>
  <c r="AC457" i="4" a="1"/>
  <c r="AC457" i="4" s="1"/>
  <c r="AD457" i="4" a="1"/>
  <c r="AD457" i="4" s="1"/>
  <c r="AA458" i="4" a="1"/>
  <c r="AA458" i="4" s="1"/>
  <c r="AB458" i="4" a="1"/>
  <c r="AB458" i="4" s="1"/>
  <c r="AC458" i="4" a="1"/>
  <c r="AC458" i="4" s="1"/>
  <c r="AD458" i="4" a="1"/>
  <c r="AD458" i="4" s="1"/>
  <c r="AA459" i="4" a="1"/>
  <c r="AA459" i="4" s="1"/>
  <c r="AB459" i="4" a="1"/>
  <c r="AB459" i="4" s="1"/>
  <c r="AC459" i="4" a="1"/>
  <c r="AC459" i="4" s="1"/>
  <c r="AD459" i="4" a="1"/>
  <c r="AD459" i="4" s="1"/>
  <c r="AA460" i="4" a="1"/>
  <c r="AA460" i="4" s="1"/>
  <c r="AB460" i="4" a="1"/>
  <c r="AB460" i="4" s="1"/>
  <c r="AC460" i="4" a="1"/>
  <c r="AC460" i="4" s="1"/>
  <c r="AD460" i="4" a="1"/>
  <c r="AD460" i="4" s="1"/>
  <c r="AA461" i="4" a="1"/>
  <c r="AA461" i="4" s="1"/>
  <c r="AB461" i="4" a="1"/>
  <c r="AB461" i="4" s="1"/>
  <c r="AC461" i="4" a="1"/>
  <c r="AC461" i="4" s="1"/>
  <c r="AD461" i="4" a="1"/>
  <c r="AD461" i="4" s="1"/>
  <c r="AA462" i="4" a="1"/>
  <c r="AA462" i="4" s="1"/>
  <c r="AB462" i="4" a="1"/>
  <c r="AB462" i="4" s="1"/>
  <c r="AC462" i="4" a="1"/>
  <c r="AC462" i="4" s="1"/>
  <c r="AD462" i="4" a="1"/>
  <c r="AD462" i="4" s="1"/>
  <c r="AA463" i="4" a="1"/>
  <c r="AA463" i="4" s="1"/>
  <c r="AB463" i="4" a="1"/>
  <c r="AB463" i="4" s="1"/>
  <c r="AC463" i="4" a="1"/>
  <c r="AC463" i="4" s="1"/>
  <c r="AD463" i="4" a="1"/>
  <c r="AD463" i="4" s="1"/>
  <c r="AA464" i="4" a="1"/>
  <c r="AA464" i="4" s="1"/>
  <c r="AB464" i="4" a="1"/>
  <c r="AB464" i="4" s="1"/>
  <c r="AC464" i="4" a="1"/>
  <c r="AC464" i="4" s="1"/>
  <c r="AD464" i="4" a="1"/>
  <c r="AD464" i="4" s="1"/>
  <c r="AA465" i="4" a="1"/>
  <c r="AA465" i="4" s="1"/>
  <c r="AB465" i="4" a="1"/>
  <c r="AB465" i="4" s="1"/>
  <c r="AC465" i="4" a="1"/>
  <c r="AC465" i="4" s="1"/>
  <c r="AD465" i="4" a="1"/>
  <c r="AD465" i="4" s="1"/>
  <c r="AA466" i="4" a="1"/>
  <c r="AA466" i="4" s="1"/>
  <c r="AB466" i="4" a="1"/>
  <c r="AB466" i="4" s="1"/>
  <c r="AC466" i="4" a="1"/>
  <c r="AC466" i="4" s="1"/>
  <c r="AD466" i="4" a="1"/>
  <c r="AD466" i="4" s="1"/>
  <c r="AA467" i="4" a="1"/>
  <c r="AA467" i="4" s="1"/>
  <c r="AB467" i="4" a="1"/>
  <c r="AB467" i="4" s="1"/>
  <c r="AC467" i="4" a="1"/>
  <c r="AC467" i="4" s="1"/>
  <c r="AD467" i="4" a="1"/>
  <c r="AD467" i="4" s="1"/>
  <c r="AA468" i="4" a="1"/>
  <c r="AA468" i="4" s="1"/>
  <c r="AB468" i="4" a="1"/>
  <c r="AB468" i="4" s="1"/>
  <c r="AC468" i="4" a="1"/>
  <c r="AC468" i="4" s="1"/>
  <c r="AD468" i="4" a="1"/>
  <c r="AD468" i="4" s="1"/>
  <c r="AA469" i="4" a="1"/>
  <c r="AA469" i="4" s="1"/>
  <c r="AB469" i="4" a="1"/>
  <c r="AB469" i="4" s="1"/>
  <c r="AC469" i="4" a="1"/>
  <c r="AC469" i="4" s="1"/>
  <c r="AD469" i="4" a="1"/>
  <c r="AD469" i="4" s="1"/>
  <c r="AA470" i="4" a="1"/>
  <c r="AA470" i="4" s="1"/>
  <c r="AB470" i="4" a="1"/>
  <c r="AB470" i="4" s="1"/>
  <c r="AC470" i="4" a="1"/>
  <c r="AC470" i="4" s="1"/>
  <c r="AD470" i="4" a="1"/>
  <c r="AD470" i="4" s="1"/>
  <c r="AA471" i="4" a="1"/>
  <c r="AA471" i="4" s="1"/>
  <c r="AB471" i="4" a="1"/>
  <c r="AB471" i="4" s="1"/>
  <c r="AC471" i="4" a="1"/>
  <c r="AC471" i="4" s="1"/>
  <c r="AD471" i="4" a="1"/>
  <c r="AD471" i="4" s="1"/>
  <c r="AA472" i="4" a="1"/>
  <c r="AA472" i="4" s="1"/>
  <c r="AB472" i="4" a="1"/>
  <c r="AB472" i="4" s="1"/>
  <c r="AC472" i="4" a="1"/>
  <c r="AC472" i="4" s="1"/>
  <c r="AD472" i="4" a="1"/>
  <c r="AD472" i="4" s="1"/>
  <c r="AA473" i="4" a="1"/>
  <c r="AA473" i="4" s="1"/>
  <c r="AB473" i="4" a="1"/>
  <c r="AB473" i="4" s="1"/>
  <c r="AC473" i="4" a="1"/>
  <c r="AC473" i="4" s="1"/>
  <c r="AD473" i="4" a="1"/>
  <c r="AD473" i="4" s="1"/>
  <c r="AA474" i="4" a="1"/>
  <c r="AA474" i="4" s="1"/>
  <c r="AB474" i="4" a="1"/>
  <c r="AB474" i="4" s="1"/>
  <c r="AC474" i="4" a="1"/>
  <c r="AC474" i="4" s="1"/>
  <c r="AD474" i="4" a="1"/>
  <c r="AD474" i="4" s="1"/>
  <c r="AA475" i="4" a="1"/>
  <c r="AA475" i="4" s="1"/>
  <c r="AB475" i="4" a="1"/>
  <c r="AB475" i="4" s="1"/>
  <c r="AC475" i="4" a="1"/>
  <c r="AC475" i="4" s="1"/>
  <c r="AD475" i="4" a="1"/>
  <c r="AD475" i="4" s="1"/>
  <c r="AA476" i="4" a="1"/>
  <c r="AA476" i="4" s="1"/>
  <c r="AB476" i="4" a="1"/>
  <c r="AB476" i="4" s="1"/>
  <c r="AC476" i="4" a="1"/>
  <c r="AC476" i="4" s="1"/>
  <c r="AD476" i="4" a="1"/>
  <c r="AD476" i="4" s="1"/>
  <c r="AA477" i="4" a="1"/>
  <c r="AA477" i="4" s="1"/>
  <c r="AB477" i="4" a="1"/>
  <c r="AB477" i="4" s="1"/>
  <c r="AC477" i="4" a="1"/>
  <c r="AC477" i="4" s="1"/>
  <c r="AD477" i="4" a="1"/>
  <c r="AD477" i="4" s="1"/>
  <c r="AA478" i="4" a="1"/>
  <c r="AA478" i="4" s="1"/>
  <c r="AB478" i="4" a="1"/>
  <c r="AB478" i="4" s="1"/>
  <c r="AC478" i="4" a="1"/>
  <c r="AC478" i="4" s="1"/>
  <c r="AD478" i="4" a="1"/>
  <c r="AD478" i="4" s="1"/>
  <c r="AA479" i="4" a="1"/>
  <c r="AA479" i="4" s="1"/>
  <c r="AB479" i="4" a="1"/>
  <c r="AB479" i="4" s="1"/>
  <c r="AC479" i="4" a="1"/>
  <c r="AC479" i="4" s="1"/>
  <c r="AD479" i="4" a="1"/>
  <c r="AD479" i="4" s="1"/>
  <c r="AA480" i="4" a="1"/>
  <c r="AA480" i="4" s="1"/>
  <c r="AB480" i="4" a="1"/>
  <c r="AB480" i="4" s="1"/>
  <c r="AC480" i="4" a="1"/>
  <c r="AC480" i="4" s="1"/>
  <c r="AD480" i="4" a="1"/>
  <c r="AD480" i="4" s="1"/>
  <c r="AA481" i="4" a="1"/>
  <c r="AA481" i="4" s="1"/>
  <c r="AB481" i="4" a="1"/>
  <c r="AB481" i="4" s="1"/>
  <c r="AC481" i="4" a="1"/>
  <c r="AC481" i="4" s="1"/>
  <c r="AD481" i="4" a="1"/>
  <c r="AD481" i="4" s="1"/>
  <c r="AA482" i="4" a="1"/>
  <c r="AA482" i="4" s="1"/>
  <c r="AB482" i="4" a="1"/>
  <c r="AB482" i="4" s="1"/>
  <c r="AC482" i="4" a="1"/>
  <c r="AC482" i="4" s="1"/>
  <c r="AD482" i="4" a="1"/>
  <c r="AD482" i="4" s="1"/>
  <c r="AA483" i="4" a="1"/>
  <c r="AA483" i="4" s="1"/>
  <c r="AB483" i="4" a="1"/>
  <c r="AB483" i="4" s="1"/>
  <c r="AC483" i="4" a="1"/>
  <c r="AC483" i="4" s="1"/>
  <c r="AD483" i="4" a="1"/>
  <c r="AD483" i="4" s="1"/>
  <c r="AA484" i="4" a="1"/>
  <c r="AA484" i="4" s="1"/>
  <c r="AB484" i="4" a="1"/>
  <c r="AB484" i="4" s="1"/>
  <c r="AC484" i="4" a="1"/>
  <c r="AC484" i="4" s="1"/>
  <c r="AD484" i="4" a="1"/>
  <c r="AD484" i="4" s="1"/>
  <c r="AA485" i="4" a="1"/>
  <c r="AA485" i="4" s="1"/>
  <c r="AB485" i="4" a="1"/>
  <c r="AB485" i="4" s="1"/>
  <c r="AC485" i="4" a="1"/>
  <c r="AC485" i="4" s="1"/>
  <c r="AD485" i="4" a="1"/>
  <c r="AD485" i="4" s="1"/>
  <c r="AA486" i="4" a="1"/>
  <c r="AA486" i="4" s="1"/>
  <c r="AB486" i="4" a="1"/>
  <c r="AB486" i="4" s="1"/>
  <c r="AC486" i="4" a="1"/>
  <c r="AC486" i="4" s="1"/>
  <c r="AD486" i="4" a="1"/>
  <c r="AD486" i="4" s="1"/>
  <c r="AA487" i="4" a="1"/>
  <c r="AA487" i="4" s="1"/>
  <c r="AB487" i="4" a="1"/>
  <c r="AB487" i="4" s="1"/>
  <c r="AC487" i="4" a="1"/>
  <c r="AC487" i="4" s="1"/>
  <c r="AD487" i="4" a="1"/>
  <c r="AD487" i="4" s="1"/>
  <c r="AA488" i="4" a="1"/>
  <c r="AA488" i="4" s="1"/>
  <c r="AB488" i="4" a="1"/>
  <c r="AB488" i="4" s="1"/>
  <c r="AC488" i="4" a="1"/>
  <c r="AC488" i="4" s="1"/>
  <c r="AD488" i="4" a="1"/>
  <c r="AD488" i="4" s="1"/>
  <c r="AA489" i="4" a="1"/>
  <c r="AA489" i="4" s="1"/>
  <c r="AB489" i="4" a="1"/>
  <c r="AB489" i="4" s="1"/>
  <c r="AC489" i="4" a="1"/>
  <c r="AC489" i="4" s="1"/>
  <c r="AD489" i="4" a="1"/>
  <c r="AD489" i="4" s="1"/>
  <c r="AA490" i="4" a="1"/>
  <c r="AA490" i="4" s="1"/>
  <c r="AB490" i="4" a="1"/>
  <c r="AB490" i="4" s="1"/>
  <c r="AC490" i="4" a="1"/>
  <c r="AC490" i="4" s="1"/>
  <c r="AD490" i="4" a="1"/>
  <c r="AD490" i="4" s="1"/>
  <c r="AA491" i="4" a="1"/>
  <c r="AA491" i="4" s="1"/>
  <c r="AB491" i="4" a="1"/>
  <c r="AB491" i="4" s="1"/>
  <c r="AC491" i="4" a="1"/>
  <c r="AC491" i="4" s="1"/>
  <c r="AD491" i="4" a="1"/>
  <c r="AD491" i="4" s="1"/>
  <c r="AA492" i="4" a="1"/>
  <c r="AA492" i="4" s="1"/>
  <c r="AB492" i="4" a="1"/>
  <c r="AB492" i="4" s="1"/>
  <c r="AC492" i="4" a="1"/>
  <c r="AC492" i="4" s="1"/>
  <c r="AD492" i="4" a="1"/>
  <c r="AD492" i="4" s="1"/>
  <c r="AA493" i="4" a="1"/>
  <c r="AA493" i="4" s="1"/>
  <c r="AB493" i="4" a="1"/>
  <c r="AB493" i="4" s="1"/>
  <c r="AC493" i="4" a="1"/>
  <c r="AC493" i="4" s="1"/>
  <c r="AD493" i="4" a="1"/>
  <c r="AD493" i="4" s="1"/>
  <c r="AA494" i="4" a="1"/>
  <c r="AA494" i="4" s="1"/>
  <c r="AB494" i="4" a="1"/>
  <c r="AB494" i="4" s="1"/>
  <c r="AC494" i="4" a="1"/>
  <c r="AC494" i="4" s="1"/>
  <c r="AD494" i="4" a="1"/>
  <c r="AD494" i="4" s="1"/>
  <c r="AA495" i="4" a="1"/>
  <c r="AA495" i="4" s="1"/>
  <c r="AB495" i="4" a="1"/>
  <c r="AB495" i="4" s="1"/>
  <c r="AC495" i="4" a="1"/>
  <c r="AC495" i="4" s="1"/>
  <c r="AD495" i="4" a="1"/>
  <c r="AD495" i="4" s="1"/>
  <c r="AA496" i="4" a="1"/>
  <c r="AA496" i="4" s="1"/>
  <c r="AB496" i="4" a="1"/>
  <c r="AB496" i="4" s="1"/>
  <c r="AC496" i="4" a="1"/>
  <c r="AC496" i="4" s="1"/>
  <c r="AD496" i="4" a="1"/>
  <c r="AD496" i="4" s="1"/>
  <c r="AA497" i="4" a="1"/>
  <c r="AA497" i="4" s="1"/>
  <c r="AB497" i="4" a="1"/>
  <c r="AB497" i="4" s="1"/>
  <c r="AC497" i="4" a="1"/>
  <c r="AC497" i="4" s="1"/>
  <c r="AD497" i="4" a="1"/>
  <c r="AD497" i="4" s="1"/>
  <c r="AA498" i="4" a="1"/>
  <c r="AA498" i="4" s="1"/>
  <c r="AB498" i="4" a="1"/>
  <c r="AB498" i="4" s="1"/>
  <c r="AC498" i="4" a="1"/>
  <c r="AC498" i="4" s="1"/>
  <c r="AD498" i="4" a="1"/>
  <c r="AD498" i="4" s="1"/>
  <c r="AA499" i="4" a="1"/>
  <c r="AA499" i="4" s="1"/>
  <c r="AB499" i="4" a="1"/>
  <c r="AB499" i="4" s="1"/>
  <c r="AC499" i="4" a="1"/>
  <c r="AC499" i="4" s="1"/>
  <c r="AD499" i="4" a="1"/>
  <c r="AD499" i="4" s="1"/>
  <c r="AA500" i="4" a="1"/>
  <c r="AA500" i="4" s="1"/>
  <c r="AB500" i="4" a="1"/>
  <c r="AB500" i="4" s="1"/>
  <c r="AC500" i="4" a="1"/>
  <c r="AC500" i="4" s="1"/>
  <c r="AD500" i="4" a="1"/>
  <c r="AD500" i="4" s="1"/>
  <c r="AA501" i="4" a="1"/>
  <c r="AA501" i="4" s="1"/>
  <c r="AB501" i="4" a="1"/>
  <c r="AB501" i="4" s="1"/>
  <c r="AC501" i="4" a="1"/>
  <c r="AC501" i="4" s="1"/>
  <c r="AD501" i="4" a="1"/>
  <c r="AD501" i="4" s="1"/>
  <c r="AA502" i="4" a="1"/>
  <c r="AA502" i="4" s="1"/>
  <c r="AB502" i="4" a="1"/>
  <c r="AB502" i="4" s="1"/>
  <c r="AC502" i="4" a="1"/>
  <c r="AC502" i="4" s="1"/>
  <c r="AD502" i="4" a="1"/>
  <c r="AD502" i="4" s="1"/>
  <c r="AA503" i="4" a="1"/>
  <c r="AA503" i="4" s="1"/>
  <c r="AB503" i="4" a="1"/>
  <c r="AB503" i="4" s="1"/>
  <c r="AC503" i="4" a="1"/>
  <c r="AC503" i="4" s="1"/>
  <c r="AD503" i="4" a="1"/>
  <c r="AD503" i="4" s="1"/>
  <c r="AA504" i="4" a="1"/>
  <c r="AA504" i="4" s="1"/>
  <c r="AB504" i="4" a="1"/>
  <c r="AB504" i="4" s="1"/>
  <c r="AC504" i="4" a="1"/>
  <c r="AC504" i="4" s="1"/>
  <c r="AD504" i="4" a="1"/>
  <c r="AD504" i="4" s="1"/>
  <c r="AA505" i="4" a="1"/>
  <c r="AA505" i="4" s="1"/>
  <c r="AB505" i="4" a="1"/>
  <c r="AB505" i="4" s="1"/>
  <c r="AC505" i="4" a="1"/>
  <c r="AC505" i="4" s="1"/>
  <c r="AD505" i="4" a="1"/>
  <c r="AD505" i="4" s="1"/>
  <c r="AA506" i="4" a="1"/>
  <c r="AA506" i="4" s="1"/>
  <c r="AB506" i="4" a="1"/>
  <c r="AB506" i="4" s="1"/>
  <c r="AC506" i="4" a="1"/>
  <c r="AC506" i="4" s="1"/>
  <c r="AD506" i="4" a="1"/>
  <c r="AD506" i="4" s="1"/>
  <c r="AA507" i="4" a="1"/>
  <c r="AA507" i="4" s="1"/>
  <c r="AB507" i="4" a="1"/>
  <c r="AB507" i="4" s="1"/>
  <c r="AC507" i="4" a="1"/>
  <c r="AC507" i="4" s="1"/>
  <c r="AD507" i="4" a="1"/>
  <c r="AD507" i="4" s="1"/>
  <c r="AA7" i="4" a="1"/>
  <c r="AA7" i="4" s="1"/>
  <c r="W6" i="4"/>
  <c r="V6" i="4"/>
  <c r="U6" i="4"/>
  <c r="R6" i="4"/>
  <c r="Q6" i="4"/>
  <c r="P6" i="4"/>
  <c r="Z11" i="4" a="1"/>
  <c r="Z11" i="4" s="1"/>
  <c r="Z18" i="4" a="1"/>
  <c r="Z18" i="4" s="1"/>
  <c r="AE7" i="1" l="1"/>
  <c r="AD7" i="1"/>
  <c r="AC7"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G23" i="7"/>
  <c r="C2" i="1" s="1"/>
  <c r="F23" i="7"/>
  <c r="L7" i="1"/>
  <c r="M7" i="1"/>
  <c r="AI7" i="1"/>
  <c r="AI8" i="1" s="1"/>
  <c r="AI9" i="1" s="1"/>
  <c r="AI10" i="1" s="1"/>
  <c r="AI11" i="1" s="1"/>
  <c r="AI12" i="1" s="1"/>
  <c r="AI13" i="1" s="1"/>
  <c r="AI14" i="1" s="1"/>
  <c r="AI15" i="1" s="1"/>
  <c r="AI16" i="1" s="1"/>
  <c r="AI17" i="1" s="1"/>
  <c r="AI18" i="1" s="1"/>
  <c r="AI19" i="1" s="1"/>
  <c r="AI20" i="1" s="1"/>
  <c r="AI21" i="1" s="1"/>
  <c r="AI22" i="1" s="1"/>
  <c r="AI23" i="1" s="1"/>
  <c r="AI24" i="1" s="1"/>
  <c r="AI25" i="1" s="1"/>
  <c r="AI26" i="1" s="1"/>
  <c r="AI27" i="1" s="1"/>
  <c r="AI28" i="1" s="1"/>
  <c r="AI29" i="1" s="1"/>
  <c r="AI30" i="1" s="1"/>
  <c r="AI31" i="1" s="1"/>
  <c r="AI32" i="1" s="1"/>
  <c r="AI33" i="1" s="1"/>
  <c r="AI34" i="1" s="1"/>
  <c r="AI35" i="1" s="1"/>
  <c r="AI36" i="1" s="1"/>
  <c r="AI37" i="1" s="1"/>
  <c r="AI38" i="1" s="1"/>
  <c r="AI39" i="1" s="1"/>
  <c r="AI40" i="1" s="1"/>
  <c r="AI41" i="1" s="1"/>
  <c r="AI42" i="1" s="1"/>
  <c r="AI43" i="1" s="1"/>
  <c r="AI44" i="1" s="1"/>
  <c r="AI45" i="1" s="1"/>
  <c r="AI46" i="1" s="1"/>
  <c r="AI47" i="1" s="1"/>
  <c r="AI48" i="1" s="1"/>
  <c r="AI49" i="1" s="1"/>
  <c r="AI50" i="1" s="1"/>
  <c r="AI51" i="1" s="1"/>
  <c r="AI52" i="1" s="1"/>
  <c r="AI53" i="1" s="1"/>
  <c r="AI54" i="1" s="1"/>
  <c r="AI55" i="1" s="1"/>
  <c r="AI56" i="1" s="1"/>
  <c r="AI57" i="1" s="1"/>
  <c r="AI58" i="1" s="1"/>
  <c r="AI59" i="1" s="1"/>
  <c r="AI60" i="1" s="1"/>
  <c r="AI61" i="1" s="1"/>
  <c r="AI62" i="1" s="1"/>
  <c r="AI63" i="1" s="1"/>
  <c r="AI64" i="1" s="1"/>
  <c r="AI65" i="1" s="1"/>
  <c r="AI66" i="1" s="1"/>
  <c r="AI67" i="1" s="1"/>
  <c r="AI68" i="1" s="1"/>
  <c r="AI69" i="1" s="1"/>
  <c r="AI70" i="1" s="1"/>
  <c r="AI71" i="1" s="1"/>
  <c r="AI72" i="1" s="1"/>
  <c r="AI73" i="1" s="1"/>
  <c r="AI74" i="1" s="1"/>
  <c r="AI75" i="1" s="1"/>
  <c r="AI76" i="1" s="1"/>
  <c r="AI77" i="1" s="1"/>
  <c r="AI78" i="1" s="1"/>
  <c r="AI79" i="1" s="1"/>
  <c r="AI80" i="1" s="1"/>
  <c r="AI81" i="1" s="1"/>
  <c r="AI82" i="1" s="1"/>
  <c r="AI83" i="1" s="1"/>
  <c r="AI84" i="1" s="1"/>
  <c r="AI85" i="1" s="1"/>
  <c r="AI86" i="1" s="1"/>
  <c r="AI87" i="1" s="1"/>
  <c r="AI88" i="1" s="1"/>
  <c r="AI89" i="1" s="1"/>
  <c r="AI90" i="1" s="1"/>
  <c r="AI91" i="1" s="1"/>
  <c r="AI92" i="1" s="1"/>
  <c r="AI93" i="1" s="1"/>
  <c r="AI94" i="1" s="1"/>
  <c r="AI95" i="1" s="1"/>
  <c r="AI96" i="1" s="1"/>
  <c r="AI97" i="1" s="1"/>
  <c r="AI98" i="1" s="1"/>
  <c r="AI99" i="1" s="1"/>
  <c r="AI100" i="1" s="1"/>
  <c r="AI101" i="1" s="1"/>
  <c r="AI102" i="1" s="1"/>
  <c r="AI103" i="1" s="1"/>
  <c r="AI104" i="1" s="1"/>
  <c r="AI105" i="1" s="1"/>
  <c r="AI106" i="1" s="1"/>
  <c r="AI107" i="1" s="1"/>
  <c r="AI108" i="1" s="1"/>
  <c r="AI109" i="1" s="1"/>
  <c r="AI110" i="1" s="1"/>
  <c r="AI111" i="1" s="1"/>
  <c r="AI112" i="1" s="1"/>
  <c r="AI113" i="1" s="1"/>
  <c r="AI114" i="1" s="1"/>
  <c r="AI115" i="1" s="1"/>
  <c r="AI116" i="1" s="1"/>
  <c r="AI117" i="1" s="1"/>
  <c r="AI118" i="1" s="1"/>
  <c r="AI119" i="1" s="1"/>
  <c r="AI120" i="1" s="1"/>
  <c r="AI121" i="1" s="1"/>
  <c r="AI122" i="1" s="1"/>
  <c r="AI123" i="1" s="1"/>
  <c r="AI124" i="1" s="1"/>
  <c r="AI125" i="1" s="1"/>
  <c r="AI126" i="1" s="1"/>
  <c r="AI127" i="1" s="1"/>
  <c r="AI128" i="1" s="1"/>
  <c r="AI129" i="1" s="1"/>
  <c r="AI130" i="1" s="1"/>
  <c r="AI131" i="1" s="1"/>
  <c r="AI132" i="1" s="1"/>
  <c r="AI133" i="1" s="1"/>
  <c r="AI134" i="1" s="1"/>
  <c r="AI135" i="1" s="1"/>
  <c r="AI136" i="1" s="1"/>
  <c r="AI137" i="1" s="1"/>
  <c r="AI138" i="1" s="1"/>
  <c r="AI139" i="1" s="1"/>
  <c r="AI140" i="1" s="1"/>
  <c r="AI141" i="1" s="1"/>
  <c r="AI142" i="1" s="1"/>
  <c r="AI143" i="1" s="1"/>
  <c r="AI144" i="1" s="1"/>
  <c r="AI145" i="1" s="1"/>
  <c r="AI146" i="1" s="1"/>
  <c r="AI147" i="1" s="1"/>
  <c r="AI148" i="1" s="1"/>
  <c r="AI149" i="1" s="1"/>
  <c r="AI150" i="1" s="1"/>
  <c r="AI151" i="1" s="1"/>
  <c r="AI152" i="1" s="1"/>
  <c r="AI153" i="1" s="1"/>
  <c r="AI154" i="1" s="1"/>
  <c r="AI155" i="1" s="1"/>
  <c r="AI156" i="1" s="1"/>
  <c r="AI157" i="1" s="1"/>
  <c r="AI158" i="1" s="1"/>
  <c r="AI159" i="1" s="1"/>
  <c r="AI160" i="1" s="1"/>
  <c r="AI161" i="1" s="1"/>
  <c r="AI162" i="1" s="1"/>
  <c r="AI163" i="1" s="1"/>
  <c r="AI164" i="1" s="1"/>
  <c r="AI165" i="1" s="1"/>
  <c r="AI166" i="1" s="1"/>
  <c r="AI167" i="1" s="1"/>
  <c r="AI168" i="1" s="1"/>
  <c r="AI169" i="1" s="1"/>
  <c r="AI170" i="1" s="1"/>
  <c r="AI171" i="1" s="1"/>
  <c r="AI172" i="1" s="1"/>
  <c r="AI173" i="1" s="1"/>
  <c r="AI174" i="1" s="1"/>
  <c r="AI175" i="1" s="1"/>
  <c r="AI176" i="1" s="1"/>
  <c r="AI177" i="1" s="1"/>
  <c r="AI178" i="1" s="1"/>
  <c r="AI179" i="1" s="1"/>
  <c r="AI180" i="1" s="1"/>
  <c r="AI181" i="1" s="1"/>
  <c r="AI182" i="1" s="1"/>
  <c r="AI183" i="1" s="1"/>
  <c r="AI184" i="1" s="1"/>
  <c r="AI185" i="1" s="1"/>
  <c r="AI186" i="1" s="1"/>
  <c r="AI187" i="1" s="1"/>
  <c r="AI188" i="1" s="1"/>
  <c r="AI189" i="1" s="1"/>
  <c r="AI190" i="1" s="1"/>
  <c r="AI191" i="1" s="1"/>
  <c r="AI192" i="1" s="1"/>
  <c r="AI193" i="1" s="1"/>
  <c r="AI194" i="1" s="1"/>
  <c r="AI195" i="1" s="1"/>
  <c r="AI196" i="1" s="1"/>
  <c r="AI197" i="1" s="1"/>
  <c r="AI198" i="1" s="1"/>
  <c r="AI199" i="1" s="1"/>
  <c r="AI200" i="1" s="1"/>
  <c r="AI201" i="1" s="1"/>
  <c r="AI202" i="1" s="1"/>
  <c r="AI203" i="1" s="1"/>
  <c r="AI204" i="1" s="1"/>
  <c r="AI205" i="1" s="1"/>
  <c r="AI206" i="1" s="1"/>
  <c r="AI207" i="1" s="1"/>
  <c r="AI208" i="1" s="1"/>
  <c r="AI209" i="1" s="1"/>
  <c r="AI210" i="1" s="1"/>
  <c r="AI211" i="1" s="1"/>
  <c r="AI212" i="1" s="1"/>
  <c r="AI213" i="1" s="1"/>
  <c r="AI214" i="1" s="1"/>
  <c r="AI215" i="1" s="1"/>
  <c r="AI216" i="1" s="1"/>
  <c r="AI217" i="1" s="1"/>
  <c r="AI218" i="1" s="1"/>
  <c r="AI219" i="1" s="1"/>
  <c r="AI220" i="1" s="1"/>
  <c r="AI221" i="1" s="1"/>
  <c r="AI222" i="1" s="1"/>
  <c r="AI223" i="1" s="1"/>
  <c r="AI224" i="1" s="1"/>
  <c r="AI225" i="1" s="1"/>
  <c r="AI226" i="1" s="1"/>
  <c r="AI227" i="1" s="1"/>
  <c r="AI228" i="1" s="1"/>
  <c r="AI229" i="1" s="1"/>
  <c r="AI230" i="1" s="1"/>
  <c r="AI231" i="1" s="1"/>
  <c r="AI232" i="1" s="1"/>
  <c r="AI233" i="1" s="1"/>
  <c r="AI234" i="1" s="1"/>
  <c r="AI235" i="1" s="1"/>
  <c r="AI236" i="1" s="1"/>
  <c r="AI237" i="1" s="1"/>
  <c r="AI238" i="1" s="1"/>
  <c r="AI239" i="1" s="1"/>
  <c r="AI240" i="1" s="1"/>
  <c r="AI241" i="1" s="1"/>
  <c r="AI242" i="1" s="1"/>
  <c r="AI243" i="1" s="1"/>
  <c r="AI244" i="1" s="1"/>
  <c r="AI245" i="1" s="1"/>
  <c r="AI246" i="1" s="1"/>
  <c r="AI247" i="1" s="1"/>
  <c r="AI248" i="1" s="1"/>
  <c r="AI249" i="1" s="1"/>
  <c r="AI250" i="1" s="1"/>
  <c r="AI251" i="1" s="1"/>
  <c r="AI252" i="1" s="1"/>
  <c r="AI253" i="1" s="1"/>
  <c r="AI254" i="1" s="1"/>
  <c r="AI255" i="1" s="1"/>
  <c r="AI256" i="1" s="1"/>
  <c r="AI257" i="1" s="1"/>
  <c r="AI258" i="1" s="1"/>
  <c r="AI259" i="1" s="1"/>
  <c r="AI260" i="1" s="1"/>
  <c r="AI261" i="1" s="1"/>
  <c r="AI262" i="1" s="1"/>
  <c r="AI263" i="1" s="1"/>
  <c r="AI264" i="1" s="1"/>
  <c r="AI265" i="1" s="1"/>
  <c r="AI266" i="1" s="1"/>
  <c r="AI267" i="1" s="1"/>
  <c r="AI268" i="1" s="1"/>
  <c r="AI269" i="1" s="1"/>
  <c r="AI270" i="1" s="1"/>
  <c r="AI271" i="1" s="1"/>
  <c r="AI272" i="1" s="1"/>
  <c r="AI273" i="1" s="1"/>
  <c r="AI274" i="1" s="1"/>
  <c r="AI275" i="1" s="1"/>
  <c r="AI276" i="1" s="1"/>
  <c r="AI277" i="1" s="1"/>
  <c r="AI278" i="1" s="1"/>
  <c r="AI279" i="1" s="1"/>
  <c r="AI280" i="1" s="1"/>
  <c r="AI281" i="1" s="1"/>
  <c r="AI282" i="1" s="1"/>
  <c r="AI283" i="1" s="1"/>
  <c r="AI284" i="1" s="1"/>
  <c r="AI285" i="1" s="1"/>
  <c r="AI286" i="1" s="1"/>
  <c r="AI287" i="1" s="1"/>
  <c r="AI288" i="1" s="1"/>
  <c r="AI289" i="1" s="1"/>
  <c r="AI290" i="1" s="1"/>
  <c r="AI291" i="1" s="1"/>
  <c r="AI292" i="1" s="1"/>
  <c r="AI293" i="1" s="1"/>
  <c r="AI294" i="1" s="1"/>
  <c r="AI295"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J7" i="1"/>
  <c r="AK7" i="1"/>
  <c r="AK8" i="1" s="1"/>
  <c r="AK9" i="1" s="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K45" i="1" s="1"/>
  <c r="AK46" i="1" s="1"/>
  <c r="AK47" i="1" s="1"/>
  <c r="AK48" i="1" s="1"/>
  <c r="AK49" i="1" s="1"/>
  <c r="AK50" i="1" s="1"/>
  <c r="AK51" i="1" s="1"/>
  <c r="AK52" i="1" s="1"/>
  <c r="AK53" i="1" s="1"/>
  <c r="AK54" i="1" s="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K90" i="1" s="1"/>
  <c r="AK91" i="1" s="1"/>
  <c r="AK92" i="1" s="1"/>
  <c r="AK93" i="1" s="1"/>
  <c r="AK94" i="1" s="1"/>
  <c r="AK95" i="1" s="1"/>
  <c r="AK96" i="1" s="1"/>
  <c r="AK97" i="1" s="1"/>
  <c r="AK98" i="1" s="1"/>
  <c r="AK99" i="1" s="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K135" i="1" s="1"/>
  <c r="AK136" i="1" s="1"/>
  <c r="AK137" i="1" s="1"/>
  <c r="AK138" i="1" s="1"/>
  <c r="AK139" i="1" s="1"/>
  <c r="AK140" i="1" s="1"/>
  <c r="AK141" i="1" s="1"/>
  <c r="AK142" i="1" s="1"/>
  <c r="AK143" i="1" s="1"/>
  <c r="AK144" i="1" s="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K180" i="1" s="1"/>
  <c r="AK181" i="1" s="1"/>
  <c r="AK182" i="1" s="1"/>
  <c r="AK183" i="1" s="1"/>
  <c r="AK184" i="1" s="1"/>
  <c r="AK185" i="1" s="1"/>
  <c r="AK186" i="1" s="1"/>
  <c r="AK187" i="1" s="1"/>
  <c r="AK188" i="1" s="1"/>
  <c r="AK189" i="1" s="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K225" i="1" s="1"/>
  <c r="AK226" i="1" s="1"/>
  <c r="AK227" i="1" s="1"/>
  <c r="AK228" i="1" s="1"/>
  <c r="AK229" i="1" s="1"/>
  <c r="AK230" i="1" s="1"/>
  <c r="AK231" i="1" s="1"/>
  <c r="AK232" i="1" s="1"/>
  <c r="AK233" i="1" s="1"/>
  <c r="AK234" i="1" s="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K270" i="1" s="1"/>
  <c r="AK271" i="1" s="1"/>
  <c r="AK272" i="1" s="1"/>
  <c r="AK273" i="1" s="1"/>
  <c r="AK274" i="1" s="1"/>
  <c r="AK275" i="1" s="1"/>
  <c r="AK276" i="1" s="1"/>
  <c r="AK277" i="1" s="1"/>
  <c r="AK278" i="1" s="1"/>
  <c r="AK279" i="1" s="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E3" i="1"/>
  <c r="AV8" i="1" l="1"/>
  <c r="AV9" i="1" s="1"/>
  <c r="AV10" i="1" s="1"/>
  <c r="AV11" i="1" s="1"/>
  <c r="AV12" i="1" s="1"/>
  <c r="AV13" i="1" s="1"/>
  <c r="AV14" i="1" s="1"/>
  <c r="AV15" i="1" s="1"/>
  <c r="AV16" i="1" s="1"/>
  <c r="AV17" i="1" s="1"/>
  <c r="AV18" i="1" s="1"/>
  <c r="AV19" i="1" s="1"/>
  <c r="AV20" i="1" s="1"/>
  <c r="AV21" i="1" s="1"/>
  <c r="AV22" i="1" s="1"/>
  <c r="AV23" i="1" s="1"/>
  <c r="AV24" i="1" s="1"/>
  <c r="AV25" i="1" s="1"/>
  <c r="AV26" i="1" s="1"/>
  <c r="AV27" i="1" s="1"/>
  <c r="AV28" i="1" s="1"/>
  <c r="AV29" i="1" s="1"/>
  <c r="AV30" i="1" s="1"/>
  <c r="AV31" i="1" s="1"/>
  <c r="AV32" i="1" s="1"/>
  <c r="AV33" i="1" s="1"/>
  <c r="AV34" i="1" s="1"/>
  <c r="AV35" i="1" s="1"/>
  <c r="AV36" i="1" s="1"/>
  <c r="AV37" i="1" s="1"/>
  <c r="AV38" i="1" s="1"/>
  <c r="AV39" i="1" s="1"/>
  <c r="AV40" i="1" s="1"/>
  <c r="AV41" i="1" s="1"/>
  <c r="AV42" i="1" s="1"/>
  <c r="AV43" i="1" s="1"/>
  <c r="AV44" i="1" s="1"/>
  <c r="AV45" i="1" s="1"/>
  <c r="AV46" i="1" s="1"/>
  <c r="AV47" i="1" s="1"/>
  <c r="AV48" i="1" s="1"/>
  <c r="AV49" i="1" s="1"/>
  <c r="AV50" i="1" s="1"/>
  <c r="AV51" i="1" s="1"/>
  <c r="AV52" i="1" s="1"/>
  <c r="AV53" i="1" s="1"/>
  <c r="AV54" i="1" s="1"/>
  <c r="AV55" i="1" s="1"/>
  <c r="AV56" i="1" s="1"/>
  <c r="AV57" i="1" s="1"/>
  <c r="AV58" i="1" s="1"/>
  <c r="AV59" i="1" s="1"/>
  <c r="AV60" i="1" s="1"/>
  <c r="AV61" i="1" s="1"/>
  <c r="AV62" i="1" s="1"/>
  <c r="AV63" i="1" s="1"/>
  <c r="AV64" i="1" s="1"/>
  <c r="AV65" i="1" s="1"/>
  <c r="AV66" i="1" s="1"/>
  <c r="AV67" i="1" s="1"/>
  <c r="AV68" i="1" s="1"/>
  <c r="AV69" i="1" s="1"/>
  <c r="AV70" i="1" s="1"/>
  <c r="AV71" i="1" s="1"/>
  <c r="AV72" i="1" s="1"/>
  <c r="AV73" i="1" s="1"/>
  <c r="AV74" i="1" s="1"/>
  <c r="AV75" i="1" s="1"/>
  <c r="AV76" i="1" s="1"/>
  <c r="AV77" i="1" s="1"/>
  <c r="AV78" i="1" s="1"/>
  <c r="AV79" i="1" s="1"/>
  <c r="AV80" i="1" s="1"/>
  <c r="AV81" i="1" s="1"/>
  <c r="AV82" i="1" s="1"/>
  <c r="AV83" i="1" s="1"/>
  <c r="AV84" i="1" s="1"/>
  <c r="AV85" i="1" s="1"/>
  <c r="AV86" i="1" s="1"/>
  <c r="AV87" i="1" s="1"/>
  <c r="AV88" i="1" s="1"/>
  <c r="AV89" i="1" s="1"/>
  <c r="AV90" i="1" s="1"/>
  <c r="AV91" i="1" s="1"/>
  <c r="AV92" i="1" s="1"/>
  <c r="AV93" i="1" s="1"/>
  <c r="AV94" i="1" s="1"/>
  <c r="AV95" i="1" s="1"/>
  <c r="AV96" i="1" s="1"/>
  <c r="AV97" i="1" s="1"/>
  <c r="AV98" i="1" s="1"/>
  <c r="AV99" i="1" s="1"/>
  <c r="AV100" i="1" s="1"/>
  <c r="AV101" i="1" s="1"/>
  <c r="AV102" i="1" s="1"/>
  <c r="AV103" i="1" s="1"/>
  <c r="AV104" i="1" s="1"/>
  <c r="AV105" i="1" s="1"/>
  <c r="AV106" i="1" s="1"/>
  <c r="AV107" i="1" s="1"/>
  <c r="AV108" i="1" s="1"/>
  <c r="AV109" i="1" s="1"/>
  <c r="AV110" i="1" s="1"/>
  <c r="AV111" i="1" s="1"/>
  <c r="AV112" i="1" s="1"/>
  <c r="AV113" i="1" s="1"/>
  <c r="AV114" i="1" s="1"/>
  <c r="AV115" i="1" s="1"/>
  <c r="AV116" i="1" s="1"/>
  <c r="AV117" i="1" s="1"/>
  <c r="AV118" i="1" s="1"/>
  <c r="AV119" i="1" s="1"/>
  <c r="AV120" i="1" s="1"/>
  <c r="AV121" i="1" s="1"/>
  <c r="AV122" i="1" s="1"/>
  <c r="AV123" i="1" s="1"/>
  <c r="AV124" i="1" s="1"/>
  <c r="AV125" i="1" s="1"/>
  <c r="AV126" i="1" s="1"/>
  <c r="AV127" i="1" s="1"/>
  <c r="AV128" i="1" s="1"/>
  <c r="AV129" i="1" s="1"/>
  <c r="AV130" i="1" s="1"/>
  <c r="AV131" i="1" s="1"/>
  <c r="AV132" i="1" s="1"/>
  <c r="AV133" i="1" s="1"/>
  <c r="AV134" i="1" s="1"/>
  <c r="AV135" i="1" s="1"/>
  <c r="AV136" i="1" s="1"/>
  <c r="AV137" i="1" s="1"/>
  <c r="AV138" i="1" s="1"/>
  <c r="AV139" i="1" s="1"/>
  <c r="AV140" i="1" s="1"/>
  <c r="AV141" i="1" s="1"/>
  <c r="AV142" i="1" s="1"/>
  <c r="AV143" i="1" s="1"/>
  <c r="AV144" i="1" s="1"/>
  <c r="AV145" i="1" s="1"/>
  <c r="AV146" i="1" s="1"/>
  <c r="AV147" i="1" s="1"/>
  <c r="AV148" i="1" s="1"/>
  <c r="AV149" i="1" s="1"/>
  <c r="AV150" i="1" s="1"/>
  <c r="AV151" i="1" s="1"/>
  <c r="AV152" i="1" s="1"/>
  <c r="AV153" i="1" s="1"/>
  <c r="AV154" i="1" s="1"/>
  <c r="AV155" i="1" s="1"/>
  <c r="AV156" i="1" s="1"/>
  <c r="AV157" i="1" s="1"/>
  <c r="AV158" i="1" s="1"/>
  <c r="AV159" i="1" s="1"/>
  <c r="AV160" i="1" s="1"/>
  <c r="AV161" i="1" s="1"/>
  <c r="AV162" i="1" s="1"/>
  <c r="AV163" i="1" s="1"/>
  <c r="AV164" i="1" s="1"/>
  <c r="AV165" i="1" s="1"/>
  <c r="AV166" i="1" s="1"/>
  <c r="AV167" i="1" s="1"/>
  <c r="AV168" i="1" s="1"/>
  <c r="AV169" i="1" s="1"/>
  <c r="AV170" i="1" s="1"/>
  <c r="AV171" i="1" s="1"/>
  <c r="AV172" i="1" s="1"/>
  <c r="AV173" i="1" s="1"/>
  <c r="AV174" i="1" s="1"/>
  <c r="AV175" i="1" s="1"/>
  <c r="AV176" i="1" s="1"/>
  <c r="AV177" i="1" s="1"/>
  <c r="AV178" i="1" s="1"/>
  <c r="AV179" i="1" s="1"/>
  <c r="AV180" i="1" s="1"/>
  <c r="AV181" i="1" s="1"/>
  <c r="AV182" i="1" s="1"/>
  <c r="AV183" i="1" s="1"/>
  <c r="AV184" i="1" s="1"/>
  <c r="AV185" i="1" s="1"/>
  <c r="AV186" i="1" s="1"/>
  <c r="AV187" i="1" s="1"/>
  <c r="AV188" i="1" s="1"/>
  <c r="AV189" i="1" s="1"/>
  <c r="AV190" i="1" s="1"/>
  <c r="AV191" i="1" s="1"/>
  <c r="AV192" i="1" s="1"/>
  <c r="AV193" i="1" s="1"/>
  <c r="AV194" i="1" s="1"/>
  <c r="AV195" i="1" s="1"/>
  <c r="AV196" i="1" s="1"/>
  <c r="AV197" i="1" s="1"/>
  <c r="AV198" i="1" s="1"/>
  <c r="AV199" i="1" s="1"/>
  <c r="AV200" i="1" s="1"/>
  <c r="AV201" i="1" s="1"/>
  <c r="AV202" i="1" s="1"/>
  <c r="AV203" i="1" s="1"/>
  <c r="AV204" i="1" s="1"/>
  <c r="AV205" i="1" s="1"/>
  <c r="AV206" i="1" s="1"/>
  <c r="AV207" i="1" s="1"/>
  <c r="AV208" i="1" s="1"/>
  <c r="AV209" i="1" s="1"/>
  <c r="AV210" i="1" s="1"/>
  <c r="AV211" i="1" s="1"/>
  <c r="AV212" i="1" s="1"/>
  <c r="AV213" i="1" s="1"/>
  <c r="AV214" i="1" s="1"/>
  <c r="AV215" i="1" s="1"/>
  <c r="AV216" i="1" s="1"/>
  <c r="AV217" i="1" s="1"/>
  <c r="AV218" i="1" s="1"/>
  <c r="AV219" i="1" s="1"/>
  <c r="AV220" i="1" s="1"/>
  <c r="AV221" i="1" s="1"/>
  <c r="AV222" i="1" s="1"/>
  <c r="AV223" i="1" s="1"/>
  <c r="AV224" i="1" s="1"/>
  <c r="AV225" i="1" s="1"/>
  <c r="AV226" i="1" s="1"/>
  <c r="AV227" i="1" s="1"/>
  <c r="AV228" i="1" s="1"/>
  <c r="AV229" i="1" s="1"/>
  <c r="AV230" i="1" s="1"/>
  <c r="AV231" i="1" s="1"/>
  <c r="AV232" i="1" s="1"/>
  <c r="AV233" i="1" s="1"/>
  <c r="AV234" i="1" s="1"/>
  <c r="AV235" i="1" s="1"/>
  <c r="AV236" i="1" s="1"/>
  <c r="AV237" i="1" s="1"/>
  <c r="AV238" i="1" s="1"/>
  <c r="AV239" i="1" s="1"/>
  <c r="AV240" i="1" s="1"/>
  <c r="AV241" i="1" s="1"/>
  <c r="AV242" i="1" s="1"/>
  <c r="AV243" i="1" s="1"/>
  <c r="AV244" i="1" s="1"/>
  <c r="AV245" i="1" s="1"/>
  <c r="AV246" i="1" s="1"/>
  <c r="AV247" i="1" s="1"/>
  <c r="AV248" i="1" s="1"/>
  <c r="AV249" i="1" s="1"/>
  <c r="AV250" i="1" s="1"/>
  <c r="AV251" i="1" s="1"/>
  <c r="AV252" i="1" s="1"/>
  <c r="AV253" i="1" s="1"/>
  <c r="AV254" i="1" s="1"/>
  <c r="AV255" i="1" s="1"/>
  <c r="AV256" i="1" s="1"/>
  <c r="AV257" i="1" s="1"/>
  <c r="AV258" i="1" s="1"/>
  <c r="AV259" i="1" s="1"/>
  <c r="AV260" i="1" s="1"/>
  <c r="AV261" i="1" s="1"/>
  <c r="AV262" i="1" s="1"/>
  <c r="AV263" i="1" s="1"/>
  <c r="AV264" i="1" s="1"/>
  <c r="AV265" i="1" s="1"/>
  <c r="AV266" i="1" s="1"/>
  <c r="AV267" i="1" s="1"/>
  <c r="AV268" i="1" s="1"/>
  <c r="AV269" i="1" s="1"/>
  <c r="AV270" i="1" s="1"/>
  <c r="AV271" i="1" s="1"/>
  <c r="AV272" i="1" s="1"/>
  <c r="AV273" i="1" s="1"/>
  <c r="AV274" i="1" s="1"/>
  <c r="AV275" i="1" s="1"/>
  <c r="AV276" i="1" s="1"/>
  <c r="AV277" i="1" s="1"/>
  <c r="AV278" i="1" s="1"/>
  <c r="AV279" i="1" s="1"/>
  <c r="AV280" i="1" s="1"/>
  <c r="AV281" i="1" s="1"/>
  <c r="AV282" i="1" s="1"/>
  <c r="AV283" i="1" s="1"/>
  <c r="AV284" i="1" s="1"/>
  <c r="AV285" i="1" s="1"/>
  <c r="AV286" i="1" s="1"/>
  <c r="AV287" i="1" s="1"/>
  <c r="AV288" i="1" s="1"/>
  <c r="AV289" i="1" s="1"/>
  <c r="AV290" i="1" s="1"/>
  <c r="AV291" i="1" s="1"/>
  <c r="AV292" i="1" s="1"/>
  <c r="AV293" i="1" s="1"/>
  <c r="AV294" i="1" s="1"/>
  <c r="AV295" i="1" s="1"/>
  <c r="AV296" i="1" s="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W8" i="1"/>
  <c r="AW9" i="1" s="1"/>
  <c r="AW10" i="1" s="1"/>
  <c r="AW11" i="1" s="1"/>
  <c r="AW12" i="1" s="1"/>
  <c r="AW13" i="1" s="1"/>
  <c r="AW14" i="1" s="1"/>
  <c r="AW15" i="1" s="1"/>
  <c r="AW16" i="1" s="1"/>
  <c r="AW17" i="1" s="1"/>
  <c r="AW18" i="1" s="1"/>
  <c r="AW19" i="1" s="1"/>
  <c r="AW20" i="1" s="1"/>
  <c r="AW21" i="1" s="1"/>
  <c r="AW22" i="1" s="1"/>
  <c r="AW23" i="1" s="1"/>
  <c r="AW24" i="1" s="1"/>
  <c r="AW25" i="1" s="1"/>
  <c r="AW26" i="1" s="1"/>
  <c r="AW27" i="1" s="1"/>
  <c r="AW28" i="1" s="1"/>
  <c r="AW29" i="1" s="1"/>
  <c r="AW30" i="1" s="1"/>
  <c r="AW31" i="1" s="1"/>
  <c r="AW32" i="1" s="1"/>
  <c r="AW33" i="1" s="1"/>
  <c r="AW34" i="1" s="1"/>
  <c r="AW35" i="1" s="1"/>
  <c r="AW36" i="1" s="1"/>
  <c r="AW37" i="1" s="1"/>
  <c r="AW38" i="1" s="1"/>
  <c r="AW39" i="1" s="1"/>
  <c r="AW40" i="1" s="1"/>
  <c r="AW41" i="1" s="1"/>
  <c r="AW42" i="1" s="1"/>
  <c r="AW43" i="1" s="1"/>
  <c r="AW44" i="1" s="1"/>
  <c r="AW45" i="1" s="1"/>
  <c r="AW46" i="1" s="1"/>
  <c r="AW47" i="1" s="1"/>
  <c r="AW48" i="1" s="1"/>
  <c r="AW49" i="1" s="1"/>
  <c r="AW50" i="1" s="1"/>
  <c r="AW51" i="1" s="1"/>
  <c r="AW52" i="1" s="1"/>
  <c r="AW53" i="1" s="1"/>
  <c r="AW54" i="1" s="1"/>
  <c r="AW55" i="1" s="1"/>
  <c r="AW56" i="1" s="1"/>
  <c r="AW57" i="1" s="1"/>
  <c r="AW58" i="1" s="1"/>
  <c r="AW59" i="1" s="1"/>
  <c r="AW60" i="1" s="1"/>
  <c r="AW61" i="1" s="1"/>
  <c r="AW62" i="1" s="1"/>
  <c r="AW63" i="1" s="1"/>
  <c r="AW64" i="1" s="1"/>
  <c r="AW65" i="1" s="1"/>
  <c r="AW66" i="1" s="1"/>
  <c r="AW67" i="1" s="1"/>
  <c r="AW68" i="1" s="1"/>
  <c r="AW69" i="1" s="1"/>
  <c r="AW70" i="1" s="1"/>
  <c r="AW71" i="1" s="1"/>
  <c r="AW72" i="1" s="1"/>
  <c r="AW73" i="1" s="1"/>
  <c r="AW74" i="1" s="1"/>
  <c r="AW75" i="1" s="1"/>
  <c r="AW76" i="1" s="1"/>
  <c r="AW77" i="1" s="1"/>
  <c r="AW78" i="1" s="1"/>
  <c r="AW79" i="1" s="1"/>
  <c r="AW80" i="1" s="1"/>
  <c r="AW81" i="1" s="1"/>
  <c r="AW82" i="1" s="1"/>
  <c r="AW83" i="1" s="1"/>
  <c r="AW84" i="1" s="1"/>
  <c r="AW85" i="1" s="1"/>
  <c r="AW86" i="1" s="1"/>
  <c r="AW87" i="1" s="1"/>
  <c r="AW88" i="1" s="1"/>
  <c r="AW89" i="1" s="1"/>
  <c r="AW90" i="1" s="1"/>
  <c r="AW91" i="1" s="1"/>
  <c r="AW92" i="1" s="1"/>
  <c r="AW93" i="1" s="1"/>
  <c r="AW94" i="1" s="1"/>
  <c r="AW95" i="1" s="1"/>
  <c r="AW96" i="1" s="1"/>
  <c r="AW97" i="1" s="1"/>
  <c r="AW98" i="1" s="1"/>
  <c r="AW99" i="1" s="1"/>
  <c r="AW100" i="1" s="1"/>
  <c r="AW101" i="1" s="1"/>
  <c r="AW102" i="1" s="1"/>
  <c r="AW103" i="1" s="1"/>
  <c r="AW104" i="1" s="1"/>
  <c r="AW105" i="1" s="1"/>
  <c r="AW106" i="1" s="1"/>
  <c r="AW107" i="1" s="1"/>
  <c r="AW108" i="1" s="1"/>
  <c r="AW109" i="1" s="1"/>
  <c r="AW110" i="1" s="1"/>
  <c r="AW111" i="1" s="1"/>
  <c r="AW112" i="1" s="1"/>
  <c r="AW113" i="1" s="1"/>
  <c r="AW114" i="1" s="1"/>
  <c r="AW115" i="1" s="1"/>
  <c r="AW116" i="1" s="1"/>
  <c r="AW117" i="1" s="1"/>
  <c r="AW118" i="1" s="1"/>
  <c r="AW119" i="1" s="1"/>
  <c r="AW120" i="1" s="1"/>
  <c r="AW121" i="1" s="1"/>
  <c r="AW122" i="1" s="1"/>
  <c r="AW123" i="1" s="1"/>
  <c r="AW124" i="1" s="1"/>
  <c r="AW125" i="1" s="1"/>
  <c r="AW126" i="1" s="1"/>
  <c r="AW127" i="1" s="1"/>
  <c r="AW128" i="1" s="1"/>
  <c r="AW129" i="1" s="1"/>
  <c r="AW130" i="1" s="1"/>
  <c r="AW131" i="1" s="1"/>
  <c r="AW132" i="1" s="1"/>
  <c r="AW133" i="1" s="1"/>
  <c r="AW134" i="1" s="1"/>
  <c r="AW135" i="1" s="1"/>
  <c r="AW136" i="1" s="1"/>
  <c r="AW137" i="1" s="1"/>
  <c r="AW138" i="1" s="1"/>
  <c r="AW139" i="1" s="1"/>
  <c r="AW140" i="1" s="1"/>
  <c r="AW141" i="1" s="1"/>
  <c r="AW142" i="1" s="1"/>
  <c r="AW143" i="1" s="1"/>
  <c r="AW144" i="1" s="1"/>
  <c r="AW145" i="1" s="1"/>
  <c r="AW146" i="1" s="1"/>
  <c r="AW147" i="1" s="1"/>
  <c r="AW148" i="1" s="1"/>
  <c r="AW149" i="1" s="1"/>
  <c r="AW150" i="1" s="1"/>
  <c r="AW151" i="1" s="1"/>
  <c r="AW152" i="1" s="1"/>
  <c r="AW153" i="1" s="1"/>
  <c r="AW154" i="1" s="1"/>
  <c r="AW155" i="1" s="1"/>
  <c r="AW156" i="1" s="1"/>
  <c r="AW157" i="1" s="1"/>
  <c r="AW158" i="1" s="1"/>
  <c r="AW159" i="1" s="1"/>
  <c r="AW160" i="1" s="1"/>
  <c r="AW161" i="1" s="1"/>
  <c r="AW162" i="1" s="1"/>
  <c r="AW163" i="1" s="1"/>
  <c r="AW164" i="1" s="1"/>
  <c r="AW165" i="1" s="1"/>
  <c r="AW166" i="1" s="1"/>
  <c r="AW167" i="1" s="1"/>
  <c r="AW168" i="1" s="1"/>
  <c r="AW169" i="1" s="1"/>
  <c r="AW170" i="1" s="1"/>
  <c r="AW171" i="1" s="1"/>
  <c r="AW172" i="1" s="1"/>
  <c r="AW173" i="1" s="1"/>
  <c r="AW174" i="1" s="1"/>
  <c r="AW175" i="1" s="1"/>
  <c r="AW176" i="1" s="1"/>
  <c r="AW177" i="1" s="1"/>
  <c r="AW178" i="1" s="1"/>
  <c r="AW179" i="1" s="1"/>
  <c r="AW180" i="1" s="1"/>
  <c r="AW181" i="1" s="1"/>
  <c r="AW182" i="1" s="1"/>
  <c r="AW183" i="1" s="1"/>
  <c r="AW184" i="1" s="1"/>
  <c r="AW185" i="1" s="1"/>
  <c r="AW186" i="1" s="1"/>
  <c r="AW187" i="1" s="1"/>
  <c r="AW188" i="1" s="1"/>
  <c r="AW189" i="1" s="1"/>
  <c r="AW190" i="1" s="1"/>
  <c r="AW191" i="1" s="1"/>
  <c r="AW192" i="1" s="1"/>
  <c r="AW193" i="1" s="1"/>
  <c r="AW194" i="1" s="1"/>
  <c r="AW195" i="1" s="1"/>
  <c r="AW196" i="1" s="1"/>
  <c r="AW197" i="1" s="1"/>
  <c r="AW198" i="1" s="1"/>
  <c r="AW199" i="1" s="1"/>
  <c r="AW200" i="1" s="1"/>
  <c r="AW201" i="1" s="1"/>
  <c r="AW202" i="1" s="1"/>
  <c r="AW203" i="1" s="1"/>
  <c r="AW204" i="1" s="1"/>
  <c r="AW205" i="1" s="1"/>
  <c r="AW206" i="1" s="1"/>
  <c r="AW207" i="1" s="1"/>
  <c r="AW208" i="1" s="1"/>
  <c r="AW209" i="1" s="1"/>
  <c r="AW210" i="1" s="1"/>
  <c r="AW211" i="1" s="1"/>
  <c r="AW212" i="1" s="1"/>
  <c r="AW213" i="1" s="1"/>
  <c r="AW214" i="1" s="1"/>
  <c r="AW215" i="1" s="1"/>
  <c r="AW216" i="1" s="1"/>
  <c r="AW217" i="1" s="1"/>
  <c r="AW218" i="1" s="1"/>
  <c r="AW219" i="1" s="1"/>
  <c r="AW220" i="1" s="1"/>
  <c r="AW221" i="1" s="1"/>
  <c r="AW222" i="1" s="1"/>
  <c r="AW223" i="1" s="1"/>
  <c r="AW224" i="1" s="1"/>
  <c r="AW225" i="1" s="1"/>
  <c r="AW226" i="1" s="1"/>
  <c r="AW227" i="1" s="1"/>
  <c r="AW228" i="1" s="1"/>
  <c r="AW229" i="1" s="1"/>
  <c r="AW230" i="1" s="1"/>
  <c r="AW231" i="1" s="1"/>
  <c r="AW232" i="1" s="1"/>
  <c r="AW233" i="1" s="1"/>
  <c r="AW234" i="1" s="1"/>
  <c r="AW235" i="1" s="1"/>
  <c r="AW236" i="1" s="1"/>
  <c r="AW237" i="1" s="1"/>
  <c r="AW238" i="1" s="1"/>
  <c r="AW239" i="1" s="1"/>
  <c r="AW240" i="1" s="1"/>
  <c r="AW241" i="1" s="1"/>
  <c r="AW242" i="1" s="1"/>
  <c r="AW243" i="1" s="1"/>
  <c r="AW244" i="1" s="1"/>
  <c r="AW245" i="1" s="1"/>
  <c r="AW246" i="1" s="1"/>
  <c r="AW247" i="1" s="1"/>
  <c r="AW248" i="1" s="1"/>
  <c r="AW249" i="1" s="1"/>
  <c r="AW250" i="1" s="1"/>
  <c r="AW251" i="1" s="1"/>
  <c r="AW252" i="1" s="1"/>
  <c r="AW253" i="1" s="1"/>
  <c r="AW254" i="1" s="1"/>
  <c r="AW255" i="1" s="1"/>
  <c r="AW256" i="1" s="1"/>
  <c r="AW257" i="1" s="1"/>
  <c r="AW258" i="1" s="1"/>
  <c r="AW259" i="1" s="1"/>
  <c r="AW260" i="1" s="1"/>
  <c r="AW261" i="1" s="1"/>
  <c r="AW262" i="1" s="1"/>
  <c r="AW263" i="1" s="1"/>
  <c r="AW264" i="1" s="1"/>
  <c r="AW265" i="1" s="1"/>
  <c r="AW266" i="1" s="1"/>
  <c r="AW267" i="1" s="1"/>
  <c r="AW268" i="1" s="1"/>
  <c r="AW269" i="1" s="1"/>
  <c r="AW270" i="1" s="1"/>
  <c r="AW271" i="1" s="1"/>
  <c r="AW272" i="1" s="1"/>
  <c r="AW273" i="1" s="1"/>
  <c r="AW274" i="1" s="1"/>
  <c r="AW275" i="1" s="1"/>
  <c r="AW276" i="1" s="1"/>
  <c r="AW277" i="1" s="1"/>
  <c r="AW278" i="1" s="1"/>
  <c r="AW279" i="1" s="1"/>
  <c r="AW280" i="1" s="1"/>
  <c r="AW281" i="1" s="1"/>
  <c r="AW282" i="1" s="1"/>
  <c r="AW283" i="1" s="1"/>
  <c r="AW284" i="1" s="1"/>
  <c r="AW285" i="1" s="1"/>
  <c r="AW286" i="1" s="1"/>
  <c r="AW287" i="1" s="1"/>
  <c r="AW288" i="1" s="1"/>
  <c r="AW289" i="1" s="1"/>
  <c r="AW290" i="1" s="1"/>
  <c r="AW291" i="1" s="1"/>
  <c r="AW292" i="1" s="1"/>
  <c r="AW293" i="1" s="1"/>
  <c r="AW294" i="1" s="1"/>
  <c r="AW295" i="1" s="1"/>
  <c r="AW296" i="1" s="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L8" i="1"/>
  <c r="L9" i="1" s="1"/>
  <c r="Z7" i="1"/>
  <c r="Z8" i="1" s="1"/>
  <c r="M8" i="1"/>
  <c r="M9" i="1" s="1"/>
  <c r="AJ8" i="1"/>
  <c r="AJ9" i="1" s="1"/>
  <c r="AJ10" i="1" s="1"/>
  <c r="AJ11" i="1" s="1"/>
  <c r="AJ12" i="1" s="1"/>
  <c r="AJ13" i="1" s="1"/>
  <c r="AJ14" i="1" s="1"/>
  <c r="AJ15" i="1" s="1"/>
  <c r="AJ16" i="1" s="1"/>
  <c r="AJ17" i="1" s="1"/>
  <c r="AJ18" i="1" s="1"/>
  <c r="AJ19" i="1" s="1"/>
  <c r="AJ20" i="1" s="1"/>
  <c r="AJ21" i="1" s="1"/>
  <c r="AJ22" i="1" s="1"/>
  <c r="AJ23" i="1" s="1"/>
  <c r="AJ24" i="1" s="1"/>
  <c r="AJ25" i="1" s="1"/>
  <c r="AJ26" i="1" s="1"/>
  <c r="AJ27" i="1" s="1"/>
  <c r="AJ28" i="1" s="1"/>
  <c r="AJ29" i="1" s="1"/>
  <c r="AJ30" i="1" s="1"/>
  <c r="AJ31" i="1" s="1"/>
  <c r="AJ32" i="1" s="1"/>
  <c r="AJ33" i="1" s="1"/>
  <c r="AJ34" i="1" s="1"/>
  <c r="AJ35" i="1" s="1"/>
  <c r="AJ36" i="1" s="1"/>
  <c r="AJ37" i="1" s="1"/>
  <c r="AJ38" i="1" s="1"/>
  <c r="AJ39" i="1" s="1"/>
  <c r="AJ40" i="1" s="1"/>
  <c r="AJ41" i="1" s="1"/>
  <c r="AJ42" i="1" s="1"/>
  <c r="AJ43" i="1" s="1"/>
  <c r="AJ44" i="1" s="1"/>
  <c r="AJ45" i="1" s="1"/>
  <c r="AJ46" i="1" s="1"/>
  <c r="AJ47" i="1" s="1"/>
  <c r="AJ48" i="1" s="1"/>
  <c r="AJ49" i="1" s="1"/>
  <c r="AJ50" i="1" s="1"/>
  <c r="AJ51" i="1" s="1"/>
  <c r="AJ52" i="1" s="1"/>
  <c r="AJ53" i="1" s="1"/>
  <c r="AJ54" i="1" s="1"/>
  <c r="AJ55" i="1" s="1"/>
  <c r="AJ56" i="1" s="1"/>
  <c r="AJ57" i="1" s="1"/>
  <c r="AJ58" i="1" s="1"/>
  <c r="AJ59" i="1" s="1"/>
  <c r="AJ60" i="1" s="1"/>
  <c r="AJ61" i="1" s="1"/>
  <c r="AJ62" i="1" s="1"/>
  <c r="AJ63" i="1" s="1"/>
  <c r="AJ64" i="1" s="1"/>
  <c r="AJ65" i="1" s="1"/>
  <c r="AJ66" i="1" s="1"/>
  <c r="AJ67" i="1" s="1"/>
  <c r="AJ68" i="1" s="1"/>
  <c r="AJ69" i="1" s="1"/>
  <c r="AJ70" i="1" s="1"/>
  <c r="AJ71" i="1" s="1"/>
  <c r="AJ72" i="1" s="1"/>
  <c r="AJ73" i="1" s="1"/>
  <c r="AJ74" i="1" s="1"/>
  <c r="AJ75" i="1" s="1"/>
  <c r="AJ76" i="1" s="1"/>
  <c r="AJ77" i="1" s="1"/>
  <c r="AJ78" i="1" s="1"/>
  <c r="AJ79" i="1" s="1"/>
  <c r="AJ80" i="1" s="1"/>
  <c r="AJ81" i="1" s="1"/>
  <c r="AJ82" i="1" s="1"/>
  <c r="AJ83" i="1" s="1"/>
  <c r="AJ84" i="1" s="1"/>
  <c r="AJ85" i="1" s="1"/>
  <c r="AJ86" i="1" s="1"/>
  <c r="AJ87" i="1" s="1"/>
  <c r="AJ88" i="1" s="1"/>
  <c r="AJ89" i="1" s="1"/>
  <c r="AJ90" i="1" s="1"/>
  <c r="AJ91" i="1" s="1"/>
  <c r="AJ92" i="1" s="1"/>
  <c r="AJ93" i="1" s="1"/>
  <c r="AJ94" i="1" s="1"/>
  <c r="AJ95" i="1" s="1"/>
  <c r="AJ96" i="1" s="1"/>
  <c r="AJ97" i="1" s="1"/>
  <c r="AJ98" i="1" s="1"/>
  <c r="AJ99" i="1" s="1"/>
  <c r="AJ100" i="1" s="1"/>
  <c r="AJ101" i="1" s="1"/>
  <c r="AJ102" i="1" s="1"/>
  <c r="AJ103" i="1" s="1"/>
  <c r="AJ104" i="1" s="1"/>
  <c r="AJ105" i="1" s="1"/>
  <c r="AJ106" i="1" s="1"/>
  <c r="AJ107" i="1" s="1"/>
  <c r="AJ108" i="1" s="1"/>
  <c r="AJ109" i="1" s="1"/>
  <c r="AJ110" i="1" s="1"/>
  <c r="AJ111" i="1" s="1"/>
  <c r="AJ112" i="1" s="1"/>
  <c r="AJ113" i="1" s="1"/>
  <c r="AJ114" i="1" s="1"/>
  <c r="AJ115" i="1" s="1"/>
  <c r="AJ116" i="1" s="1"/>
  <c r="AJ117" i="1" s="1"/>
  <c r="AJ118" i="1" s="1"/>
  <c r="AJ119" i="1" s="1"/>
  <c r="AJ120" i="1" s="1"/>
  <c r="AJ121" i="1" s="1"/>
  <c r="AJ122" i="1" s="1"/>
  <c r="AJ123" i="1" s="1"/>
  <c r="AJ124" i="1" s="1"/>
  <c r="AJ125" i="1" s="1"/>
  <c r="AJ126" i="1" s="1"/>
  <c r="AJ127" i="1" s="1"/>
  <c r="AJ128" i="1" s="1"/>
  <c r="AJ129" i="1" s="1"/>
  <c r="AJ130" i="1" s="1"/>
  <c r="AJ131" i="1" s="1"/>
  <c r="AJ132" i="1" s="1"/>
  <c r="AJ133" i="1" s="1"/>
  <c r="AJ134" i="1" s="1"/>
  <c r="AJ135" i="1" s="1"/>
  <c r="AJ136" i="1" s="1"/>
  <c r="AJ137" i="1" s="1"/>
  <c r="AJ138" i="1" s="1"/>
  <c r="AJ139" i="1" s="1"/>
  <c r="AJ140" i="1" s="1"/>
  <c r="AJ141" i="1" s="1"/>
  <c r="AJ142" i="1" s="1"/>
  <c r="AJ143" i="1" s="1"/>
  <c r="AJ144" i="1" s="1"/>
  <c r="AJ145" i="1" s="1"/>
  <c r="AJ146" i="1" s="1"/>
  <c r="AJ147" i="1" s="1"/>
  <c r="AJ148" i="1" s="1"/>
  <c r="AJ149" i="1" s="1"/>
  <c r="AJ150" i="1" s="1"/>
  <c r="AJ151" i="1" s="1"/>
  <c r="AJ152" i="1" s="1"/>
  <c r="AJ153" i="1" s="1"/>
  <c r="AJ154" i="1" s="1"/>
  <c r="AJ155" i="1" s="1"/>
  <c r="AJ156" i="1" s="1"/>
  <c r="AJ157" i="1" s="1"/>
  <c r="AJ158" i="1" s="1"/>
  <c r="AJ159" i="1" s="1"/>
  <c r="AJ160" i="1" s="1"/>
  <c r="AJ161" i="1" s="1"/>
  <c r="AJ162" i="1" s="1"/>
  <c r="AJ163" i="1" s="1"/>
  <c r="AJ164" i="1" s="1"/>
  <c r="AJ165" i="1" s="1"/>
  <c r="AJ166" i="1" s="1"/>
  <c r="AJ167" i="1" s="1"/>
  <c r="AJ168" i="1" s="1"/>
  <c r="AJ169" i="1" s="1"/>
  <c r="AJ170" i="1" s="1"/>
  <c r="AJ171" i="1" s="1"/>
  <c r="AJ172" i="1" s="1"/>
  <c r="AJ173" i="1" s="1"/>
  <c r="AJ174" i="1" s="1"/>
  <c r="AJ175" i="1" s="1"/>
  <c r="AJ176" i="1" s="1"/>
  <c r="AJ177" i="1" s="1"/>
  <c r="AJ178" i="1" s="1"/>
  <c r="AJ179" i="1" s="1"/>
  <c r="AJ180" i="1" s="1"/>
  <c r="AJ181" i="1" s="1"/>
  <c r="AJ182" i="1" s="1"/>
  <c r="AJ183" i="1" s="1"/>
  <c r="AJ184" i="1" s="1"/>
  <c r="AJ185" i="1" s="1"/>
  <c r="AJ186" i="1" s="1"/>
  <c r="AJ187" i="1" s="1"/>
  <c r="AJ188" i="1" s="1"/>
  <c r="AJ189" i="1" s="1"/>
  <c r="AJ190" i="1" s="1"/>
  <c r="AJ191" i="1" s="1"/>
  <c r="AJ192" i="1" s="1"/>
  <c r="AJ193" i="1" s="1"/>
  <c r="AJ194" i="1" s="1"/>
  <c r="AJ195" i="1" s="1"/>
  <c r="AJ196" i="1" s="1"/>
  <c r="AJ197" i="1" s="1"/>
  <c r="AJ198" i="1" s="1"/>
  <c r="AJ199" i="1" s="1"/>
  <c r="AJ200" i="1" s="1"/>
  <c r="AJ201" i="1" s="1"/>
  <c r="AJ202" i="1" s="1"/>
  <c r="AJ203" i="1" s="1"/>
  <c r="AJ204" i="1" s="1"/>
  <c r="AJ205" i="1" s="1"/>
  <c r="AJ206" i="1" s="1"/>
  <c r="AJ207" i="1" s="1"/>
  <c r="AJ208" i="1" s="1"/>
  <c r="AJ209" i="1" s="1"/>
  <c r="AJ210" i="1" s="1"/>
  <c r="AJ211" i="1" s="1"/>
  <c r="AJ212" i="1" s="1"/>
  <c r="AJ213" i="1" s="1"/>
  <c r="AJ214" i="1" s="1"/>
  <c r="AJ215" i="1" s="1"/>
  <c r="AJ216" i="1" s="1"/>
  <c r="AJ217" i="1" s="1"/>
  <c r="AJ218" i="1" s="1"/>
  <c r="AJ219" i="1" s="1"/>
  <c r="AJ220" i="1" s="1"/>
  <c r="AJ221" i="1" s="1"/>
  <c r="AJ222" i="1" s="1"/>
  <c r="AJ223" i="1" s="1"/>
  <c r="AJ224" i="1" s="1"/>
  <c r="AJ225" i="1" s="1"/>
  <c r="AJ226" i="1" s="1"/>
  <c r="AJ227" i="1" s="1"/>
  <c r="AJ228" i="1" s="1"/>
  <c r="AJ229" i="1" s="1"/>
  <c r="AJ230" i="1" s="1"/>
  <c r="AJ231" i="1" s="1"/>
  <c r="AJ232" i="1" s="1"/>
  <c r="AJ233" i="1" s="1"/>
  <c r="AJ234" i="1" s="1"/>
  <c r="AJ235" i="1" s="1"/>
  <c r="AJ236" i="1" s="1"/>
  <c r="AJ237" i="1" s="1"/>
  <c r="AJ238" i="1" s="1"/>
  <c r="AJ239" i="1" s="1"/>
  <c r="AJ240" i="1" s="1"/>
  <c r="AJ241" i="1" s="1"/>
  <c r="AJ242" i="1" s="1"/>
  <c r="AJ243" i="1" s="1"/>
  <c r="AJ244" i="1" s="1"/>
  <c r="AJ245" i="1" s="1"/>
  <c r="AJ246" i="1" s="1"/>
  <c r="AJ247" i="1" s="1"/>
  <c r="AJ248" i="1" s="1"/>
  <c r="AJ249" i="1" s="1"/>
  <c r="AJ250" i="1" s="1"/>
  <c r="AJ251" i="1" s="1"/>
  <c r="AJ252" i="1" s="1"/>
  <c r="AJ253" i="1" s="1"/>
  <c r="AJ254" i="1" s="1"/>
  <c r="AJ255" i="1" s="1"/>
  <c r="AJ256" i="1" s="1"/>
  <c r="AJ257" i="1" s="1"/>
  <c r="AJ258" i="1" s="1"/>
  <c r="AJ259" i="1" s="1"/>
  <c r="AJ260" i="1" s="1"/>
  <c r="AJ261" i="1" s="1"/>
  <c r="AJ262" i="1" s="1"/>
  <c r="AJ263" i="1" s="1"/>
  <c r="AJ264" i="1" s="1"/>
  <c r="AJ265" i="1" s="1"/>
  <c r="AJ266" i="1" s="1"/>
  <c r="AJ267" i="1" s="1"/>
  <c r="AJ268" i="1" s="1"/>
  <c r="AJ269" i="1" s="1"/>
  <c r="AJ270" i="1" s="1"/>
  <c r="AJ271" i="1" s="1"/>
  <c r="AJ272" i="1" s="1"/>
  <c r="AJ273" i="1" s="1"/>
  <c r="AJ274" i="1" s="1"/>
  <c r="AJ275" i="1" s="1"/>
  <c r="AJ276" i="1" s="1"/>
  <c r="AJ277" i="1" s="1"/>
  <c r="AJ278" i="1" s="1"/>
  <c r="AJ279" i="1" s="1"/>
  <c r="AJ280" i="1" s="1"/>
  <c r="AJ281" i="1" s="1"/>
  <c r="AJ282" i="1" s="1"/>
  <c r="AJ283" i="1" s="1"/>
  <c r="AJ284" i="1" s="1"/>
  <c r="AJ285" i="1" s="1"/>
  <c r="AJ286" i="1" s="1"/>
  <c r="AJ287" i="1" s="1"/>
  <c r="AJ288" i="1" s="1"/>
  <c r="AJ289" i="1" s="1"/>
  <c r="AJ290" i="1" s="1"/>
  <c r="AJ291" i="1" s="1"/>
  <c r="AJ292" i="1" s="1"/>
  <c r="AJ293" i="1" s="1"/>
  <c r="AJ294" i="1" s="1"/>
  <c r="AJ295" i="1" s="1"/>
  <c r="AJ296" i="1" s="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G25" i="7"/>
  <c r="G26"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4" i="7"/>
  <c r="BA7" i="1"/>
  <c r="AZ7" i="1"/>
  <c r="AY7" i="1"/>
  <c r="AX7" i="1"/>
  <c r="E2" i="1" l="1"/>
  <c r="V9" i="4" s="1"/>
  <c r="AH105" i="4" s="1" a="1"/>
  <c r="AH105" i="4" s="1"/>
  <c r="D2" i="1"/>
  <c r="D50" i="2"/>
  <c r="E50" i="2"/>
  <c r="Z9" i="1"/>
  <c r="Z10" i="1" s="1"/>
  <c r="Z11" i="1" s="1"/>
  <c r="Z12" i="1" s="1"/>
  <c r="Z13" i="1" s="1"/>
  <c r="Z14" i="1" s="1"/>
  <c r="Z15" i="1" s="1"/>
  <c r="Z16" i="1" s="1"/>
  <c r="Z17" i="1" s="1"/>
  <c r="Z18" i="1" s="1"/>
  <c r="Z19" i="1" s="1"/>
  <c r="Z20" i="1" s="1"/>
  <c r="Z21" i="1" s="1"/>
  <c r="Z22" i="1" s="1"/>
  <c r="Z23" i="1" s="1"/>
  <c r="Z24" i="1" s="1"/>
  <c r="Z25" i="1" s="1"/>
  <c r="Z26" i="1" s="1"/>
  <c r="Z27" i="1" s="1"/>
  <c r="Z28" i="1" s="1"/>
  <c r="Z29" i="1" s="1"/>
  <c r="Z30" i="1" s="1"/>
  <c r="Z31" i="1" s="1"/>
  <c r="Z32" i="1" s="1"/>
  <c r="Z33" i="1" s="1"/>
  <c r="Z34" i="1" s="1"/>
  <c r="Z35" i="1" s="1"/>
  <c r="Z36" i="1" s="1"/>
  <c r="Z37" i="1" s="1"/>
  <c r="Z38" i="1" s="1"/>
  <c r="Z39" i="1" s="1"/>
  <c r="Z40" i="1" s="1"/>
  <c r="Z41" i="1" s="1"/>
  <c r="Z42" i="1" s="1"/>
  <c r="Z43" i="1" s="1"/>
  <c r="Z44" i="1" s="1"/>
  <c r="Z45" i="1" s="1"/>
  <c r="Z46" i="1" s="1"/>
  <c r="Z47" i="1" s="1"/>
  <c r="Z48" i="1" s="1"/>
  <c r="Z49" i="1" s="1"/>
  <c r="Z50" i="1" s="1"/>
  <c r="Z51" i="1" s="1"/>
  <c r="Z52" i="1" s="1"/>
  <c r="Z53" i="1" s="1"/>
  <c r="Z54" i="1" s="1"/>
  <c r="Z55" i="1" s="1"/>
  <c r="Z56" i="1" s="1"/>
  <c r="Z57" i="1" s="1"/>
  <c r="Z58" i="1" s="1"/>
  <c r="Z59" i="1" s="1"/>
  <c r="Z60" i="1" s="1"/>
  <c r="Z61" i="1" s="1"/>
  <c r="Z62" i="1" s="1"/>
  <c r="Z63" i="1" s="1"/>
  <c r="Z64" i="1" s="1"/>
  <c r="Z65" i="1" s="1"/>
  <c r="Z66" i="1" s="1"/>
  <c r="Z67" i="1" s="1"/>
  <c r="Z68" i="1" s="1"/>
  <c r="Z69" i="1" s="1"/>
  <c r="Z70" i="1" s="1"/>
  <c r="Z71" i="1" s="1"/>
  <c r="Z72" i="1" s="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Z96" i="1" s="1"/>
  <c r="Z97" i="1" s="1"/>
  <c r="Z98" i="1" s="1"/>
  <c r="Z99" i="1" s="1"/>
  <c r="Z100" i="1" s="1"/>
  <c r="Z101" i="1" s="1"/>
  <c r="Z102" i="1" s="1"/>
  <c r="Z103" i="1" s="1"/>
  <c r="Z104" i="1" s="1"/>
  <c r="Z105" i="1" s="1"/>
  <c r="Z106" i="1" s="1"/>
  <c r="Z107" i="1" s="1"/>
  <c r="Z108" i="1" s="1"/>
  <c r="Z109" i="1" s="1"/>
  <c r="Z110" i="1" s="1"/>
  <c r="Z111" i="1" s="1"/>
  <c r="Z112" i="1" s="1"/>
  <c r="Z113" i="1" s="1"/>
  <c r="Z114" i="1" s="1"/>
  <c r="Z115" i="1" s="1"/>
  <c r="Z116" i="1" s="1"/>
  <c r="Z117" i="1" s="1"/>
  <c r="Z118" i="1" s="1"/>
  <c r="Z119" i="1" s="1"/>
  <c r="Z120" i="1" s="1"/>
  <c r="Z121" i="1" s="1"/>
  <c r="Z122" i="1" s="1"/>
  <c r="Z123" i="1" s="1"/>
  <c r="Z124" i="1" s="1"/>
  <c r="Z125" i="1" s="1"/>
  <c r="Z126" i="1" s="1"/>
  <c r="Z127" i="1" s="1"/>
  <c r="Z128" i="1" s="1"/>
  <c r="Z129" i="1" s="1"/>
  <c r="Z130" i="1" s="1"/>
  <c r="Z131" i="1" s="1"/>
  <c r="Z132" i="1" s="1"/>
  <c r="Z133" i="1" s="1"/>
  <c r="Z134" i="1" s="1"/>
  <c r="Z135" i="1" s="1"/>
  <c r="Z136" i="1" s="1"/>
  <c r="Z137" i="1" s="1"/>
  <c r="Z138" i="1" s="1"/>
  <c r="Z139" i="1" s="1"/>
  <c r="Z140" i="1" s="1"/>
  <c r="Z141" i="1" s="1"/>
  <c r="Z142" i="1" s="1"/>
  <c r="Z143" i="1" s="1"/>
  <c r="Z144" i="1" s="1"/>
  <c r="Z145" i="1" s="1"/>
  <c r="Z146" i="1" s="1"/>
  <c r="Z147" i="1" s="1"/>
  <c r="Z148" i="1" s="1"/>
  <c r="Z149" i="1" s="1"/>
  <c r="Z150" i="1" s="1"/>
  <c r="Z151" i="1" s="1"/>
  <c r="Z152" i="1" s="1"/>
  <c r="Z153" i="1" s="1"/>
  <c r="Z154" i="1" s="1"/>
  <c r="Z155" i="1" s="1"/>
  <c r="Z156" i="1" s="1"/>
  <c r="Z157" i="1" s="1"/>
  <c r="Z158" i="1" s="1"/>
  <c r="Z159" i="1" s="1"/>
  <c r="Z160" i="1" s="1"/>
  <c r="Z161" i="1" s="1"/>
  <c r="Z162" i="1" s="1"/>
  <c r="Z163" i="1" s="1"/>
  <c r="Z164" i="1" s="1"/>
  <c r="Z165" i="1" s="1"/>
  <c r="Z166" i="1" s="1"/>
  <c r="Z167" i="1" s="1"/>
  <c r="Z168" i="1" s="1"/>
  <c r="Z169" i="1" s="1"/>
  <c r="Z170" i="1" s="1"/>
  <c r="Z171" i="1" s="1"/>
  <c r="Z172" i="1" s="1"/>
  <c r="Z173" i="1" s="1"/>
  <c r="Z174" i="1" s="1"/>
  <c r="Z175" i="1" s="1"/>
  <c r="Z176" i="1" s="1"/>
  <c r="Z177" i="1" s="1"/>
  <c r="Z178" i="1" s="1"/>
  <c r="Z179" i="1" s="1"/>
  <c r="Z180" i="1" s="1"/>
  <c r="Z181" i="1" s="1"/>
  <c r="Z182" i="1" s="1"/>
  <c r="Z183" i="1" s="1"/>
  <c r="Z184" i="1" s="1"/>
  <c r="Z185" i="1" s="1"/>
  <c r="Z186" i="1" s="1"/>
  <c r="Z187" i="1" s="1"/>
  <c r="Z188" i="1" s="1"/>
  <c r="Z189" i="1" s="1"/>
  <c r="Z190" i="1" s="1"/>
  <c r="Z191" i="1" s="1"/>
  <c r="Z192" i="1" s="1"/>
  <c r="Z193" i="1" s="1"/>
  <c r="Z194" i="1" s="1"/>
  <c r="Z195" i="1" s="1"/>
  <c r="Z196" i="1" s="1"/>
  <c r="Z197" i="1" s="1"/>
  <c r="Z198" i="1" s="1"/>
  <c r="Z199" i="1" s="1"/>
  <c r="Z200" i="1" s="1"/>
  <c r="Z201" i="1" s="1"/>
  <c r="Z202" i="1" s="1"/>
  <c r="Z203" i="1" s="1"/>
  <c r="Z204" i="1" s="1"/>
  <c r="Z205" i="1" s="1"/>
  <c r="Z206" i="1" s="1"/>
  <c r="Z207" i="1" s="1"/>
  <c r="Z208" i="1" s="1"/>
  <c r="Z209" i="1" s="1"/>
  <c r="Z210" i="1" s="1"/>
  <c r="Z211" i="1" s="1"/>
  <c r="Z212" i="1" s="1"/>
  <c r="Z213" i="1" s="1"/>
  <c r="Z214" i="1" s="1"/>
  <c r="Z215" i="1" s="1"/>
  <c r="Z216" i="1" s="1"/>
  <c r="Z217" i="1" s="1"/>
  <c r="Z218" i="1" s="1"/>
  <c r="Z219" i="1" s="1"/>
  <c r="Z220" i="1" s="1"/>
  <c r="Z221" i="1" s="1"/>
  <c r="Z222" i="1" s="1"/>
  <c r="Z223" i="1" s="1"/>
  <c r="Z224" i="1" s="1"/>
  <c r="Z225" i="1" s="1"/>
  <c r="Z226" i="1" s="1"/>
  <c r="Z227" i="1" s="1"/>
  <c r="Z228" i="1" s="1"/>
  <c r="Z229" i="1" s="1"/>
  <c r="Z230" i="1" s="1"/>
  <c r="Z231" i="1" s="1"/>
  <c r="Z232" i="1" s="1"/>
  <c r="Z233" i="1" s="1"/>
  <c r="Z234" i="1" s="1"/>
  <c r="Z235" i="1" s="1"/>
  <c r="Z236" i="1" s="1"/>
  <c r="Z237" i="1" s="1"/>
  <c r="Z238" i="1" s="1"/>
  <c r="Z239" i="1" s="1"/>
  <c r="Z240" i="1" s="1"/>
  <c r="Z241" i="1" s="1"/>
  <c r="Z242" i="1" s="1"/>
  <c r="Z243" i="1" s="1"/>
  <c r="Z244" i="1" s="1"/>
  <c r="Z245" i="1" s="1"/>
  <c r="Z246" i="1" s="1"/>
  <c r="Z247" i="1" s="1"/>
  <c r="Z248" i="1" s="1"/>
  <c r="Z249" i="1" s="1"/>
  <c r="Z250" i="1" s="1"/>
  <c r="Z251" i="1" s="1"/>
  <c r="Z252" i="1" s="1"/>
  <c r="Z253" i="1" s="1"/>
  <c r="Z254" i="1" s="1"/>
  <c r="Z255" i="1" s="1"/>
  <c r="Z256" i="1" s="1"/>
  <c r="Z257" i="1" s="1"/>
  <c r="Z258" i="1" s="1"/>
  <c r="Z259" i="1" s="1"/>
  <c r="Z260" i="1" s="1"/>
  <c r="Z261" i="1" s="1"/>
  <c r="Z262" i="1" s="1"/>
  <c r="Z263" i="1" s="1"/>
  <c r="Z264" i="1" s="1"/>
  <c r="Z265" i="1" s="1"/>
  <c r="Z266" i="1" s="1"/>
  <c r="Z267" i="1" s="1"/>
  <c r="Z268" i="1" s="1"/>
  <c r="Z269" i="1" s="1"/>
  <c r="Z270" i="1" s="1"/>
  <c r="Z271" i="1" s="1"/>
  <c r="Z272" i="1" s="1"/>
  <c r="Z273" i="1" s="1"/>
  <c r="Z274" i="1" s="1"/>
  <c r="Z275" i="1" s="1"/>
  <c r="Z276" i="1" s="1"/>
  <c r="Z277" i="1" s="1"/>
  <c r="Z278" i="1" s="1"/>
  <c r="Z279" i="1" s="1"/>
  <c r="Z280" i="1" s="1"/>
  <c r="Z281" i="1" s="1"/>
  <c r="Z282" i="1" s="1"/>
  <c r="Z283" i="1" s="1"/>
  <c r="Z284" i="1" s="1"/>
  <c r="Z285" i="1" s="1"/>
  <c r="Z286" i="1" s="1"/>
  <c r="Z287" i="1" s="1"/>
  <c r="Z288" i="1" s="1"/>
  <c r="Z289" i="1" s="1"/>
  <c r="Z290" i="1" s="1"/>
  <c r="Z291" i="1" s="1"/>
  <c r="Z292" i="1" s="1"/>
  <c r="Z293" i="1" s="1"/>
  <c r="Z294" i="1" s="1"/>
  <c r="Z295" i="1" s="1"/>
  <c r="Z296" i="1" s="1"/>
  <c r="Z297" i="1" s="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AF8" i="1"/>
  <c r="H7" i="1"/>
  <c r="F2" i="1"/>
  <c r="V12" i="4"/>
  <c r="AH102" i="4" s="1" a="1"/>
  <c r="AH102" i="4" s="1"/>
  <c r="V20" i="4"/>
  <c r="AH94" i="4" s="1" a="1"/>
  <c r="AH94" i="4" s="1"/>
  <c r="V18" i="4"/>
  <c r="AH96" i="4" s="1" a="1"/>
  <c r="AH96" i="4" s="1"/>
  <c r="V37" i="4"/>
  <c r="AH77" i="4" s="1" a="1"/>
  <c r="AH77" i="4" s="1"/>
  <c r="V45" i="4"/>
  <c r="AH69" i="4" s="1" a="1"/>
  <c r="AH69" i="4" s="1"/>
  <c r="V53" i="4"/>
  <c r="AH61" i="4" s="1" a="1"/>
  <c r="AH61" i="4" s="1"/>
  <c r="V35" i="4"/>
  <c r="AH79" i="4" s="1" a="1"/>
  <c r="AH79" i="4" s="1"/>
  <c r="V54" i="4"/>
  <c r="AH60" i="4" s="1" a="1"/>
  <c r="AH60" i="4" s="1"/>
  <c r="V81" i="4"/>
  <c r="AH33" i="4" s="1" a="1"/>
  <c r="AH33" i="4" s="1"/>
  <c r="V105" i="4"/>
  <c r="AH9" i="4" s="1" a="1"/>
  <c r="AH9" i="4" s="1"/>
  <c r="V113" i="4"/>
  <c r="V121" i="4"/>
  <c r="V145" i="4"/>
  <c r="V161" i="4"/>
  <c r="V169" i="4"/>
  <c r="V14" i="4"/>
  <c r="AH100" i="4" s="1" a="1"/>
  <c r="AH100" i="4" s="1"/>
  <c r="V44" i="4"/>
  <c r="AH70" i="4" s="1" a="1"/>
  <c r="AH70" i="4" s="1"/>
  <c r="V27" i="4"/>
  <c r="AH87" i="4" s="1" a="1"/>
  <c r="AH87" i="4" s="1"/>
  <c r="V48" i="4"/>
  <c r="AH66" i="4" s="1" a="1"/>
  <c r="AH66" i="4" s="1"/>
  <c r="V55" i="4"/>
  <c r="AH59" i="4" s="1" a="1"/>
  <c r="AH59" i="4" s="1"/>
  <c r="V63" i="4"/>
  <c r="AH51" i="4" s="1" a="1"/>
  <c r="AH51" i="4" s="1"/>
  <c r="V71" i="4"/>
  <c r="AH43" i="4" s="1" a="1"/>
  <c r="AH43" i="4" s="1"/>
  <c r="V79" i="4"/>
  <c r="AH35" i="4" s="1" a="1"/>
  <c r="AH35" i="4" s="1"/>
  <c r="V103" i="4"/>
  <c r="AH11" i="4" s="1" a="1"/>
  <c r="AH11" i="4" s="1"/>
  <c r="V111" i="4"/>
  <c r="V119" i="4"/>
  <c r="V127" i="4"/>
  <c r="V135" i="4"/>
  <c r="V38" i="4"/>
  <c r="AH76" i="4" s="1" a="1"/>
  <c r="AH76" i="4" s="1"/>
  <c r="V66" i="4"/>
  <c r="AH48" i="4" s="1" a="1"/>
  <c r="AH48" i="4" s="1"/>
  <c r="V74" i="4"/>
  <c r="AH40" i="4" s="1" a="1"/>
  <c r="AH40" i="4" s="1"/>
  <c r="V82" i="4"/>
  <c r="AH32" i="4" s="1" a="1"/>
  <c r="AH32" i="4" s="1"/>
  <c r="V90" i="4"/>
  <c r="AH24" i="4" s="1" a="1"/>
  <c r="AH24" i="4" s="1"/>
  <c r="V98" i="4"/>
  <c r="AH16" i="4" s="1" a="1"/>
  <c r="AH16" i="4" s="1"/>
  <c r="V106" i="4"/>
  <c r="AH8" i="4" s="1" a="1"/>
  <c r="AH8" i="4" s="1"/>
  <c r="V114" i="4"/>
  <c r="V122" i="4"/>
  <c r="V130" i="4"/>
  <c r="V138" i="4"/>
  <c r="V146" i="4"/>
  <c r="V154" i="4"/>
  <c r="V162" i="4"/>
  <c r="V170" i="4"/>
  <c r="V178" i="4"/>
  <c r="V186" i="4"/>
  <c r="V194" i="4"/>
  <c r="V202" i="4"/>
  <c r="V210" i="4"/>
  <c r="V218" i="4"/>
  <c r="V226" i="4"/>
  <c r="V234" i="4"/>
  <c r="V242" i="4"/>
  <c r="V19" i="4"/>
  <c r="AH95" i="4" s="1" a="1"/>
  <c r="AH95" i="4" s="1"/>
  <c r="V61" i="4"/>
  <c r="AH53" i="4" s="1" a="1"/>
  <c r="AH53" i="4" s="1"/>
  <c r="V69" i="4"/>
  <c r="AH45" i="4" s="1" a="1"/>
  <c r="AH45" i="4" s="1"/>
  <c r="V77" i="4"/>
  <c r="AH37" i="4" s="1" a="1"/>
  <c r="AH37" i="4" s="1"/>
  <c r="V85" i="4"/>
  <c r="AH29" i="4" s="1" a="1"/>
  <c r="AH29" i="4" s="1"/>
  <c r="V93" i="4"/>
  <c r="AH21" i="4" s="1" a="1"/>
  <c r="AH21" i="4" s="1"/>
  <c r="V101" i="4"/>
  <c r="AH13" i="4" s="1" a="1"/>
  <c r="AH13" i="4" s="1"/>
  <c r="V109" i="4"/>
  <c r="V117" i="4"/>
  <c r="V125" i="4"/>
  <c r="V133" i="4"/>
  <c r="V30" i="4"/>
  <c r="AH84" i="4" s="1" a="1"/>
  <c r="AH84" i="4" s="1"/>
  <c r="V56" i="4"/>
  <c r="AH58" i="4" s="1" a="1"/>
  <c r="AH58" i="4" s="1"/>
  <c r="V64" i="4"/>
  <c r="AH50" i="4" s="1" a="1"/>
  <c r="AH50" i="4" s="1"/>
  <c r="V72" i="4"/>
  <c r="AH42" i="4" s="1" a="1"/>
  <c r="AH42" i="4" s="1"/>
  <c r="V80" i="4"/>
  <c r="AH34" i="4" s="1" a="1"/>
  <c r="AH34" i="4" s="1"/>
  <c r="V88" i="4"/>
  <c r="AH26" i="4" s="1" a="1"/>
  <c r="AH26" i="4" s="1"/>
  <c r="V96" i="4"/>
  <c r="AH18" i="4" s="1" a="1"/>
  <c r="AH18" i="4" s="1"/>
  <c r="V104" i="4"/>
  <c r="AH10" i="4" s="1" a="1"/>
  <c r="AH10" i="4" s="1"/>
  <c r="V112" i="4"/>
  <c r="V120" i="4"/>
  <c r="V128" i="4"/>
  <c r="V136" i="4"/>
  <c r="V75" i="4"/>
  <c r="AH39" i="4" s="1" a="1"/>
  <c r="AH39" i="4" s="1"/>
  <c r="V110" i="4"/>
  <c r="V124" i="4"/>
  <c r="V139" i="4"/>
  <c r="V157" i="4"/>
  <c r="V164" i="4"/>
  <c r="V171" i="4"/>
  <c r="V205" i="4"/>
  <c r="V208" i="4"/>
  <c r="V211" i="4"/>
  <c r="V214" i="4"/>
  <c r="V217" i="4"/>
  <c r="V220" i="4"/>
  <c r="V223" i="4"/>
  <c r="V250" i="4"/>
  <c r="V258" i="4"/>
  <c r="V266" i="4"/>
  <c r="V274" i="4"/>
  <c r="V282" i="4"/>
  <c r="V290" i="4"/>
  <c r="V298" i="4"/>
  <c r="V306" i="4"/>
  <c r="V314" i="4"/>
  <c r="V322" i="4"/>
  <c r="V330" i="4"/>
  <c r="V338" i="4"/>
  <c r="V346" i="4"/>
  <c r="V68" i="4"/>
  <c r="AH46" i="4" s="1" a="1"/>
  <c r="AH46" i="4" s="1"/>
  <c r="V83" i="4"/>
  <c r="AH31" i="4" s="1" a="1"/>
  <c r="AH31" i="4" s="1"/>
  <c r="V118" i="4"/>
  <c r="V132" i="4"/>
  <c r="V143" i="4"/>
  <c r="V150" i="4"/>
  <c r="V168" i="4"/>
  <c r="V181" i="4"/>
  <c r="V184" i="4"/>
  <c r="V187" i="4"/>
  <c r="V190" i="4"/>
  <c r="V193" i="4"/>
  <c r="V196" i="4"/>
  <c r="V199" i="4"/>
  <c r="V245" i="4"/>
  <c r="V253" i="4"/>
  <c r="V261" i="4"/>
  <c r="V269" i="4"/>
  <c r="V277" i="4"/>
  <c r="V285" i="4"/>
  <c r="V293" i="4"/>
  <c r="V301" i="4"/>
  <c r="V309" i="4"/>
  <c r="V317" i="4"/>
  <c r="V325" i="4"/>
  <c r="V333" i="4"/>
  <c r="V341" i="4"/>
  <c r="V70" i="4"/>
  <c r="AH44" i="4" s="1" a="1"/>
  <c r="AH44" i="4" s="1"/>
  <c r="V84" i="4"/>
  <c r="AH30" i="4" s="1" a="1"/>
  <c r="AH30" i="4" s="1"/>
  <c r="V99" i="4"/>
  <c r="AH15" i="4" s="1" a="1"/>
  <c r="AH15" i="4" s="1"/>
  <c r="V134" i="4"/>
  <c r="V144" i="4"/>
  <c r="V151" i="4"/>
  <c r="V158" i="4"/>
  <c r="V197" i="4"/>
  <c r="V200" i="4"/>
  <c r="V203" i="4"/>
  <c r="V206" i="4"/>
  <c r="V209" i="4"/>
  <c r="V212" i="4"/>
  <c r="V215" i="4"/>
  <c r="V251" i="4"/>
  <c r="V259" i="4"/>
  <c r="V267" i="4"/>
  <c r="V275" i="4"/>
  <c r="V283" i="4"/>
  <c r="V291" i="4"/>
  <c r="V299" i="4"/>
  <c r="V307" i="4"/>
  <c r="V315" i="4"/>
  <c r="V323" i="4"/>
  <c r="V331" i="4"/>
  <c r="V339" i="4"/>
  <c r="V347" i="4"/>
  <c r="V355" i="4"/>
  <c r="V363" i="4"/>
  <c r="V371" i="4"/>
  <c r="V78" i="4"/>
  <c r="AH36" i="4" s="1" a="1"/>
  <c r="AH36" i="4" s="1"/>
  <c r="V92" i="4"/>
  <c r="AH22" i="4" s="1" a="1"/>
  <c r="AH22" i="4" s="1"/>
  <c r="V107" i="4"/>
  <c r="AH7" i="4" s="1" a="1"/>
  <c r="AH7" i="4" s="1"/>
  <c r="V141" i="4"/>
  <c r="V148" i="4"/>
  <c r="V155" i="4"/>
  <c r="V173" i="4"/>
  <c r="V176" i="4"/>
  <c r="V179" i="4"/>
  <c r="V182" i="4"/>
  <c r="V185" i="4"/>
  <c r="V188" i="4"/>
  <c r="V191" i="4"/>
  <c r="V237" i="4"/>
  <c r="V240" i="4"/>
  <c r="V243" i="4"/>
  <c r="V246" i="4"/>
  <c r="V254" i="4"/>
  <c r="V262" i="4"/>
  <c r="V270" i="4"/>
  <c r="V278" i="4"/>
  <c r="V286" i="4"/>
  <c r="V294" i="4"/>
  <c r="V302" i="4"/>
  <c r="V310" i="4"/>
  <c r="V86" i="4"/>
  <c r="AH28" i="4" s="1" a="1"/>
  <c r="AH28" i="4" s="1"/>
  <c r="V100" i="4"/>
  <c r="AH14" i="4" s="1" a="1"/>
  <c r="AH14" i="4" s="1"/>
  <c r="V115" i="4"/>
  <c r="V152" i="4"/>
  <c r="V159" i="4"/>
  <c r="V166" i="4"/>
  <c r="V213" i="4"/>
  <c r="V216" i="4"/>
  <c r="V219" i="4"/>
  <c r="V222" i="4"/>
  <c r="V225" i="4"/>
  <c r="V228" i="4"/>
  <c r="V231" i="4"/>
  <c r="V249" i="4"/>
  <c r="V257" i="4"/>
  <c r="V265" i="4"/>
  <c r="V43" i="4"/>
  <c r="AH71" i="4" s="1" a="1"/>
  <c r="AH71" i="4" s="1"/>
  <c r="V94" i="4"/>
  <c r="AH20" i="4" s="1" a="1"/>
  <c r="AH20" i="4" s="1"/>
  <c r="V108" i="4"/>
  <c r="V123" i="4"/>
  <c r="V149" i="4"/>
  <c r="V156" i="4"/>
  <c r="V163" i="4"/>
  <c r="V189" i="4"/>
  <c r="V192" i="4"/>
  <c r="V195" i="4"/>
  <c r="V198" i="4"/>
  <c r="V201" i="4"/>
  <c r="V204" i="4"/>
  <c r="V207" i="4"/>
  <c r="V252" i="4"/>
  <c r="V260" i="4"/>
  <c r="V268" i="4"/>
  <c r="V276" i="4"/>
  <c r="V284" i="4"/>
  <c r="V292" i="4"/>
  <c r="V300" i="4"/>
  <c r="V308" i="4"/>
  <c r="V316" i="4"/>
  <c r="V324" i="4"/>
  <c r="V332" i="4"/>
  <c r="V340" i="4"/>
  <c r="V50" i="4"/>
  <c r="AH64" i="4" s="1" a="1"/>
  <c r="AH64" i="4" s="1"/>
  <c r="V140" i="4"/>
  <c r="V230" i="4"/>
  <c r="V264" i="4"/>
  <c r="V272" i="4"/>
  <c r="V279" i="4"/>
  <c r="V319" i="4"/>
  <c r="V335" i="4"/>
  <c r="V345" i="4"/>
  <c r="V378" i="4"/>
  <c r="V386" i="4"/>
  <c r="V394" i="4"/>
  <c r="V402" i="4"/>
  <c r="V410" i="4"/>
  <c r="V418" i="4"/>
  <c r="V426" i="4"/>
  <c r="V434" i="4"/>
  <c r="V442" i="4"/>
  <c r="V450" i="4"/>
  <c r="V458" i="4"/>
  <c r="V466" i="4"/>
  <c r="V474" i="4"/>
  <c r="V482" i="4"/>
  <c r="V490" i="4"/>
  <c r="V59" i="4"/>
  <c r="AH55" i="4" s="1" a="1"/>
  <c r="AH55" i="4" s="1"/>
  <c r="V116" i="4"/>
  <c r="V142" i="4"/>
  <c r="V183" i="4"/>
  <c r="V232" i="4"/>
  <c r="V244" i="4"/>
  <c r="V255" i="4"/>
  <c r="V273" i="4"/>
  <c r="V280" i="4"/>
  <c r="V287" i="4"/>
  <c r="V320" i="4"/>
  <c r="V336" i="4"/>
  <c r="V358" i="4"/>
  <c r="V361" i="4"/>
  <c r="V364" i="4"/>
  <c r="V367" i="4"/>
  <c r="V370" i="4"/>
  <c r="V373" i="4"/>
  <c r="V381" i="4"/>
  <c r="V389" i="4"/>
  <c r="V397" i="4"/>
  <c r="V405" i="4"/>
  <c r="V413" i="4"/>
  <c r="V421" i="4"/>
  <c r="V429" i="4"/>
  <c r="V437" i="4"/>
  <c r="V445" i="4"/>
  <c r="V453" i="4"/>
  <c r="V461" i="4"/>
  <c r="V469" i="4"/>
  <c r="V477" i="4"/>
  <c r="V485" i="4"/>
  <c r="V67" i="4"/>
  <c r="AH47" i="4" s="1" a="1"/>
  <c r="AH47" i="4" s="1"/>
  <c r="V160" i="4"/>
  <c r="V174" i="4"/>
  <c r="V235" i="4"/>
  <c r="V247" i="4"/>
  <c r="V289" i="4"/>
  <c r="V296" i="4"/>
  <c r="V303" i="4"/>
  <c r="V321" i="4"/>
  <c r="V337" i="4"/>
  <c r="V379" i="4"/>
  <c r="V387" i="4"/>
  <c r="V395" i="4"/>
  <c r="V403" i="4"/>
  <c r="V411" i="4"/>
  <c r="V419" i="4"/>
  <c r="V427" i="4"/>
  <c r="V435" i="4"/>
  <c r="V443" i="4"/>
  <c r="V451" i="4"/>
  <c r="V459" i="4"/>
  <c r="V467" i="4"/>
  <c r="V475" i="4"/>
  <c r="V483" i="4"/>
  <c r="V491" i="4"/>
  <c r="V499" i="4"/>
  <c r="V507" i="4"/>
  <c r="R8" i="4"/>
  <c r="AD106" i="4" s="1" a="1"/>
  <c r="AD106" i="4" s="1"/>
  <c r="Q11" i="4"/>
  <c r="AC103" i="4" s="1" a="1"/>
  <c r="AC103" i="4" s="1"/>
  <c r="V126" i="4"/>
  <c r="V147" i="4"/>
  <c r="V175" i="4"/>
  <c r="V224" i="4"/>
  <c r="V236" i="4"/>
  <c r="V248" i="4"/>
  <c r="V297" i="4"/>
  <c r="V304" i="4"/>
  <c r="V311" i="4"/>
  <c r="V327" i="4"/>
  <c r="V343" i="4"/>
  <c r="V350" i="4"/>
  <c r="V353" i="4"/>
  <c r="V356" i="4"/>
  <c r="V359" i="4"/>
  <c r="V362" i="4"/>
  <c r="V365" i="4"/>
  <c r="V368" i="4"/>
  <c r="V374" i="4"/>
  <c r="V382" i="4"/>
  <c r="V390" i="4"/>
  <c r="V398" i="4"/>
  <c r="V406" i="4"/>
  <c r="V414" i="4"/>
  <c r="V422" i="4"/>
  <c r="V430" i="4"/>
  <c r="V438" i="4"/>
  <c r="V446" i="4"/>
  <c r="V454" i="4"/>
  <c r="V462" i="4"/>
  <c r="V470" i="4"/>
  <c r="V478" i="4"/>
  <c r="V11" i="4"/>
  <c r="AH103" i="4" s="1" a="1"/>
  <c r="AH103" i="4" s="1"/>
  <c r="V102" i="4"/>
  <c r="AH12" i="4" s="1" a="1"/>
  <c r="AH12" i="4" s="1"/>
  <c r="V131" i="4"/>
  <c r="V177" i="4"/>
  <c r="V238" i="4"/>
  <c r="V305" i="4"/>
  <c r="V312" i="4"/>
  <c r="V328" i="4"/>
  <c r="V377" i="4"/>
  <c r="V385" i="4"/>
  <c r="V393" i="4"/>
  <c r="V401" i="4"/>
  <c r="V409" i="4"/>
  <c r="V417" i="4"/>
  <c r="V425" i="4"/>
  <c r="V433" i="4"/>
  <c r="V441" i="4"/>
  <c r="V449" i="4"/>
  <c r="V457" i="4"/>
  <c r="V465" i="4"/>
  <c r="V473" i="4"/>
  <c r="V481" i="4"/>
  <c r="V489" i="4"/>
  <c r="V497" i="4"/>
  <c r="V22" i="4"/>
  <c r="AH92" i="4" s="1" a="1"/>
  <c r="AH92" i="4" s="1"/>
  <c r="V76" i="4"/>
  <c r="AH38" i="4" s="1" a="1"/>
  <c r="AH38" i="4" s="1"/>
  <c r="V165" i="4"/>
  <c r="V227" i="4"/>
  <c r="V239" i="4"/>
  <c r="V318" i="4"/>
  <c r="V334" i="4"/>
  <c r="V344" i="4"/>
  <c r="V366" i="4"/>
  <c r="V369" i="4"/>
  <c r="V372" i="4"/>
  <c r="V380" i="4"/>
  <c r="V388" i="4"/>
  <c r="V396" i="4"/>
  <c r="V404" i="4"/>
  <c r="V412" i="4"/>
  <c r="V420" i="4"/>
  <c r="V428" i="4"/>
  <c r="V436" i="4"/>
  <c r="V444" i="4"/>
  <c r="V452" i="4"/>
  <c r="V460" i="4"/>
  <c r="V468" i="4"/>
  <c r="V233" i="4"/>
  <c r="V326" i="4"/>
  <c r="V392" i="4"/>
  <c r="V424" i="4"/>
  <c r="V456" i="4"/>
  <c r="V493" i="4"/>
  <c r="Q8" i="4"/>
  <c r="AC106" i="4" s="1" a="1"/>
  <c r="AC106" i="4" s="1"/>
  <c r="R11" i="4"/>
  <c r="AD103" i="4" s="1" a="1"/>
  <c r="AD103" i="4" s="1"/>
  <c r="R14" i="4"/>
  <c r="AD100" i="4" s="1" a="1"/>
  <c r="AD100" i="4" s="1"/>
  <c r="Q17" i="4"/>
  <c r="AC97" i="4" s="1" a="1"/>
  <c r="AC97" i="4" s="1"/>
  <c r="R22" i="4"/>
  <c r="AD92" i="4" s="1" a="1"/>
  <c r="AD92" i="4" s="1"/>
  <c r="Q25" i="4"/>
  <c r="AC89" i="4" s="1" a="1"/>
  <c r="AC89" i="4" s="1"/>
  <c r="R30" i="4"/>
  <c r="AD84" i="4" s="1" a="1"/>
  <c r="AD84" i="4" s="1"/>
  <c r="Q33" i="4"/>
  <c r="AC81" i="4" s="1" a="1"/>
  <c r="AC81" i="4" s="1"/>
  <c r="R38" i="4"/>
  <c r="AD76" i="4" s="1" a="1"/>
  <c r="AD76" i="4" s="1"/>
  <c r="Q41" i="4"/>
  <c r="AC73" i="4" s="1" a="1"/>
  <c r="AC73" i="4" s="1"/>
  <c r="R46" i="4"/>
  <c r="AD68" i="4" s="1" a="1"/>
  <c r="AD68" i="4" s="1"/>
  <c r="Q49" i="4"/>
  <c r="AC65" i="4" s="1" a="1"/>
  <c r="AC65" i="4" s="1"/>
  <c r="R54" i="4"/>
  <c r="AD60" i="4" s="1" a="1"/>
  <c r="AD60" i="4" s="1"/>
  <c r="Q57" i="4"/>
  <c r="AC57" i="4" s="1" a="1"/>
  <c r="AC57" i="4" s="1"/>
  <c r="R62" i="4"/>
  <c r="AD52" i="4" s="1" a="1"/>
  <c r="AD52" i="4" s="1"/>
  <c r="Q65" i="4"/>
  <c r="AC49" i="4" s="1" a="1"/>
  <c r="AC49" i="4" s="1"/>
  <c r="R70" i="4"/>
  <c r="AD44" i="4" s="1" a="1"/>
  <c r="AD44" i="4" s="1"/>
  <c r="Q73" i="4"/>
  <c r="AC41" i="4" s="1" a="1"/>
  <c r="AC41" i="4" s="1"/>
  <c r="R78" i="4"/>
  <c r="AD36" i="4" s="1" a="1"/>
  <c r="AD36" i="4" s="1"/>
  <c r="Q81" i="4"/>
  <c r="AC33" i="4" s="1" a="1"/>
  <c r="AC33" i="4" s="1"/>
  <c r="R86" i="4"/>
  <c r="AD28" i="4" s="1" a="1"/>
  <c r="AD28" i="4" s="1"/>
  <c r="Q89" i="4"/>
  <c r="AC25" i="4" s="1" a="1"/>
  <c r="AC25" i="4" s="1"/>
  <c r="R94" i="4"/>
  <c r="AD20" i="4" s="1" a="1"/>
  <c r="AD20" i="4" s="1"/>
  <c r="Q97" i="4"/>
  <c r="AC17" i="4" s="1" a="1"/>
  <c r="AC17" i="4" s="1"/>
  <c r="R102" i="4"/>
  <c r="AD12" i="4" s="1" a="1"/>
  <c r="AD12" i="4" s="1"/>
  <c r="Q105" i="4"/>
  <c r="AC9" i="4" s="1" a="1"/>
  <c r="AC9" i="4" s="1"/>
  <c r="R110" i="4"/>
  <c r="Q113" i="4"/>
  <c r="R118" i="4"/>
  <c r="Q121" i="4"/>
  <c r="R126" i="4"/>
  <c r="Q129" i="4"/>
  <c r="R134" i="4"/>
  <c r="Q137" i="4"/>
  <c r="R142" i="4"/>
  <c r="Q145" i="4"/>
  <c r="R150" i="4"/>
  <c r="V241" i="4"/>
  <c r="V329" i="4"/>
  <c r="V348" i="4"/>
  <c r="V360" i="4"/>
  <c r="V383" i="4"/>
  <c r="V415" i="4"/>
  <c r="V447" i="4"/>
  <c r="V484" i="4"/>
  <c r="R17" i="4"/>
  <c r="AD97" i="4" s="1" a="1"/>
  <c r="AD97" i="4" s="1"/>
  <c r="Q20" i="4"/>
  <c r="AC94" i="4" s="1" a="1"/>
  <c r="AC94" i="4" s="1"/>
  <c r="R25" i="4"/>
  <c r="AD89" i="4" s="1" a="1"/>
  <c r="AD89" i="4" s="1"/>
  <c r="Q28" i="4"/>
  <c r="AC86" i="4" s="1" a="1"/>
  <c r="AC86" i="4" s="1"/>
  <c r="R33" i="4"/>
  <c r="AD81" i="4" s="1" a="1"/>
  <c r="AD81" i="4" s="1"/>
  <c r="Q36" i="4"/>
  <c r="AC78" i="4" s="1" a="1"/>
  <c r="AC78" i="4" s="1"/>
  <c r="R41" i="4"/>
  <c r="AD73" i="4" s="1" a="1"/>
  <c r="AD73" i="4" s="1"/>
  <c r="Q44" i="4"/>
  <c r="AC70" i="4" s="1" a="1"/>
  <c r="AC70" i="4" s="1"/>
  <c r="R49" i="4"/>
  <c r="AD65" i="4" s="1" a="1"/>
  <c r="AD65" i="4" s="1"/>
  <c r="Q52" i="4"/>
  <c r="AC62" i="4" s="1" a="1"/>
  <c r="AC62" i="4" s="1"/>
  <c r="R57" i="4"/>
  <c r="AD57" i="4" s="1" a="1"/>
  <c r="AD57" i="4" s="1"/>
  <c r="Q60" i="4"/>
  <c r="AC54" i="4" s="1" a="1"/>
  <c r="AC54" i="4" s="1"/>
  <c r="R65" i="4"/>
  <c r="AD49" i="4" s="1" a="1"/>
  <c r="AD49" i="4" s="1"/>
  <c r="Q68" i="4"/>
  <c r="AC46" i="4" s="1" a="1"/>
  <c r="AC46" i="4" s="1"/>
  <c r="R73" i="4"/>
  <c r="AD41" i="4" s="1" a="1"/>
  <c r="AD41" i="4" s="1"/>
  <c r="Q76" i="4"/>
  <c r="AC38" i="4" s="1" a="1"/>
  <c r="AC38" i="4" s="1"/>
  <c r="R81" i="4"/>
  <c r="AD33" i="4" s="1" a="1"/>
  <c r="AD33" i="4" s="1"/>
  <c r="Q84" i="4"/>
  <c r="AC30" i="4" s="1" a="1"/>
  <c r="AC30" i="4" s="1"/>
  <c r="R89" i="4"/>
  <c r="AD25" i="4" s="1" a="1"/>
  <c r="AD25" i="4" s="1"/>
  <c r="Q92" i="4"/>
  <c r="AC22" i="4" s="1" a="1"/>
  <c r="AC22" i="4" s="1"/>
  <c r="R97" i="4"/>
  <c r="AD17" i="4" s="1" a="1"/>
  <c r="AD17" i="4" s="1"/>
  <c r="Q100" i="4"/>
  <c r="AC14" i="4" s="1" a="1"/>
  <c r="AC14" i="4" s="1"/>
  <c r="R105" i="4"/>
  <c r="AD9" i="4" s="1" a="1"/>
  <c r="AD9" i="4" s="1"/>
  <c r="Q108" i="4"/>
  <c r="R113" i="4"/>
  <c r="Q116" i="4"/>
  <c r="R121" i="4"/>
  <c r="Q124" i="4"/>
  <c r="R129" i="4"/>
  <c r="Q132" i="4"/>
  <c r="R137" i="4"/>
  <c r="Q140" i="4"/>
  <c r="R145" i="4"/>
  <c r="Q148" i="4"/>
  <c r="R153" i="4"/>
  <c r="Q156" i="4"/>
  <c r="R161" i="4"/>
  <c r="Q164" i="4"/>
  <c r="V281" i="4"/>
  <c r="V349" i="4"/>
  <c r="V384" i="4"/>
  <c r="V416" i="4"/>
  <c r="V448" i="4"/>
  <c r="V494" i="4"/>
  <c r="V501" i="4"/>
  <c r="V504" i="4"/>
  <c r="Q9" i="4"/>
  <c r="AC105" i="4" s="1" a="1"/>
  <c r="AC105" i="4" s="1"/>
  <c r="Q12" i="4"/>
  <c r="AC102" i="4" s="1" a="1"/>
  <c r="AC102" i="4" s="1"/>
  <c r="Q15" i="4"/>
  <c r="AC99" i="4" s="1" a="1"/>
  <c r="AC99" i="4" s="1"/>
  <c r="R20" i="4"/>
  <c r="AD94" i="4" s="1" a="1"/>
  <c r="AD94" i="4" s="1"/>
  <c r="Q23" i="4"/>
  <c r="AC91" i="4" s="1" a="1"/>
  <c r="AC91" i="4" s="1"/>
  <c r="R28" i="4"/>
  <c r="AD86" i="4" s="1" a="1"/>
  <c r="AD86" i="4" s="1"/>
  <c r="Q31" i="4"/>
  <c r="AC83" i="4" s="1" a="1"/>
  <c r="AC83" i="4" s="1"/>
  <c r="R36" i="4"/>
  <c r="AD78" i="4" s="1" a="1"/>
  <c r="AD78" i="4" s="1"/>
  <c r="Q39" i="4"/>
  <c r="AC75" i="4" s="1" a="1"/>
  <c r="AC75" i="4" s="1"/>
  <c r="R44" i="4"/>
  <c r="AD70" i="4" s="1" a="1"/>
  <c r="AD70" i="4" s="1"/>
  <c r="Q47" i="4"/>
  <c r="AC67" i="4" s="1" a="1"/>
  <c r="AC67" i="4" s="1"/>
  <c r="R52" i="4"/>
  <c r="AD62" i="4" s="1" a="1"/>
  <c r="AD62" i="4" s="1"/>
  <c r="Q55" i="4"/>
  <c r="AC59" i="4" s="1" a="1"/>
  <c r="AC59" i="4" s="1"/>
  <c r="R60" i="4"/>
  <c r="AD54" i="4" s="1" a="1"/>
  <c r="AD54" i="4" s="1"/>
  <c r="Q63" i="4"/>
  <c r="AC51" i="4" s="1" a="1"/>
  <c r="AC51" i="4" s="1"/>
  <c r="R68" i="4"/>
  <c r="AD46" i="4" s="1" a="1"/>
  <c r="AD46" i="4" s="1"/>
  <c r="Q71" i="4"/>
  <c r="AC43" i="4" s="1" a="1"/>
  <c r="AC43" i="4" s="1"/>
  <c r="R76" i="4"/>
  <c r="AD38" i="4" s="1" a="1"/>
  <c r="AD38" i="4" s="1"/>
  <c r="Q79" i="4"/>
  <c r="AC35" i="4" s="1" a="1"/>
  <c r="AC35" i="4" s="1"/>
  <c r="R84" i="4"/>
  <c r="AD30" i="4" s="1" a="1"/>
  <c r="AD30" i="4" s="1"/>
  <c r="Q87" i="4"/>
  <c r="AC27" i="4" s="1" a="1"/>
  <c r="AC27" i="4" s="1"/>
  <c r="R92" i="4"/>
  <c r="AD22" i="4" s="1" a="1"/>
  <c r="AD22" i="4" s="1"/>
  <c r="Q95" i="4"/>
  <c r="AC19" i="4" s="1" a="1"/>
  <c r="AC19" i="4" s="1"/>
  <c r="R100" i="4"/>
  <c r="AD14" i="4" s="1" a="1"/>
  <c r="AD14" i="4" s="1"/>
  <c r="Q103" i="4"/>
  <c r="AC11" i="4" s="1" a="1"/>
  <c r="AC11" i="4" s="1"/>
  <c r="R108" i="4"/>
  <c r="Q111" i="4"/>
  <c r="R116" i="4"/>
  <c r="Q119" i="4"/>
  <c r="R124" i="4"/>
  <c r="Q127" i="4"/>
  <c r="R132" i="4"/>
  <c r="V46" i="4"/>
  <c r="AH68" i="4" s="1" a="1"/>
  <c r="AH68" i="4" s="1"/>
  <c r="V313" i="4"/>
  <c r="V351" i="4"/>
  <c r="V375" i="4"/>
  <c r="V407" i="4"/>
  <c r="V439" i="4"/>
  <c r="V471" i="4"/>
  <c r="V479" i="4"/>
  <c r="V498" i="4"/>
  <c r="R9" i="4"/>
  <c r="AD105" i="4" s="1" a="1"/>
  <c r="AD105" i="4" s="1"/>
  <c r="R12" i="4"/>
  <c r="AD102" i="4" s="1" a="1"/>
  <c r="AD102" i="4" s="1"/>
  <c r="R15" i="4"/>
  <c r="AD99" i="4" s="1" a="1"/>
  <c r="AD99" i="4" s="1"/>
  <c r="Q18" i="4"/>
  <c r="AC96" i="4" s="1" a="1"/>
  <c r="AC96" i="4" s="1"/>
  <c r="R23" i="4"/>
  <c r="AD91" i="4" s="1" a="1"/>
  <c r="AD91" i="4" s="1"/>
  <c r="Q26" i="4"/>
  <c r="AC88" i="4" s="1" a="1"/>
  <c r="AC88" i="4" s="1"/>
  <c r="R31" i="4"/>
  <c r="AD83" i="4" s="1" a="1"/>
  <c r="AD83" i="4" s="1"/>
  <c r="Q34" i="4"/>
  <c r="AC80" i="4" s="1" a="1"/>
  <c r="AC80" i="4" s="1"/>
  <c r="R39" i="4"/>
  <c r="AD75" i="4" s="1" a="1"/>
  <c r="AD75" i="4" s="1"/>
  <c r="Q42" i="4"/>
  <c r="AC72" i="4" s="1" a="1"/>
  <c r="AC72" i="4" s="1"/>
  <c r="R47" i="4"/>
  <c r="AD67" i="4" s="1" a="1"/>
  <c r="AD67" i="4" s="1"/>
  <c r="Q50" i="4"/>
  <c r="AC64" i="4" s="1" a="1"/>
  <c r="AC64" i="4" s="1"/>
  <c r="R55" i="4"/>
  <c r="AD59" i="4" s="1" a="1"/>
  <c r="AD59" i="4" s="1"/>
  <c r="Q58" i="4"/>
  <c r="AC56" i="4" s="1" a="1"/>
  <c r="AC56" i="4" s="1"/>
  <c r="R63" i="4"/>
  <c r="AD51" i="4" s="1" a="1"/>
  <c r="AD51" i="4" s="1"/>
  <c r="Q66" i="4"/>
  <c r="AC48" i="4" s="1" a="1"/>
  <c r="AC48" i="4" s="1"/>
  <c r="R71" i="4"/>
  <c r="AD43" i="4" s="1" a="1"/>
  <c r="AD43" i="4" s="1"/>
  <c r="Q74" i="4"/>
  <c r="AC40" i="4" s="1" a="1"/>
  <c r="AC40" i="4" s="1"/>
  <c r="R79" i="4"/>
  <c r="AD35" i="4" s="1" a="1"/>
  <c r="AD35" i="4" s="1"/>
  <c r="Q82" i="4"/>
  <c r="AC32" i="4" s="1" a="1"/>
  <c r="AC32" i="4" s="1"/>
  <c r="R87" i="4"/>
  <c r="AD27" i="4" s="1" a="1"/>
  <c r="AD27" i="4" s="1"/>
  <c r="Q90" i="4"/>
  <c r="AC24" i="4" s="1" a="1"/>
  <c r="AC24" i="4" s="1"/>
  <c r="R95" i="4"/>
  <c r="AD19" i="4" s="1" a="1"/>
  <c r="AD19" i="4" s="1"/>
  <c r="Q98" i="4"/>
  <c r="AC16" i="4" s="1" a="1"/>
  <c r="AC16" i="4" s="1"/>
  <c r="R103" i="4"/>
  <c r="AD11" i="4" s="1" a="1"/>
  <c r="AD11" i="4" s="1"/>
  <c r="Q106" i="4"/>
  <c r="AC8" i="4" s="1" a="1"/>
  <c r="AC8" i="4" s="1"/>
  <c r="R111" i="4"/>
  <c r="Q114" i="4"/>
  <c r="R119" i="4"/>
  <c r="Q122" i="4"/>
  <c r="R127" i="4"/>
  <c r="Q130" i="4"/>
  <c r="R135" i="4"/>
  <c r="Q138" i="4"/>
  <c r="R143" i="4"/>
  <c r="Q146" i="4"/>
  <c r="R151" i="4"/>
  <c r="Q154" i="4"/>
  <c r="V167" i="4"/>
  <c r="V263" i="4"/>
  <c r="V354" i="4"/>
  <c r="V399" i="4"/>
  <c r="V431" i="4"/>
  <c r="V463" i="4"/>
  <c r="Q10" i="4"/>
  <c r="AC104" i="4" s="1" a="1"/>
  <c r="AC104" i="4" s="1"/>
  <c r="Q13" i="4"/>
  <c r="AC101" i="4" s="1" a="1"/>
  <c r="AC101" i="4" s="1"/>
  <c r="Q16" i="4"/>
  <c r="AC98" i="4" s="1" a="1"/>
  <c r="AC98" i="4" s="1"/>
  <c r="R21" i="4"/>
  <c r="AD93" i="4" s="1" a="1"/>
  <c r="AD93" i="4" s="1"/>
  <c r="Q24" i="4"/>
  <c r="AC90" i="4" s="1" a="1"/>
  <c r="AC90" i="4" s="1"/>
  <c r="R29" i="4"/>
  <c r="AD85" i="4" s="1" a="1"/>
  <c r="AD85" i="4" s="1"/>
  <c r="Q32" i="4"/>
  <c r="AC82" i="4" s="1" a="1"/>
  <c r="AC82" i="4" s="1"/>
  <c r="R37" i="4"/>
  <c r="AD77" i="4" s="1" a="1"/>
  <c r="AD77" i="4" s="1"/>
  <c r="Q40" i="4"/>
  <c r="AC74" i="4" s="1" a="1"/>
  <c r="AC74" i="4" s="1"/>
  <c r="R45" i="4"/>
  <c r="AD69" i="4" s="1" a="1"/>
  <c r="AD69" i="4" s="1"/>
  <c r="Q48" i="4"/>
  <c r="AC66" i="4" s="1" a="1"/>
  <c r="AC66" i="4" s="1"/>
  <c r="R53" i="4"/>
  <c r="AD61" i="4" s="1" a="1"/>
  <c r="AD61" i="4" s="1"/>
  <c r="Q56" i="4"/>
  <c r="AC58" i="4" s="1" a="1"/>
  <c r="AC58" i="4" s="1"/>
  <c r="R61" i="4"/>
  <c r="AD53" i="4" s="1" a="1"/>
  <c r="AD53" i="4" s="1"/>
  <c r="Q64" i="4"/>
  <c r="AC50" i="4" s="1" a="1"/>
  <c r="AC50" i="4" s="1"/>
  <c r="R69" i="4"/>
  <c r="AD45" i="4" s="1" a="1"/>
  <c r="AD45" i="4" s="1"/>
  <c r="Q72" i="4"/>
  <c r="AC42" i="4" s="1" a="1"/>
  <c r="AC42" i="4" s="1"/>
  <c r="R77" i="4"/>
  <c r="AD37" i="4" s="1" a="1"/>
  <c r="AD37" i="4" s="1"/>
  <c r="Q80" i="4"/>
  <c r="AC34" i="4" s="1" a="1"/>
  <c r="AC34" i="4" s="1"/>
  <c r="R85" i="4"/>
  <c r="AD29" i="4" s="1" a="1"/>
  <c r="AD29" i="4" s="1"/>
  <c r="Q88" i="4"/>
  <c r="AC26" i="4" s="1" a="1"/>
  <c r="AC26" i="4" s="1"/>
  <c r="R93" i="4"/>
  <c r="AD21" i="4" s="1" a="1"/>
  <c r="AD21" i="4" s="1"/>
  <c r="Q96" i="4"/>
  <c r="AC18" i="4" s="1" a="1"/>
  <c r="AC18" i="4" s="1"/>
  <c r="R101" i="4"/>
  <c r="AD13" i="4" s="1" a="1"/>
  <c r="AD13" i="4" s="1"/>
  <c r="Q104" i="4"/>
  <c r="AC10" i="4" s="1" a="1"/>
  <c r="AC10" i="4" s="1"/>
  <c r="R109" i="4"/>
  <c r="Q112" i="4"/>
  <c r="R117" i="4"/>
  <c r="Q120" i="4"/>
  <c r="R125" i="4"/>
  <c r="Q128" i="4"/>
  <c r="R133" i="4"/>
  <c r="Q136" i="4"/>
  <c r="R141" i="4"/>
  <c r="Q144" i="4"/>
  <c r="R149" i="4"/>
  <c r="Q152" i="4"/>
  <c r="R157" i="4"/>
  <c r="Q160" i="4"/>
  <c r="R165" i="4"/>
  <c r="Q168" i="4"/>
  <c r="R173" i="4"/>
  <c r="Q176" i="4"/>
  <c r="V91" i="4"/>
  <c r="AH23" i="4" s="1" a="1"/>
  <c r="AH23" i="4" s="1"/>
  <c r="V172" i="4"/>
  <c r="V221" i="4"/>
  <c r="V295" i="4"/>
  <c r="V342" i="4"/>
  <c r="V400" i="4"/>
  <c r="V432" i="4"/>
  <c r="V464" i="4"/>
  <c r="V487" i="4"/>
  <c r="V492" i="4"/>
  <c r="R10" i="4"/>
  <c r="AD104" i="4" s="1" a="1"/>
  <c r="AD104" i="4" s="1"/>
  <c r="R13" i="4"/>
  <c r="AD101" i="4" s="1" a="1"/>
  <c r="AD101" i="4" s="1"/>
  <c r="R16" i="4"/>
  <c r="AD98" i="4" s="1" a="1"/>
  <c r="AD98" i="4" s="1"/>
  <c r="Q19" i="4"/>
  <c r="AC95" i="4" s="1" a="1"/>
  <c r="AC95" i="4" s="1"/>
  <c r="R24" i="4"/>
  <c r="AD90" i="4" s="1" a="1"/>
  <c r="AD90" i="4" s="1"/>
  <c r="Q27" i="4"/>
  <c r="AC87" i="4" s="1" a="1"/>
  <c r="AC87" i="4" s="1"/>
  <c r="R32" i="4"/>
  <c r="AD82" i="4" s="1" a="1"/>
  <c r="AD82" i="4" s="1"/>
  <c r="Q35" i="4"/>
  <c r="AC79" i="4" s="1" a="1"/>
  <c r="AC79" i="4" s="1"/>
  <c r="R40" i="4"/>
  <c r="AD74" i="4" s="1" a="1"/>
  <c r="AD74" i="4" s="1"/>
  <c r="Q43" i="4"/>
  <c r="AC71" i="4" s="1" a="1"/>
  <c r="AC71" i="4" s="1"/>
  <c r="R48" i="4"/>
  <c r="AD66" i="4" s="1" a="1"/>
  <c r="AD66" i="4" s="1"/>
  <c r="Q51" i="4"/>
  <c r="AC63" i="4" s="1" a="1"/>
  <c r="AC63" i="4" s="1"/>
  <c r="R56" i="4"/>
  <c r="AD58" i="4" s="1" a="1"/>
  <c r="AD58" i="4" s="1"/>
  <c r="Q59" i="4"/>
  <c r="AC55" i="4" s="1" a="1"/>
  <c r="AC55" i="4" s="1"/>
  <c r="R64" i="4"/>
  <c r="AD50" i="4" s="1" a="1"/>
  <c r="AD50" i="4" s="1"/>
  <c r="Q67" i="4"/>
  <c r="AC47" i="4" s="1" a="1"/>
  <c r="AC47" i="4" s="1"/>
  <c r="R72" i="4"/>
  <c r="AD42" i="4" s="1" a="1"/>
  <c r="AD42" i="4" s="1"/>
  <c r="Q75" i="4"/>
  <c r="AC39" i="4" s="1" a="1"/>
  <c r="AC39" i="4" s="1"/>
  <c r="R80" i="4"/>
  <c r="AD34" i="4" s="1" a="1"/>
  <c r="AD34" i="4" s="1"/>
  <c r="Q83" i="4"/>
  <c r="AC31" i="4" s="1" a="1"/>
  <c r="AC31" i="4" s="1"/>
  <c r="R88" i="4"/>
  <c r="AD26" i="4" s="1" a="1"/>
  <c r="AD26" i="4" s="1"/>
  <c r="Q91" i="4"/>
  <c r="AC23" i="4" s="1" a="1"/>
  <c r="AC23" i="4" s="1"/>
  <c r="R96" i="4"/>
  <c r="AD18" i="4" s="1" a="1"/>
  <c r="AD18" i="4" s="1"/>
  <c r="Q99" i="4"/>
  <c r="AC15" i="4" s="1" a="1"/>
  <c r="AC15" i="4" s="1"/>
  <c r="R104" i="4"/>
  <c r="AD10" i="4" s="1" a="1"/>
  <c r="AD10" i="4" s="1"/>
  <c r="Q107" i="4"/>
  <c r="AC7" i="4" s="1" a="1"/>
  <c r="AC7" i="4" s="1"/>
  <c r="R112" i="4"/>
  <c r="Q115" i="4"/>
  <c r="R120" i="4"/>
  <c r="Q123" i="4"/>
  <c r="R128" i="4"/>
  <c r="Q131" i="4"/>
  <c r="V229" i="4"/>
  <c r="V391" i="4"/>
  <c r="V476" i="4"/>
  <c r="V496" i="4"/>
  <c r="R19" i="4"/>
  <c r="AD95" i="4" s="1" a="1"/>
  <c r="AD95" i="4" s="1"/>
  <c r="Q30" i="4"/>
  <c r="AC84" i="4" s="1" a="1"/>
  <c r="AC84" i="4" s="1"/>
  <c r="R51" i="4"/>
  <c r="AD63" i="4" s="1" a="1"/>
  <c r="AD63" i="4" s="1"/>
  <c r="Q62" i="4"/>
  <c r="AC52" i="4" s="1" a="1"/>
  <c r="AC52" i="4" s="1"/>
  <c r="R83" i="4"/>
  <c r="AD31" i="4" s="1" a="1"/>
  <c r="AD31" i="4" s="1"/>
  <c r="Q94" i="4"/>
  <c r="AC20" i="4" s="1" a="1"/>
  <c r="AC20" i="4" s="1"/>
  <c r="R115" i="4"/>
  <c r="Q126" i="4"/>
  <c r="Q135" i="4"/>
  <c r="R140" i="4"/>
  <c r="Q151" i="4"/>
  <c r="R155" i="4"/>
  <c r="R159" i="4"/>
  <c r="Q163" i="4"/>
  <c r="R166" i="4"/>
  <c r="R169" i="4"/>
  <c r="R172" i="4"/>
  <c r="R175" i="4"/>
  <c r="R178" i="4"/>
  <c r="Q181" i="4"/>
  <c r="R186" i="4"/>
  <c r="Q189" i="4"/>
  <c r="R194" i="4"/>
  <c r="Q197" i="4"/>
  <c r="R202" i="4"/>
  <c r="Q205" i="4"/>
  <c r="R210" i="4"/>
  <c r="Q213" i="4"/>
  <c r="R218" i="4"/>
  <c r="Q221" i="4"/>
  <c r="R226" i="4"/>
  <c r="Q229" i="4"/>
  <c r="R234" i="4"/>
  <c r="Q237" i="4"/>
  <c r="R242" i="4"/>
  <c r="Q245" i="4"/>
  <c r="R250" i="4"/>
  <c r="Q253" i="4"/>
  <c r="R258" i="4"/>
  <c r="Q261" i="4"/>
  <c r="R266" i="4"/>
  <c r="Q269" i="4"/>
  <c r="R274" i="4"/>
  <c r="Q277" i="4"/>
  <c r="R282" i="4"/>
  <c r="Q285" i="4"/>
  <c r="R290" i="4"/>
  <c r="Q293" i="4"/>
  <c r="R298" i="4"/>
  <c r="Q301" i="4"/>
  <c r="R306" i="4"/>
  <c r="Q309" i="4"/>
  <c r="R314" i="4"/>
  <c r="Q317" i="4"/>
  <c r="R322" i="4"/>
  <c r="Q325" i="4"/>
  <c r="R330" i="4"/>
  <c r="Q333" i="4"/>
  <c r="R338" i="4"/>
  <c r="Q341" i="4"/>
  <c r="R346" i="4"/>
  <c r="Q349" i="4"/>
  <c r="R354" i="4"/>
  <c r="Q357" i="4"/>
  <c r="R362" i="4"/>
  <c r="V256" i="4"/>
  <c r="V352" i="4"/>
  <c r="V440" i="4"/>
  <c r="V480" i="4"/>
  <c r="Q21" i="4"/>
  <c r="AC93" i="4" s="1" a="1"/>
  <c r="AC93" i="4" s="1"/>
  <c r="R42" i="4"/>
  <c r="AD72" i="4" s="1" a="1"/>
  <c r="AD72" i="4" s="1"/>
  <c r="Q53" i="4"/>
  <c r="AC61" i="4" s="1" a="1"/>
  <c r="AC61" i="4" s="1"/>
  <c r="R74" i="4"/>
  <c r="AD40" i="4" s="1" a="1"/>
  <c r="AD40" i="4" s="1"/>
  <c r="Q85" i="4"/>
  <c r="AC29" i="4" s="1" a="1"/>
  <c r="AC29" i="4" s="1"/>
  <c r="R106" i="4"/>
  <c r="AD8" i="4" s="1" a="1"/>
  <c r="AD8" i="4" s="1"/>
  <c r="Q117" i="4"/>
  <c r="Q141" i="4"/>
  <c r="R146" i="4"/>
  <c r="R163" i="4"/>
  <c r="R181" i="4"/>
  <c r="Q184" i="4"/>
  <c r="R189" i="4"/>
  <c r="Q192" i="4"/>
  <c r="R197" i="4"/>
  <c r="Q200" i="4"/>
  <c r="R205" i="4"/>
  <c r="Q208" i="4"/>
  <c r="R213" i="4"/>
  <c r="Q216" i="4"/>
  <c r="R221" i="4"/>
  <c r="Q224" i="4"/>
  <c r="R229" i="4"/>
  <c r="Q232" i="4"/>
  <c r="R237" i="4"/>
  <c r="Q240" i="4"/>
  <c r="R245" i="4"/>
  <c r="Q248" i="4"/>
  <c r="R253" i="4"/>
  <c r="Q256" i="4"/>
  <c r="R261" i="4"/>
  <c r="Q264" i="4"/>
  <c r="R269" i="4"/>
  <c r="Q272" i="4"/>
  <c r="R277" i="4"/>
  <c r="Q280" i="4"/>
  <c r="R285" i="4"/>
  <c r="Q288" i="4"/>
  <c r="R293" i="4"/>
  <c r="Q296" i="4"/>
  <c r="R301" i="4"/>
  <c r="Q304" i="4"/>
  <c r="R309" i="4"/>
  <c r="Q312" i="4"/>
  <c r="R317" i="4"/>
  <c r="Q320" i="4"/>
  <c r="R325" i="4"/>
  <c r="Q328" i="4"/>
  <c r="R333" i="4"/>
  <c r="Q336" i="4"/>
  <c r="R341" i="4"/>
  <c r="Q344" i="4"/>
  <c r="R349" i="4"/>
  <c r="Q352" i="4"/>
  <c r="R357" i="4"/>
  <c r="Q360" i="4"/>
  <c r="R365" i="4"/>
  <c r="Q368" i="4"/>
  <c r="R373" i="4"/>
  <c r="Q376" i="4"/>
  <c r="R381" i="4"/>
  <c r="V271" i="4"/>
  <c r="V357" i="4"/>
  <c r="V500" i="4"/>
  <c r="Q22" i="4"/>
  <c r="AC92" i="4" s="1" a="1"/>
  <c r="AC92" i="4" s="1"/>
  <c r="R43" i="4"/>
  <c r="AD71" i="4" s="1" a="1"/>
  <c r="AD71" i="4" s="1"/>
  <c r="Q54" i="4"/>
  <c r="AC60" i="4" s="1" a="1"/>
  <c r="AC60" i="4" s="1"/>
  <c r="R75" i="4"/>
  <c r="AD39" i="4" s="1" a="1"/>
  <c r="AD39" i="4" s="1"/>
  <c r="Q86" i="4"/>
  <c r="AC28" i="4" s="1" a="1"/>
  <c r="AC28" i="4" s="1"/>
  <c r="R107" i="4"/>
  <c r="AD7" i="4" s="1" a="1"/>
  <c r="AD7" i="4" s="1"/>
  <c r="Q118" i="4"/>
  <c r="R136" i="4"/>
  <c r="Q147" i="4"/>
  <c r="R152" i="4"/>
  <c r="R156" i="4"/>
  <c r="R160" i="4"/>
  <c r="Q167" i="4"/>
  <c r="Q170" i="4"/>
  <c r="Q173" i="4"/>
  <c r="R176" i="4"/>
  <c r="Q179" i="4"/>
  <c r="R184" i="4"/>
  <c r="Q187" i="4"/>
  <c r="R192" i="4"/>
  <c r="Q195" i="4"/>
  <c r="R200" i="4"/>
  <c r="Q203" i="4"/>
  <c r="R208" i="4"/>
  <c r="Q211" i="4"/>
  <c r="R216" i="4"/>
  <c r="Q219" i="4"/>
  <c r="R224" i="4"/>
  <c r="Q227" i="4"/>
  <c r="R232" i="4"/>
  <c r="Q235" i="4"/>
  <c r="R240" i="4"/>
  <c r="Q243" i="4"/>
  <c r="R248" i="4"/>
  <c r="Q251" i="4"/>
  <c r="R256" i="4"/>
  <c r="Q259" i="4"/>
  <c r="R264" i="4"/>
  <c r="Q267" i="4"/>
  <c r="R272" i="4"/>
  <c r="Q275" i="4"/>
  <c r="R280" i="4"/>
  <c r="Q283" i="4"/>
  <c r="R288" i="4"/>
  <c r="Q291" i="4"/>
  <c r="R296" i="4"/>
  <c r="Q299" i="4"/>
  <c r="R304" i="4"/>
  <c r="Q307" i="4"/>
  <c r="V62" i="4"/>
  <c r="AH52" i="4" s="1" a="1"/>
  <c r="AH52" i="4" s="1"/>
  <c r="V288" i="4"/>
  <c r="V408" i="4"/>
  <c r="V486" i="4"/>
  <c r="V502" i="4"/>
  <c r="R34" i="4"/>
  <c r="AD80" i="4" s="1" a="1"/>
  <c r="AD80" i="4" s="1"/>
  <c r="Q45" i="4"/>
  <c r="AC69" i="4" s="1" a="1"/>
  <c r="AC69" i="4" s="1"/>
  <c r="R66" i="4"/>
  <c r="AD48" i="4" s="1" a="1"/>
  <c r="AD48" i="4" s="1"/>
  <c r="Q77" i="4"/>
  <c r="AC37" i="4" s="1" a="1"/>
  <c r="AC37" i="4" s="1"/>
  <c r="R98" i="4"/>
  <c r="AD16" i="4" s="1" a="1"/>
  <c r="AD16" i="4" s="1"/>
  <c r="Q109" i="4"/>
  <c r="R130" i="4"/>
  <c r="Q142" i="4"/>
  <c r="R147" i="4"/>
  <c r="Q157" i="4"/>
  <c r="R164" i="4"/>
  <c r="R167" i="4"/>
  <c r="R170" i="4"/>
  <c r="R179" i="4"/>
  <c r="Q182" i="4"/>
  <c r="R187" i="4"/>
  <c r="Q190" i="4"/>
  <c r="R195" i="4"/>
  <c r="Q198" i="4"/>
  <c r="R203" i="4"/>
  <c r="Q206" i="4"/>
  <c r="R211" i="4"/>
  <c r="Q214" i="4"/>
  <c r="R219" i="4"/>
  <c r="Q222" i="4"/>
  <c r="R227" i="4"/>
  <c r="Q230" i="4"/>
  <c r="R235" i="4"/>
  <c r="Q238" i="4"/>
  <c r="R243" i="4"/>
  <c r="Q246" i="4"/>
  <c r="R251" i="4"/>
  <c r="Q254" i="4"/>
  <c r="R259" i="4"/>
  <c r="Q262" i="4"/>
  <c r="R267" i="4"/>
  <c r="Q270" i="4"/>
  <c r="R275" i="4"/>
  <c r="Q278" i="4"/>
  <c r="R283" i="4"/>
  <c r="Q286" i="4"/>
  <c r="R291" i="4"/>
  <c r="Q294" i="4"/>
  <c r="R299" i="4"/>
  <c r="Q302" i="4"/>
  <c r="R307" i="4"/>
  <c r="Q310" i="4"/>
  <c r="V455" i="4"/>
  <c r="V488" i="4"/>
  <c r="V503" i="4"/>
  <c r="Q14" i="4"/>
  <c r="AC100" i="4" s="1" a="1"/>
  <c r="AC100" i="4" s="1"/>
  <c r="R35" i="4"/>
  <c r="AD79" i="4" s="1" a="1"/>
  <c r="AD79" i="4" s="1"/>
  <c r="Q46" i="4"/>
  <c r="AC68" i="4" s="1" a="1"/>
  <c r="AC68" i="4" s="1"/>
  <c r="R67" i="4"/>
  <c r="AD47" i="4" s="1" a="1"/>
  <c r="AD47" i="4" s="1"/>
  <c r="Q78" i="4"/>
  <c r="AC36" i="4" s="1" a="1"/>
  <c r="AC36" i="4" s="1"/>
  <c r="R99" i="4"/>
  <c r="AD15" i="4" s="1" a="1"/>
  <c r="AD15" i="4" s="1"/>
  <c r="Q110" i="4"/>
  <c r="R131" i="4"/>
  <c r="Q143" i="4"/>
  <c r="R148" i="4"/>
  <c r="Q153" i="4"/>
  <c r="Q161" i="4"/>
  <c r="Q171" i="4"/>
  <c r="Q174" i="4"/>
  <c r="Q177" i="4"/>
  <c r="R182" i="4"/>
  <c r="Q185" i="4"/>
  <c r="R190" i="4"/>
  <c r="Q193" i="4"/>
  <c r="R198" i="4"/>
  <c r="Q201" i="4"/>
  <c r="R206" i="4"/>
  <c r="Q209" i="4"/>
  <c r="R214" i="4"/>
  <c r="Q217" i="4"/>
  <c r="R222" i="4"/>
  <c r="Q225" i="4"/>
  <c r="R230" i="4"/>
  <c r="Q233" i="4"/>
  <c r="R238" i="4"/>
  <c r="Q241" i="4"/>
  <c r="R246" i="4"/>
  <c r="Q249" i="4"/>
  <c r="R254" i="4"/>
  <c r="Q257" i="4"/>
  <c r="R262" i="4"/>
  <c r="Q265" i="4"/>
  <c r="R270" i="4"/>
  <c r="Q273" i="4"/>
  <c r="R278" i="4"/>
  <c r="Q281" i="4"/>
  <c r="R286" i="4"/>
  <c r="Q289" i="4"/>
  <c r="R294" i="4"/>
  <c r="Q297" i="4"/>
  <c r="R302" i="4"/>
  <c r="Q305" i="4"/>
  <c r="R310" i="4"/>
  <c r="Q313" i="4"/>
  <c r="R318" i="4"/>
  <c r="Q321" i="4"/>
  <c r="V376" i="4"/>
  <c r="V505" i="4"/>
  <c r="R26" i="4"/>
  <c r="AD88" i="4" s="1" a="1"/>
  <c r="AD88" i="4" s="1"/>
  <c r="Q37" i="4"/>
  <c r="AC77" i="4" s="1" a="1"/>
  <c r="AC77" i="4" s="1"/>
  <c r="R58" i="4"/>
  <c r="AD56" i="4" s="1" a="1"/>
  <c r="AD56" i="4" s="1"/>
  <c r="Q69" i="4"/>
  <c r="AC45" i="4" s="1" a="1"/>
  <c r="AC45" i="4" s="1"/>
  <c r="R90" i="4"/>
  <c r="AD24" i="4" s="1" a="1"/>
  <c r="AD24" i="4" s="1"/>
  <c r="Q101" i="4"/>
  <c r="AC13" i="4" s="1" a="1"/>
  <c r="AC13" i="4" s="1"/>
  <c r="R122" i="4"/>
  <c r="Q133" i="4"/>
  <c r="R138" i="4"/>
  <c r="Q149" i="4"/>
  <c r="Q158" i="4"/>
  <c r="Q165" i="4"/>
  <c r="R168" i="4"/>
  <c r="R171" i="4"/>
  <c r="R174" i="4"/>
  <c r="R177" i="4"/>
  <c r="Q180" i="4"/>
  <c r="R185" i="4"/>
  <c r="Q188" i="4"/>
  <c r="R193" i="4"/>
  <c r="Q196" i="4"/>
  <c r="R201" i="4"/>
  <c r="Q204" i="4"/>
  <c r="R209" i="4"/>
  <c r="Q212" i="4"/>
  <c r="R217" i="4"/>
  <c r="Q220" i="4"/>
  <c r="R225" i="4"/>
  <c r="Q228" i="4"/>
  <c r="R233" i="4"/>
  <c r="Q236" i="4"/>
  <c r="R241" i="4"/>
  <c r="Q244" i="4"/>
  <c r="R249" i="4"/>
  <c r="Q252" i="4"/>
  <c r="R257" i="4"/>
  <c r="Q260" i="4"/>
  <c r="R265" i="4"/>
  <c r="Q268" i="4"/>
  <c r="R273" i="4"/>
  <c r="Q276" i="4"/>
  <c r="R281" i="4"/>
  <c r="Q284" i="4"/>
  <c r="R289" i="4"/>
  <c r="Q292" i="4"/>
  <c r="R297" i="4"/>
  <c r="Q300" i="4"/>
  <c r="R305" i="4"/>
  <c r="Q308" i="4"/>
  <c r="R313" i="4"/>
  <c r="Q316" i="4"/>
  <c r="R321" i="4"/>
  <c r="Q324" i="4"/>
  <c r="V7" i="4"/>
  <c r="AH107" i="4" s="1" a="1"/>
  <c r="AH107" i="4" s="1"/>
  <c r="R50" i="4"/>
  <c r="AD64" i="4" s="1" a="1"/>
  <c r="AD64" i="4" s="1"/>
  <c r="Q93" i="4"/>
  <c r="AC21" i="4" s="1" a="1"/>
  <c r="AC21" i="4" s="1"/>
  <c r="Q134" i="4"/>
  <c r="Q155" i="4"/>
  <c r="Q169" i="4"/>
  <c r="R191" i="4"/>
  <c r="Q202" i="4"/>
  <c r="R223" i="4"/>
  <c r="Q234" i="4"/>
  <c r="R255" i="4"/>
  <c r="Q266" i="4"/>
  <c r="R287" i="4"/>
  <c r="Q298" i="4"/>
  <c r="R316" i="4"/>
  <c r="R326" i="4"/>
  <c r="Q337" i="4"/>
  <c r="R340" i="4"/>
  <c r="R344" i="4"/>
  <c r="Q351" i="4"/>
  <c r="Q355" i="4"/>
  <c r="R358" i="4"/>
  <c r="Q365" i="4"/>
  <c r="R368" i="4"/>
  <c r="R371" i="4"/>
  <c r="R374" i="4"/>
  <c r="R377" i="4"/>
  <c r="R380" i="4"/>
  <c r="R383" i="4"/>
  <c r="Q386" i="4"/>
  <c r="R391" i="4"/>
  <c r="Q394" i="4"/>
  <c r="R399" i="4"/>
  <c r="Q402" i="4"/>
  <c r="R407" i="4"/>
  <c r="Q410" i="4"/>
  <c r="R415" i="4"/>
  <c r="Q418" i="4"/>
  <c r="R423" i="4"/>
  <c r="Q426" i="4"/>
  <c r="R431" i="4"/>
  <c r="Q434" i="4"/>
  <c r="R439" i="4"/>
  <c r="Q442" i="4"/>
  <c r="R447" i="4"/>
  <c r="Q450" i="4"/>
  <c r="R455" i="4"/>
  <c r="Q458" i="4"/>
  <c r="R463" i="4"/>
  <c r="Q466" i="4"/>
  <c r="R471" i="4"/>
  <c r="Q474" i="4"/>
  <c r="R479" i="4"/>
  <c r="Q482" i="4"/>
  <c r="R487" i="4"/>
  <c r="Q490" i="4"/>
  <c r="R495" i="4"/>
  <c r="Q498" i="4"/>
  <c r="R503" i="4"/>
  <c r="Q506" i="4"/>
  <c r="V423" i="4"/>
  <c r="R59" i="4"/>
  <c r="AD55" i="4" s="1" a="1"/>
  <c r="AD55" i="4" s="1"/>
  <c r="Q102" i="4"/>
  <c r="AC12" i="4" s="1" a="1"/>
  <c r="AC12" i="4" s="1"/>
  <c r="Q139" i="4"/>
  <c r="R158" i="4"/>
  <c r="Q183" i="4"/>
  <c r="R204" i="4"/>
  <c r="Q215" i="4"/>
  <c r="R236" i="4"/>
  <c r="Q247" i="4"/>
  <c r="R268" i="4"/>
  <c r="Q279" i="4"/>
  <c r="R300" i="4"/>
  <c r="Q311" i="4"/>
  <c r="Q322" i="4"/>
  <c r="Q330" i="4"/>
  <c r="Q334" i="4"/>
  <c r="R337" i="4"/>
  <c r="Q348" i="4"/>
  <c r="R351" i="4"/>
  <c r="R355" i="4"/>
  <c r="Q362" i="4"/>
  <c r="R386" i="4"/>
  <c r="Q389" i="4"/>
  <c r="R394" i="4"/>
  <c r="Q397" i="4"/>
  <c r="R402" i="4"/>
  <c r="Q405" i="4"/>
  <c r="R410" i="4"/>
  <c r="Q413" i="4"/>
  <c r="R418" i="4"/>
  <c r="Q421" i="4"/>
  <c r="R426" i="4"/>
  <c r="Q429" i="4"/>
  <c r="R434" i="4"/>
  <c r="Q437" i="4"/>
  <c r="R442" i="4"/>
  <c r="Q445" i="4"/>
  <c r="R450" i="4"/>
  <c r="Q453" i="4"/>
  <c r="R458" i="4"/>
  <c r="Q461" i="4"/>
  <c r="R466" i="4"/>
  <c r="Q469" i="4"/>
  <c r="R474" i="4"/>
  <c r="Q477" i="4"/>
  <c r="R482" i="4"/>
  <c r="Q485" i="4"/>
  <c r="R490" i="4"/>
  <c r="Q493" i="4"/>
  <c r="R498" i="4"/>
  <c r="Q501" i="4"/>
  <c r="R506" i="4"/>
  <c r="R18" i="4"/>
  <c r="AD96" i="4" s="1" a="1"/>
  <c r="AD96" i="4" s="1"/>
  <c r="Q61" i="4"/>
  <c r="AC53" i="4" s="1" a="1"/>
  <c r="AC53" i="4" s="1"/>
  <c r="R139" i="4"/>
  <c r="Q159" i="4"/>
  <c r="Q172" i="4"/>
  <c r="R183" i="4"/>
  <c r="Q194" i="4"/>
  <c r="R215" i="4"/>
  <c r="Q226" i="4"/>
  <c r="R247" i="4"/>
  <c r="Q258" i="4"/>
  <c r="R279" i="4"/>
  <c r="Q290" i="4"/>
  <c r="R311" i="4"/>
  <c r="Q323" i="4"/>
  <c r="Q327" i="4"/>
  <c r="Q331" i="4"/>
  <c r="R334" i="4"/>
  <c r="Q345" i="4"/>
  <c r="R348" i="4"/>
  <c r="R352" i="4"/>
  <c r="Q359" i="4"/>
  <c r="Q363" i="4"/>
  <c r="Q366" i="4"/>
  <c r="Q369" i="4"/>
  <c r="Q372" i="4"/>
  <c r="Q375" i="4"/>
  <c r="Q378" i="4"/>
  <c r="Q381" i="4"/>
  <c r="Q384" i="4"/>
  <c r="R389" i="4"/>
  <c r="Q392" i="4"/>
  <c r="R397" i="4"/>
  <c r="Q400" i="4"/>
  <c r="R405" i="4"/>
  <c r="Q408" i="4"/>
  <c r="R413" i="4"/>
  <c r="Q416" i="4"/>
  <c r="R421" i="4"/>
  <c r="Q424" i="4"/>
  <c r="R429" i="4"/>
  <c r="Q432" i="4"/>
  <c r="R437" i="4"/>
  <c r="Q440" i="4"/>
  <c r="R445" i="4"/>
  <c r="Q448" i="4"/>
  <c r="R453" i="4"/>
  <c r="Q456" i="4"/>
  <c r="R461" i="4"/>
  <c r="Q464" i="4"/>
  <c r="R469" i="4"/>
  <c r="Q472" i="4"/>
  <c r="R477" i="4"/>
  <c r="Q480" i="4"/>
  <c r="R485" i="4"/>
  <c r="Q488" i="4"/>
  <c r="R493" i="4"/>
  <c r="Q496" i="4"/>
  <c r="R501" i="4"/>
  <c r="Q504" i="4"/>
  <c r="V180" i="4"/>
  <c r="R27" i="4"/>
  <c r="AD87" i="4" s="1" a="1"/>
  <c r="AD87" i="4" s="1"/>
  <c r="Q70" i="4"/>
  <c r="AC44" i="4" s="1" a="1"/>
  <c r="AC44" i="4" s="1"/>
  <c r="R144" i="4"/>
  <c r="Q162" i="4"/>
  <c r="R196" i="4"/>
  <c r="Q207" i="4"/>
  <c r="R228" i="4"/>
  <c r="Q239" i="4"/>
  <c r="R260" i="4"/>
  <c r="Q271" i="4"/>
  <c r="R292" i="4"/>
  <c r="Q303" i="4"/>
  <c r="R312" i="4"/>
  <c r="Q318" i="4"/>
  <c r="R323" i="4"/>
  <c r="R327" i="4"/>
  <c r="R331" i="4"/>
  <c r="Q338" i="4"/>
  <c r="Q342" i="4"/>
  <c r="R345" i="4"/>
  <c r="Q356" i="4"/>
  <c r="R359" i="4"/>
  <c r="R363" i="4"/>
  <c r="R366" i="4"/>
  <c r="R369" i="4"/>
  <c r="R372" i="4"/>
  <c r="R375" i="4"/>
  <c r="R378" i="4"/>
  <c r="R384" i="4"/>
  <c r="Q387" i="4"/>
  <c r="R392" i="4"/>
  <c r="Q395" i="4"/>
  <c r="R400" i="4"/>
  <c r="Q403" i="4"/>
  <c r="R408" i="4"/>
  <c r="Q411" i="4"/>
  <c r="R416" i="4"/>
  <c r="Q419" i="4"/>
  <c r="R424" i="4"/>
  <c r="Q427" i="4"/>
  <c r="R432" i="4"/>
  <c r="Q435" i="4"/>
  <c r="R440" i="4"/>
  <c r="Q443" i="4"/>
  <c r="R448" i="4"/>
  <c r="Q451" i="4"/>
  <c r="R456" i="4"/>
  <c r="Q459" i="4"/>
  <c r="R464" i="4"/>
  <c r="Q467" i="4"/>
  <c r="R472" i="4"/>
  <c r="Q475" i="4"/>
  <c r="R480" i="4"/>
  <c r="Q483" i="4"/>
  <c r="R488" i="4"/>
  <c r="Q491" i="4"/>
  <c r="R496" i="4"/>
  <c r="Q499" i="4"/>
  <c r="R504" i="4"/>
  <c r="Q507" i="4"/>
  <c r="V472" i="4"/>
  <c r="Q29" i="4"/>
  <c r="AC85" i="4" s="1" a="1"/>
  <c r="AC85" i="4" s="1"/>
  <c r="R114" i="4"/>
  <c r="R162" i="4"/>
  <c r="Q175" i="4"/>
  <c r="Q186" i="4"/>
  <c r="R207" i="4"/>
  <c r="Q218" i="4"/>
  <c r="R239" i="4"/>
  <c r="Q250" i="4"/>
  <c r="R271" i="4"/>
  <c r="Q282" i="4"/>
  <c r="R303" i="4"/>
  <c r="Q319" i="4"/>
  <c r="R324" i="4"/>
  <c r="R328" i="4"/>
  <c r="Q335" i="4"/>
  <c r="Q339" i="4"/>
  <c r="R342" i="4"/>
  <c r="Q353" i="4"/>
  <c r="R356" i="4"/>
  <c r="R360" i="4"/>
  <c r="Q379" i="4"/>
  <c r="Q382" i="4"/>
  <c r="R387" i="4"/>
  <c r="Q390" i="4"/>
  <c r="R395" i="4"/>
  <c r="Q398" i="4"/>
  <c r="R403" i="4"/>
  <c r="Q406" i="4"/>
  <c r="R411" i="4"/>
  <c r="Q414" i="4"/>
  <c r="R419" i="4"/>
  <c r="Q422" i="4"/>
  <c r="R427" i="4"/>
  <c r="Q430" i="4"/>
  <c r="R435" i="4"/>
  <c r="Q438" i="4"/>
  <c r="R443" i="4"/>
  <c r="Q446" i="4"/>
  <c r="R451" i="4"/>
  <c r="Q454" i="4"/>
  <c r="R459" i="4"/>
  <c r="Q462" i="4"/>
  <c r="R467" i="4"/>
  <c r="Q470" i="4"/>
  <c r="R475" i="4"/>
  <c r="Q478" i="4"/>
  <c r="R483" i="4"/>
  <c r="Q486" i="4"/>
  <c r="R491" i="4"/>
  <c r="Q494" i="4"/>
  <c r="R499" i="4"/>
  <c r="Q502" i="4"/>
  <c r="Q38" i="4"/>
  <c r="AC76" i="4" s="1" a="1"/>
  <c r="AC76" i="4" s="1"/>
  <c r="R123" i="4"/>
  <c r="R188" i="4"/>
  <c r="Q199" i="4"/>
  <c r="R220" i="4"/>
  <c r="Q231" i="4"/>
  <c r="R252" i="4"/>
  <c r="Q263" i="4"/>
  <c r="R284" i="4"/>
  <c r="Q295" i="4"/>
  <c r="Q314" i="4"/>
  <c r="R319" i="4"/>
  <c r="Q332" i="4"/>
  <c r="R335" i="4"/>
  <c r="R339" i="4"/>
  <c r="Q346" i="4"/>
  <c r="Q350" i="4"/>
  <c r="R353" i="4"/>
  <c r="Q364" i="4"/>
  <c r="Q367" i="4"/>
  <c r="Q370" i="4"/>
  <c r="Q373" i="4"/>
  <c r="R376" i="4"/>
  <c r="R379" i="4"/>
  <c r="R382" i="4"/>
  <c r="Q385" i="4"/>
  <c r="R390" i="4"/>
  <c r="Q393" i="4"/>
  <c r="R398" i="4"/>
  <c r="Q401" i="4"/>
  <c r="R406" i="4"/>
  <c r="Q409" i="4"/>
  <c r="R414" i="4"/>
  <c r="Q417" i="4"/>
  <c r="R422" i="4"/>
  <c r="Q425" i="4"/>
  <c r="R430" i="4"/>
  <c r="Q433" i="4"/>
  <c r="R438" i="4"/>
  <c r="Q441" i="4"/>
  <c r="R446" i="4"/>
  <c r="Q449" i="4"/>
  <c r="R454" i="4"/>
  <c r="Q457" i="4"/>
  <c r="R462" i="4"/>
  <c r="Q465" i="4"/>
  <c r="R470" i="4"/>
  <c r="Q473" i="4"/>
  <c r="R478" i="4"/>
  <c r="Q481" i="4"/>
  <c r="R486" i="4"/>
  <c r="Q489" i="4"/>
  <c r="R494" i="4"/>
  <c r="Q497" i="4"/>
  <c r="R502" i="4"/>
  <c r="Q505" i="4"/>
  <c r="R7" i="4"/>
  <c r="AD107" i="4" s="1" a="1"/>
  <c r="AD107" i="4" s="1"/>
  <c r="R212" i="4"/>
  <c r="Q255" i="4"/>
  <c r="Q326" i="4"/>
  <c r="Q340" i="4"/>
  <c r="Q354" i="4"/>
  <c r="Q380" i="4"/>
  <c r="Q391" i="4"/>
  <c r="R412" i="4"/>
  <c r="Q423" i="4"/>
  <c r="R444" i="4"/>
  <c r="Q455" i="4"/>
  <c r="R476" i="4"/>
  <c r="Q487" i="4"/>
  <c r="Q210" i="4"/>
  <c r="R367" i="4"/>
  <c r="R497" i="4"/>
  <c r="R82" i="4"/>
  <c r="AD32" i="4" s="1" a="1"/>
  <c r="AD32" i="4" s="1"/>
  <c r="Q178" i="4"/>
  <c r="R263" i="4"/>
  <c r="Q306" i="4"/>
  <c r="Q329" i="4"/>
  <c r="Q343" i="4"/>
  <c r="R370" i="4"/>
  <c r="R393" i="4"/>
  <c r="Q404" i="4"/>
  <c r="R425" i="4"/>
  <c r="Q436" i="4"/>
  <c r="R457" i="4"/>
  <c r="Q468" i="4"/>
  <c r="R489" i="4"/>
  <c r="Q500" i="4"/>
  <c r="R507" i="4"/>
  <c r="Q399" i="4"/>
  <c r="R452" i="4"/>
  <c r="Q495" i="4"/>
  <c r="Q166" i="4"/>
  <c r="R401" i="4"/>
  <c r="Q444" i="4"/>
  <c r="Q476" i="4"/>
  <c r="R91" i="4"/>
  <c r="AD23" i="4" s="1" a="1"/>
  <c r="AD23" i="4" s="1"/>
  <c r="R180" i="4"/>
  <c r="Q223" i="4"/>
  <c r="R308" i="4"/>
  <c r="R329" i="4"/>
  <c r="R343" i="4"/>
  <c r="Q358" i="4"/>
  <c r="Q371" i="4"/>
  <c r="Q383" i="4"/>
  <c r="R404" i="4"/>
  <c r="Q415" i="4"/>
  <c r="R436" i="4"/>
  <c r="Q447" i="4"/>
  <c r="R468" i="4"/>
  <c r="Q479" i="4"/>
  <c r="R500" i="4"/>
  <c r="Q7" i="4"/>
  <c r="AC107" i="4" s="1" a="1"/>
  <c r="AC107" i="4" s="1"/>
  <c r="R388" i="4"/>
  <c r="Q125" i="4"/>
  <c r="R231" i="4"/>
  <c r="Q274" i="4"/>
  <c r="Q315" i="4"/>
  <c r="R332" i="4"/>
  <c r="Q347" i="4"/>
  <c r="Q361" i="4"/>
  <c r="R385" i="4"/>
  <c r="Q396" i="4"/>
  <c r="R417" i="4"/>
  <c r="Q428" i="4"/>
  <c r="R449" i="4"/>
  <c r="Q460" i="4"/>
  <c r="R481" i="4"/>
  <c r="Q492" i="4"/>
  <c r="R295" i="4"/>
  <c r="R433" i="4"/>
  <c r="Q191" i="4"/>
  <c r="R276" i="4"/>
  <c r="R315" i="4"/>
  <c r="R347" i="4"/>
  <c r="R361" i="4"/>
  <c r="Q374" i="4"/>
  <c r="R396" i="4"/>
  <c r="Q407" i="4"/>
  <c r="R428" i="4"/>
  <c r="Q439" i="4"/>
  <c r="R460" i="4"/>
  <c r="Q471" i="4"/>
  <c r="R492" i="4"/>
  <c r="Q503" i="4"/>
  <c r="R154" i="4"/>
  <c r="Q377" i="4"/>
  <c r="R420" i="4"/>
  <c r="R505" i="4"/>
  <c r="Q412" i="4"/>
  <c r="V495" i="4"/>
  <c r="Q150" i="4"/>
  <c r="R199" i="4"/>
  <c r="Q242" i="4"/>
  <c r="R320" i="4"/>
  <c r="R336" i="4"/>
  <c r="R350" i="4"/>
  <c r="R364" i="4"/>
  <c r="Q388" i="4"/>
  <c r="R409" i="4"/>
  <c r="Q420" i="4"/>
  <c r="R441" i="4"/>
  <c r="Q452" i="4"/>
  <c r="R473" i="4"/>
  <c r="Q484" i="4"/>
  <c r="V506" i="4"/>
  <c r="R244" i="4"/>
  <c r="Q287" i="4"/>
  <c r="Q431" i="4"/>
  <c r="Q463" i="4"/>
  <c r="R484" i="4"/>
  <c r="R465" i="4"/>
  <c r="R7" i="1"/>
  <c r="AS8" i="1"/>
  <c r="AS9" i="1" s="1"/>
  <c r="AS10" i="1" s="1"/>
  <c r="AR8" i="1"/>
  <c r="X8" i="1"/>
  <c r="X9" i="1" s="1"/>
  <c r="X10" i="1" s="1"/>
  <c r="R8" i="1"/>
  <c r="M10" i="1"/>
  <c r="R9" i="1"/>
  <c r="L10" i="1"/>
  <c r="AA7" i="1"/>
  <c r="I7" i="1" s="1"/>
  <c r="V97" i="4" l="1"/>
  <c r="AH17" i="4" s="1" a="1"/>
  <c r="AH17" i="4" s="1"/>
  <c r="V26" i="4"/>
  <c r="AH88" i="4" s="1" a="1"/>
  <c r="AH88" i="4" s="1"/>
  <c r="V10" i="4"/>
  <c r="AH104" i="4" s="1" a="1"/>
  <c r="AH104" i="4" s="1"/>
  <c r="V47" i="4"/>
  <c r="AH67" i="4" s="1" a="1"/>
  <c r="AH67" i="4" s="1"/>
  <c r="V28" i="4"/>
  <c r="AH86" i="4" s="1" a="1"/>
  <c r="AH86" i="4" s="1"/>
  <c r="V153" i="4"/>
  <c r="V89" i="4"/>
  <c r="AH25" i="4" s="1" a="1"/>
  <c r="AH25" i="4" s="1"/>
  <c r="V40" i="4"/>
  <c r="AH74" i="4" s="1" a="1"/>
  <c r="AH74" i="4" s="1"/>
  <c r="V29" i="4"/>
  <c r="AH85" i="4" s="1" a="1"/>
  <c r="AH85" i="4" s="1"/>
  <c r="V39" i="4"/>
  <c r="AH75" i="4" s="1" a="1"/>
  <c r="AH75" i="4" s="1"/>
  <c r="V49" i="4"/>
  <c r="AH65" i="4" s="1" a="1"/>
  <c r="AH65" i="4" s="1"/>
  <c r="E53" i="2"/>
  <c r="G53" i="2" s="1"/>
  <c r="V32" i="4"/>
  <c r="AH82" i="4" s="1" a="1"/>
  <c r="AH82" i="4" s="1"/>
  <c r="V21" i="4"/>
  <c r="AH93" i="4" s="1" a="1"/>
  <c r="AH93" i="4" s="1"/>
  <c r="V31" i="4"/>
  <c r="AH83" i="4" s="1" a="1"/>
  <c r="AH83" i="4" s="1"/>
  <c r="V41" i="4"/>
  <c r="AH73" i="4" s="1" a="1"/>
  <c r="AH73" i="4" s="1"/>
  <c r="D53" i="2"/>
  <c r="V58" i="4"/>
  <c r="AH56" i="4" s="1" a="1"/>
  <c r="AH56" i="4" s="1"/>
  <c r="V95" i="4"/>
  <c r="AH19" i="4" s="1" a="1"/>
  <c r="AH19" i="4" s="1"/>
  <c r="V60" i="4"/>
  <c r="AH54" i="4" s="1" a="1"/>
  <c r="AH54" i="4" s="1"/>
  <c r="V137" i="4"/>
  <c r="V73" i="4"/>
  <c r="AH41" i="4" s="1" a="1"/>
  <c r="AH41" i="4" s="1"/>
  <c r="V24" i="4"/>
  <c r="AH90" i="4" s="1" a="1"/>
  <c r="AH90" i="4" s="1"/>
  <c r="V13" i="4"/>
  <c r="AH101" i="4" s="1" a="1"/>
  <c r="AH101" i="4" s="1"/>
  <c r="V23" i="4"/>
  <c r="AH91" i="4" s="1" a="1"/>
  <c r="AH91" i="4" s="1"/>
  <c r="V33" i="4"/>
  <c r="AH81" i="4" s="1" a="1"/>
  <c r="AH81" i="4" s="1"/>
  <c r="V52" i="4"/>
  <c r="AH62" i="4" s="1" a="1"/>
  <c r="AH62" i="4" s="1"/>
  <c r="V87" i="4"/>
  <c r="AH27" i="4" s="1" a="1"/>
  <c r="AH27" i="4" s="1"/>
  <c r="V51" i="4"/>
  <c r="AH63" i="4" s="1" a="1"/>
  <c r="AH63" i="4" s="1"/>
  <c r="V129" i="4"/>
  <c r="V65" i="4"/>
  <c r="AH49" i="4" s="1" a="1"/>
  <c r="AH49" i="4" s="1"/>
  <c r="V16" i="4"/>
  <c r="AH98" i="4" s="1" a="1"/>
  <c r="AH98" i="4" s="1"/>
  <c r="V42" i="4"/>
  <c r="AH72" i="4" s="1" a="1"/>
  <c r="AH72" i="4" s="1"/>
  <c r="V15" i="4"/>
  <c r="AH99" i="4" s="1" a="1"/>
  <c r="AH99" i="4" s="1"/>
  <c r="V25" i="4"/>
  <c r="AH89" i="4" s="1" a="1"/>
  <c r="AH89" i="4" s="1"/>
  <c r="V57" i="4"/>
  <c r="AH57" i="4" s="1" a="1"/>
  <c r="AH57" i="4" s="1"/>
  <c r="V8" i="4"/>
  <c r="AH106" i="4" s="1" a="1"/>
  <c r="AH106" i="4" s="1"/>
  <c r="V34" i="4"/>
  <c r="AH80" i="4" s="1" a="1"/>
  <c r="AH80" i="4" s="1"/>
  <c r="V36" i="4"/>
  <c r="AH78" i="4" s="1" a="1"/>
  <c r="AH78" i="4" s="1"/>
  <c r="V17" i="4"/>
  <c r="AH97" i="4" s="1" a="1"/>
  <c r="AH97" i="4" s="1"/>
  <c r="F53" i="2"/>
  <c r="D52" i="2"/>
  <c r="F52" i="2" s="1"/>
  <c r="E52" i="2"/>
  <c r="G52" i="2" s="1"/>
  <c r="S7" i="1"/>
  <c r="U12" i="4"/>
  <c r="AG102" i="4" s="1" a="1"/>
  <c r="AG102" i="4" s="1"/>
  <c r="U20" i="4"/>
  <c r="AG94" i="4" s="1" a="1"/>
  <c r="AG94" i="4" s="1"/>
  <c r="U28" i="4"/>
  <c r="AG86" i="4" s="1" a="1"/>
  <c r="AG86" i="4" s="1"/>
  <c r="U36" i="4"/>
  <c r="AG78" i="4" s="1" a="1"/>
  <c r="AG78" i="4" s="1"/>
  <c r="U44" i="4"/>
  <c r="AG70" i="4" s="1" a="1"/>
  <c r="AG70" i="4" s="1"/>
  <c r="U52" i="4"/>
  <c r="AG62" i="4" s="1" a="1"/>
  <c r="AG62" i="4" s="1"/>
  <c r="U15" i="4"/>
  <c r="AG99" i="4" s="1" a="1"/>
  <c r="AG99" i="4" s="1"/>
  <c r="U23" i="4"/>
  <c r="AG91" i="4" s="1" a="1"/>
  <c r="AG91" i="4" s="1"/>
  <c r="U31" i="4"/>
  <c r="AG83" i="4" s="1" a="1"/>
  <c r="AG83" i="4" s="1"/>
  <c r="U39" i="4"/>
  <c r="AG75" i="4" s="1" a="1"/>
  <c r="AG75" i="4" s="1"/>
  <c r="U10" i="4"/>
  <c r="AG104" i="4" s="1" a="1"/>
  <c r="AG104" i="4" s="1"/>
  <c r="U18" i="4"/>
  <c r="AG96" i="4" s="1" a="1"/>
  <c r="AG96" i="4" s="1"/>
  <c r="U26" i="4"/>
  <c r="AG88" i="4" s="1" a="1"/>
  <c r="AG88" i="4" s="1"/>
  <c r="U34" i="4"/>
  <c r="AG80" i="4" s="1" a="1"/>
  <c r="AG80" i="4" s="1"/>
  <c r="U42" i="4"/>
  <c r="AG72" i="4" s="1" a="1"/>
  <c r="AG72" i="4" s="1"/>
  <c r="U13" i="4"/>
  <c r="AG101" i="4" s="1" a="1"/>
  <c r="AG101" i="4" s="1"/>
  <c r="U21" i="4"/>
  <c r="AG93" i="4" s="1" a="1"/>
  <c r="AG93" i="4" s="1"/>
  <c r="U29" i="4"/>
  <c r="AG85" i="4" s="1" a="1"/>
  <c r="AG85" i="4" s="1"/>
  <c r="U37" i="4"/>
  <c r="AG77" i="4" s="1" a="1"/>
  <c r="AG77" i="4" s="1"/>
  <c r="U8" i="4"/>
  <c r="AG106" i="4" s="1" a="1"/>
  <c r="AG106" i="4" s="1"/>
  <c r="U16" i="4"/>
  <c r="AG98" i="4" s="1" a="1"/>
  <c r="AG98" i="4" s="1"/>
  <c r="U24" i="4"/>
  <c r="AG90" i="4" s="1" a="1"/>
  <c r="AG90" i="4" s="1"/>
  <c r="U32" i="4"/>
  <c r="AG82" i="4" s="1" a="1"/>
  <c r="AG82" i="4" s="1"/>
  <c r="U40" i="4"/>
  <c r="AG74" i="4" s="1" a="1"/>
  <c r="AG74" i="4" s="1"/>
  <c r="U48" i="4"/>
  <c r="AG66" i="4" s="1" a="1"/>
  <c r="AG66" i="4" s="1"/>
  <c r="U11" i="4"/>
  <c r="AG103" i="4" s="1" a="1"/>
  <c r="AG103" i="4" s="1"/>
  <c r="U19" i="4"/>
  <c r="AG95" i="4" s="1" a="1"/>
  <c r="AG95" i="4" s="1"/>
  <c r="U27" i="4"/>
  <c r="AG87" i="4" s="1" a="1"/>
  <c r="AG87" i="4" s="1"/>
  <c r="U35" i="4"/>
  <c r="AG79" i="4" s="1" a="1"/>
  <c r="AG79" i="4" s="1"/>
  <c r="U14" i="4"/>
  <c r="AG100" i="4" s="1" a="1"/>
  <c r="AG100" i="4" s="1"/>
  <c r="U51" i="4"/>
  <c r="AG63" i="4" s="1" a="1"/>
  <c r="AG63" i="4" s="1"/>
  <c r="U60" i="4"/>
  <c r="AG54" i="4" s="1" a="1"/>
  <c r="AG54" i="4" s="1"/>
  <c r="U68" i="4"/>
  <c r="AG46" i="4" s="1" a="1"/>
  <c r="AG46" i="4" s="1"/>
  <c r="U76" i="4"/>
  <c r="AG38" i="4" s="1" a="1"/>
  <c r="AG38" i="4" s="1"/>
  <c r="U84" i="4"/>
  <c r="AG30" i="4" s="1" a="1"/>
  <c r="AG30" i="4" s="1"/>
  <c r="U92" i="4"/>
  <c r="AG22" i="4" s="1" a="1"/>
  <c r="AG22" i="4" s="1"/>
  <c r="U100" i="4"/>
  <c r="AG14" i="4" s="1" a="1"/>
  <c r="AG14" i="4" s="1"/>
  <c r="U108" i="4"/>
  <c r="U116" i="4"/>
  <c r="U124" i="4"/>
  <c r="U132" i="4"/>
  <c r="U140" i="4"/>
  <c r="U148" i="4"/>
  <c r="U156" i="4"/>
  <c r="U164" i="4"/>
  <c r="U172" i="4"/>
  <c r="U25" i="4"/>
  <c r="AG89" i="4" s="1" a="1"/>
  <c r="AG89" i="4" s="1"/>
  <c r="U55" i="4"/>
  <c r="AG59" i="4" s="1" a="1"/>
  <c r="AG59" i="4" s="1"/>
  <c r="U38" i="4"/>
  <c r="AG76" i="4" s="1" a="1"/>
  <c r="AG76" i="4" s="1"/>
  <c r="U58" i="4"/>
  <c r="AG56" i="4" s="1" a="1"/>
  <c r="AG56" i="4" s="1"/>
  <c r="U66" i="4"/>
  <c r="AG48" i="4" s="1" a="1"/>
  <c r="AG48" i="4" s="1"/>
  <c r="U74" i="4"/>
  <c r="AG40" i="4" s="1" a="1"/>
  <c r="AG40" i="4" s="1"/>
  <c r="U82" i="4"/>
  <c r="AG32" i="4" s="1" a="1"/>
  <c r="AG32" i="4" s="1"/>
  <c r="U90" i="4"/>
  <c r="AG24" i="4" s="1" a="1"/>
  <c r="AG24" i="4" s="1"/>
  <c r="U98" i="4"/>
  <c r="AG16" i="4" s="1" a="1"/>
  <c r="AG16" i="4" s="1"/>
  <c r="U106" i="4"/>
  <c r="AG8" i="4" s="1" a="1"/>
  <c r="AG8" i="4" s="1"/>
  <c r="U114" i="4"/>
  <c r="U122" i="4"/>
  <c r="U130" i="4"/>
  <c r="U138" i="4"/>
  <c r="U17" i="4"/>
  <c r="AG97" i="4" s="1" a="1"/>
  <c r="AG97" i="4" s="1"/>
  <c r="U45" i="4"/>
  <c r="AG69" i="4" s="1" a="1"/>
  <c r="AG69" i="4" s="1"/>
  <c r="U61" i="4"/>
  <c r="AG53" i="4" s="1" a="1"/>
  <c r="AG53" i="4" s="1"/>
  <c r="U69" i="4"/>
  <c r="AG45" i="4" s="1" a="1"/>
  <c r="AG45" i="4" s="1"/>
  <c r="U77" i="4"/>
  <c r="AG37" i="4" s="1" a="1"/>
  <c r="AG37" i="4" s="1"/>
  <c r="U85" i="4"/>
  <c r="AG29" i="4" s="1" a="1"/>
  <c r="AG29" i="4" s="1"/>
  <c r="U93" i="4"/>
  <c r="AG21" i="4" s="1" a="1"/>
  <c r="AG21" i="4" s="1"/>
  <c r="U101" i="4"/>
  <c r="AG13" i="4" s="1" a="1"/>
  <c r="AG13" i="4" s="1"/>
  <c r="U109" i="4"/>
  <c r="U117" i="4"/>
  <c r="U125" i="4"/>
  <c r="U133" i="4"/>
  <c r="U141" i="4"/>
  <c r="U149" i="4"/>
  <c r="U157" i="4"/>
  <c r="U165" i="4"/>
  <c r="U173" i="4"/>
  <c r="U181" i="4"/>
  <c r="U189" i="4"/>
  <c r="U197" i="4"/>
  <c r="U205" i="4"/>
  <c r="U213" i="4"/>
  <c r="U221" i="4"/>
  <c r="U229" i="4"/>
  <c r="U237" i="4"/>
  <c r="U245" i="4"/>
  <c r="U30" i="4"/>
  <c r="AG84" i="4" s="1" a="1"/>
  <c r="AG84" i="4" s="1"/>
  <c r="U49" i="4"/>
  <c r="AG65" i="4" s="1" a="1"/>
  <c r="AG65" i="4" s="1"/>
  <c r="U56" i="4"/>
  <c r="AG58" i="4" s="1" a="1"/>
  <c r="AG58" i="4" s="1"/>
  <c r="U64" i="4"/>
  <c r="AG50" i="4" s="1" a="1"/>
  <c r="AG50" i="4" s="1"/>
  <c r="U72" i="4"/>
  <c r="AG42" i="4" s="1" a="1"/>
  <c r="AG42" i="4" s="1"/>
  <c r="U80" i="4"/>
  <c r="AG34" i="4" s="1" a="1"/>
  <c r="AG34" i="4" s="1"/>
  <c r="U88" i="4"/>
  <c r="AG26" i="4" s="1" a="1"/>
  <c r="AG26" i="4" s="1"/>
  <c r="U96" i="4"/>
  <c r="AG18" i="4" s="1" a="1"/>
  <c r="AG18" i="4" s="1"/>
  <c r="U104" i="4"/>
  <c r="AG10" i="4" s="1" a="1"/>
  <c r="AG10" i="4" s="1"/>
  <c r="U112" i="4"/>
  <c r="U120" i="4"/>
  <c r="U128" i="4"/>
  <c r="U136" i="4"/>
  <c r="U9" i="4"/>
  <c r="AG105" i="4" s="1" a="1"/>
  <c r="AG105" i="4" s="1"/>
  <c r="U41" i="4"/>
  <c r="AG73" i="4" s="1" a="1"/>
  <c r="AG73" i="4" s="1"/>
  <c r="U46" i="4"/>
  <c r="AG68" i="4" s="1" a="1"/>
  <c r="AG68" i="4" s="1"/>
  <c r="U53" i="4"/>
  <c r="AG61" i="4" s="1" a="1"/>
  <c r="AG61" i="4" s="1"/>
  <c r="U59" i="4"/>
  <c r="AG55" i="4" s="1" a="1"/>
  <c r="AG55" i="4" s="1"/>
  <c r="U67" i="4"/>
  <c r="AG47" i="4" s="1" a="1"/>
  <c r="AG47" i="4" s="1"/>
  <c r="U75" i="4"/>
  <c r="AG39" i="4" s="1" a="1"/>
  <c r="AG39" i="4" s="1"/>
  <c r="U83" i="4"/>
  <c r="AG31" i="4" s="1" a="1"/>
  <c r="AG31" i="4" s="1"/>
  <c r="U91" i="4"/>
  <c r="AG23" i="4" s="1" a="1"/>
  <c r="AG23" i="4" s="1"/>
  <c r="U99" i="4"/>
  <c r="AG15" i="4" s="1" a="1"/>
  <c r="AG15" i="4" s="1"/>
  <c r="U107" i="4"/>
  <c r="AG7" i="4" s="1" a="1"/>
  <c r="AG7" i="4" s="1"/>
  <c r="U115" i="4"/>
  <c r="U123" i="4"/>
  <c r="U131" i="4"/>
  <c r="U139" i="4"/>
  <c r="U47" i="4"/>
  <c r="AG67" i="4" s="1" a="1"/>
  <c r="AG67" i="4" s="1"/>
  <c r="U89" i="4"/>
  <c r="AG25" i="4" s="1" a="1"/>
  <c r="AG25" i="4" s="1"/>
  <c r="U103" i="4"/>
  <c r="AG11" i="4" s="1" a="1"/>
  <c r="AG11" i="4" s="1"/>
  <c r="U118" i="4"/>
  <c r="U143" i="4"/>
  <c r="U150" i="4"/>
  <c r="U168" i="4"/>
  <c r="U184" i="4"/>
  <c r="U187" i="4"/>
  <c r="U190" i="4"/>
  <c r="U193" i="4"/>
  <c r="U196" i="4"/>
  <c r="U199" i="4"/>
  <c r="U202" i="4"/>
  <c r="U253" i="4"/>
  <c r="U261" i="4"/>
  <c r="U269" i="4"/>
  <c r="U277" i="4"/>
  <c r="U285" i="4"/>
  <c r="U293" i="4"/>
  <c r="U301" i="4"/>
  <c r="U309" i="4"/>
  <c r="U317" i="4"/>
  <c r="U325" i="4"/>
  <c r="U333" i="4"/>
  <c r="U341" i="4"/>
  <c r="U22" i="4"/>
  <c r="AG92" i="4" s="1" a="1"/>
  <c r="AG92" i="4" s="1"/>
  <c r="U50" i="4"/>
  <c r="AG64" i="4" s="1" a="1"/>
  <c r="AG64" i="4" s="1"/>
  <c r="U62" i="4"/>
  <c r="AG52" i="4" s="1" a="1"/>
  <c r="AG52" i="4" s="1"/>
  <c r="U97" i="4"/>
  <c r="AG17" i="4" s="1" a="1"/>
  <c r="AG17" i="4" s="1"/>
  <c r="U111" i="4"/>
  <c r="U126" i="4"/>
  <c r="U147" i="4"/>
  <c r="U154" i="4"/>
  <c r="U161" i="4"/>
  <c r="U175" i="4"/>
  <c r="U178" i="4"/>
  <c r="U224" i="4"/>
  <c r="U227" i="4"/>
  <c r="U230" i="4"/>
  <c r="U233" i="4"/>
  <c r="U236" i="4"/>
  <c r="U239" i="4"/>
  <c r="U242" i="4"/>
  <c r="U248" i="4"/>
  <c r="U256" i="4"/>
  <c r="U264" i="4"/>
  <c r="U272" i="4"/>
  <c r="U280" i="4"/>
  <c r="U288" i="4"/>
  <c r="U296" i="4"/>
  <c r="U304" i="4"/>
  <c r="U312" i="4"/>
  <c r="U320" i="4"/>
  <c r="U328" i="4"/>
  <c r="U336" i="4"/>
  <c r="U63" i="4"/>
  <c r="AG51" i="4" s="1" a="1"/>
  <c r="AG51" i="4" s="1"/>
  <c r="U78" i="4"/>
  <c r="AG36" i="4" s="1" a="1"/>
  <c r="AG36" i="4" s="1"/>
  <c r="U113" i="4"/>
  <c r="U127" i="4"/>
  <c r="U155" i="4"/>
  <c r="U162" i="4"/>
  <c r="U169" i="4"/>
  <c r="U176" i="4"/>
  <c r="U179" i="4"/>
  <c r="U182" i="4"/>
  <c r="U185" i="4"/>
  <c r="U188" i="4"/>
  <c r="U191" i="4"/>
  <c r="U194" i="4"/>
  <c r="U240" i="4"/>
  <c r="U243" i="4"/>
  <c r="U246" i="4"/>
  <c r="U254" i="4"/>
  <c r="U262" i="4"/>
  <c r="U270" i="4"/>
  <c r="U278" i="4"/>
  <c r="U286" i="4"/>
  <c r="U294" i="4"/>
  <c r="U302" i="4"/>
  <c r="U310" i="4"/>
  <c r="U318" i="4"/>
  <c r="U326" i="4"/>
  <c r="U334" i="4"/>
  <c r="U342" i="4"/>
  <c r="U350" i="4"/>
  <c r="U358" i="4"/>
  <c r="U366" i="4"/>
  <c r="U33" i="4"/>
  <c r="AG81" i="4" s="1" a="1"/>
  <c r="AG81" i="4" s="1"/>
  <c r="U54" i="4"/>
  <c r="AG60" i="4" s="1" a="1"/>
  <c r="AG60" i="4" s="1"/>
  <c r="U71" i="4"/>
  <c r="AG43" i="4" s="1" a="1"/>
  <c r="AG43" i="4" s="1"/>
  <c r="U86" i="4"/>
  <c r="AG28" i="4" s="1" a="1"/>
  <c r="AG28" i="4" s="1"/>
  <c r="U121" i="4"/>
  <c r="U135" i="4"/>
  <c r="U152" i="4"/>
  <c r="U159" i="4"/>
  <c r="U166" i="4"/>
  <c r="U216" i="4"/>
  <c r="U219" i="4"/>
  <c r="U222" i="4"/>
  <c r="U225" i="4"/>
  <c r="U228" i="4"/>
  <c r="U231" i="4"/>
  <c r="U234" i="4"/>
  <c r="U249" i="4"/>
  <c r="U257" i="4"/>
  <c r="U265" i="4"/>
  <c r="U273" i="4"/>
  <c r="U281" i="4"/>
  <c r="U289" i="4"/>
  <c r="U297" i="4"/>
  <c r="U305" i="4"/>
  <c r="U43" i="4"/>
  <c r="AG71" i="4" s="1" a="1"/>
  <c r="AG71" i="4" s="1"/>
  <c r="U65" i="4"/>
  <c r="AG49" i="4" s="1" a="1"/>
  <c r="AG49" i="4" s="1"/>
  <c r="U79" i="4"/>
  <c r="AG35" i="4" s="1" a="1"/>
  <c r="AG35" i="4" s="1"/>
  <c r="U94" i="4"/>
  <c r="AG20" i="4" s="1" a="1"/>
  <c r="AG20" i="4" s="1"/>
  <c r="U129" i="4"/>
  <c r="U145" i="4"/>
  <c r="U163" i="4"/>
  <c r="U170" i="4"/>
  <c r="U192" i="4"/>
  <c r="U195" i="4"/>
  <c r="U198" i="4"/>
  <c r="U201" i="4"/>
  <c r="U204" i="4"/>
  <c r="U207" i="4"/>
  <c r="U210" i="4"/>
  <c r="U252" i="4"/>
  <c r="U260" i="4"/>
  <c r="U57" i="4"/>
  <c r="AG57" i="4" s="1" a="1"/>
  <c r="AG57" i="4" s="1"/>
  <c r="U73" i="4"/>
  <c r="AG41" i="4" s="1" a="1"/>
  <c r="AG41" i="4" s="1"/>
  <c r="U87" i="4"/>
  <c r="AG27" i="4" s="1" a="1"/>
  <c r="AG27" i="4" s="1"/>
  <c r="U102" i="4"/>
  <c r="AG12" i="4" s="1" a="1"/>
  <c r="AG12" i="4" s="1"/>
  <c r="U137" i="4"/>
  <c r="U142" i="4"/>
  <c r="U160" i="4"/>
  <c r="U167" i="4"/>
  <c r="U174" i="4"/>
  <c r="U177" i="4"/>
  <c r="U180" i="4"/>
  <c r="U183" i="4"/>
  <c r="U186" i="4"/>
  <c r="U232" i="4"/>
  <c r="U235" i="4"/>
  <c r="U238" i="4"/>
  <c r="U241" i="4"/>
  <c r="U244" i="4"/>
  <c r="U247" i="4"/>
  <c r="U255" i="4"/>
  <c r="U263" i="4"/>
  <c r="U271" i="4"/>
  <c r="U279" i="4"/>
  <c r="U287" i="4"/>
  <c r="U295" i="4"/>
  <c r="U303" i="4"/>
  <c r="U311" i="4"/>
  <c r="U319" i="4"/>
  <c r="U327" i="4"/>
  <c r="U335" i="4"/>
  <c r="U343" i="4"/>
  <c r="U206" i="4"/>
  <c r="U218" i="4"/>
  <c r="U308" i="4"/>
  <c r="U314" i="4"/>
  <c r="U330" i="4"/>
  <c r="U361" i="4"/>
  <c r="U364" i="4"/>
  <c r="U367" i="4"/>
  <c r="U370" i="4"/>
  <c r="U373" i="4"/>
  <c r="U381" i="4"/>
  <c r="U389" i="4"/>
  <c r="U397" i="4"/>
  <c r="U405" i="4"/>
  <c r="U413" i="4"/>
  <c r="U421" i="4"/>
  <c r="U429" i="4"/>
  <c r="U437" i="4"/>
  <c r="U445" i="4"/>
  <c r="U453" i="4"/>
  <c r="U461" i="4"/>
  <c r="U469" i="4"/>
  <c r="U477" i="4"/>
  <c r="U485" i="4"/>
  <c r="U493" i="4"/>
  <c r="U171" i="4"/>
  <c r="U208" i="4"/>
  <c r="U220" i="4"/>
  <c r="U266" i="4"/>
  <c r="U315" i="4"/>
  <c r="U331" i="4"/>
  <c r="U349" i="4"/>
  <c r="U352" i="4"/>
  <c r="U355" i="4"/>
  <c r="U376" i="4"/>
  <c r="U384" i="4"/>
  <c r="U392" i="4"/>
  <c r="U400" i="4"/>
  <c r="U408" i="4"/>
  <c r="U416" i="4"/>
  <c r="U424" i="4"/>
  <c r="U432" i="4"/>
  <c r="U440" i="4"/>
  <c r="U448" i="4"/>
  <c r="U456" i="4"/>
  <c r="U464" i="4"/>
  <c r="U472" i="4"/>
  <c r="U480" i="4"/>
  <c r="U488" i="4"/>
  <c r="U95" i="4"/>
  <c r="AG19" i="4" s="1" a="1"/>
  <c r="AG19" i="4" s="1"/>
  <c r="U146" i="4"/>
  <c r="U211" i="4"/>
  <c r="U223" i="4"/>
  <c r="U258" i="4"/>
  <c r="U268" i="4"/>
  <c r="U275" i="4"/>
  <c r="U282" i="4"/>
  <c r="U316" i="4"/>
  <c r="U332" i="4"/>
  <c r="U353" i="4"/>
  <c r="U356" i="4"/>
  <c r="U359" i="4"/>
  <c r="U362" i="4"/>
  <c r="U365" i="4"/>
  <c r="U368" i="4"/>
  <c r="U371" i="4"/>
  <c r="U374" i="4"/>
  <c r="U382" i="4"/>
  <c r="U390" i="4"/>
  <c r="U398" i="4"/>
  <c r="U406" i="4"/>
  <c r="U414" i="4"/>
  <c r="U422" i="4"/>
  <c r="U430" i="4"/>
  <c r="U438" i="4"/>
  <c r="U446" i="4"/>
  <c r="U454" i="4"/>
  <c r="U462" i="4"/>
  <c r="U470" i="4"/>
  <c r="U478" i="4"/>
  <c r="U486" i="4"/>
  <c r="U494" i="4"/>
  <c r="U502" i="4"/>
  <c r="P14" i="4"/>
  <c r="AB100" i="4" s="1" a="1"/>
  <c r="AB100" i="4" s="1"/>
  <c r="U70" i="4"/>
  <c r="AG44" i="4" s="1" a="1"/>
  <c r="AG44" i="4" s="1"/>
  <c r="U200" i="4"/>
  <c r="U212" i="4"/>
  <c r="U259" i="4"/>
  <c r="U276" i="4"/>
  <c r="U283" i="4"/>
  <c r="U290" i="4"/>
  <c r="U322" i="4"/>
  <c r="U338" i="4"/>
  <c r="U347" i="4"/>
  <c r="U377" i="4"/>
  <c r="U385" i="4"/>
  <c r="U393" i="4"/>
  <c r="U401" i="4"/>
  <c r="U409" i="4"/>
  <c r="U417" i="4"/>
  <c r="U425" i="4"/>
  <c r="U433" i="4"/>
  <c r="U441" i="4"/>
  <c r="U449" i="4"/>
  <c r="U457" i="4"/>
  <c r="U465" i="4"/>
  <c r="U473" i="4"/>
  <c r="U481" i="4"/>
  <c r="U214" i="4"/>
  <c r="U226" i="4"/>
  <c r="U250" i="4"/>
  <c r="U284" i="4"/>
  <c r="U291" i="4"/>
  <c r="U298" i="4"/>
  <c r="U323" i="4"/>
  <c r="U339" i="4"/>
  <c r="U344" i="4"/>
  <c r="U369" i="4"/>
  <c r="U372" i="4"/>
  <c r="U380" i="4"/>
  <c r="U388" i="4"/>
  <c r="U396" i="4"/>
  <c r="U404" i="4"/>
  <c r="U412" i="4"/>
  <c r="U420" i="4"/>
  <c r="U428" i="4"/>
  <c r="U436" i="4"/>
  <c r="U444" i="4"/>
  <c r="U452" i="4"/>
  <c r="U460" i="4"/>
  <c r="U468" i="4"/>
  <c r="U476" i="4"/>
  <c r="U484" i="4"/>
  <c r="U492" i="4"/>
  <c r="U500" i="4"/>
  <c r="U105" i="4"/>
  <c r="AG9" i="4" s="1" a="1"/>
  <c r="AG9" i="4" s="1"/>
  <c r="U134" i="4"/>
  <c r="U151" i="4"/>
  <c r="U203" i="4"/>
  <c r="U215" i="4"/>
  <c r="U251" i="4"/>
  <c r="U292" i="4"/>
  <c r="U299" i="4"/>
  <c r="U306" i="4"/>
  <c r="U313" i="4"/>
  <c r="U329" i="4"/>
  <c r="U348" i="4"/>
  <c r="U351" i="4"/>
  <c r="U354" i="4"/>
  <c r="U357" i="4"/>
  <c r="U360" i="4"/>
  <c r="U363" i="4"/>
  <c r="U375" i="4"/>
  <c r="U383" i="4"/>
  <c r="U391" i="4"/>
  <c r="U399" i="4"/>
  <c r="U407" i="4"/>
  <c r="U415" i="4"/>
  <c r="U423" i="4"/>
  <c r="U431" i="4"/>
  <c r="U439" i="4"/>
  <c r="U447" i="4"/>
  <c r="U455" i="4"/>
  <c r="U463" i="4"/>
  <c r="U471" i="4"/>
  <c r="U119" i="4"/>
  <c r="U274" i="4"/>
  <c r="U346" i="4"/>
  <c r="U403" i="4"/>
  <c r="U435" i="4"/>
  <c r="U467" i="4"/>
  <c r="U489" i="4"/>
  <c r="U497" i="4"/>
  <c r="P20" i="4"/>
  <c r="AB94" i="4" s="1" a="1"/>
  <c r="AB94" i="4" s="1"/>
  <c r="P28" i="4"/>
  <c r="AB86" i="4" s="1" a="1"/>
  <c r="AB86" i="4" s="1"/>
  <c r="P36" i="4"/>
  <c r="AB78" i="4" s="1" a="1"/>
  <c r="AB78" i="4" s="1"/>
  <c r="P44" i="4"/>
  <c r="AB70" i="4" s="1" a="1"/>
  <c r="AB70" i="4" s="1"/>
  <c r="P52" i="4"/>
  <c r="AB62" i="4" s="1" a="1"/>
  <c r="AB62" i="4" s="1"/>
  <c r="P60" i="4"/>
  <c r="AB54" i="4" s="1" a="1"/>
  <c r="AB54" i="4" s="1"/>
  <c r="P68" i="4"/>
  <c r="AB46" i="4" s="1" a="1"/>
  <c r="AB46" i="4" s="1"/>
  <c r="P76" i="4"/>
  <c r="AB38" i="4" s="1" a="1"/>
  <c r="AB38" i="4" s="1"/>
  <c r="P84" i="4"/>
  <c r="AB30" i="4" s="1" a="1"/>
  <c r="AB30" i="4" s="1"/>
  <c r="P92" i="4"/>
  <c r="AB22" i="4" s="1" a="1"/>
  <c r="AB22" i="4" s="1"/>
  <c r="P100" i="4"/>
  <c r="AB14" i="4" s="1" a="1"/>
  <c r="AB14" i="4" s="1"/>
  <c r="P108" i="4"/>
  <c r="P116" i="4"/>
  <c r="P124" i="4"/>
  <c r="P132" i="4"/>
  <c r="P140" i="4"/>
  <c r="P148" i="4"/>
  <c r="U307" i="4"/>
  <c r="U394" i="4"/>
  <c r="U426" i="4"/>
  <c r="U458" i="4"/>
  <c r="U501" i="4"/>
  <c r="U504" i="4"/>
  <c r="U507" i="4"/>
  <c r="P9" i="4"/>
  <c r="AB105" i="4" s="1" a="1"/>
  <c r="AB105" i="4" s="1"/>
  <c r="P12" i="4"/>
  <c r="AB102" i="4" s="1" a="1"/>
  <c r="AB102" i="4" s="1"/>
  <c r="P15" i="4"/>
  <c r="AB99" i="4" s="1" a="1"/>
  <c r="AB99" i="4" s="1"/>
  <c r="P23" i="4"/>
  <c r="AB91" i="4" s="1" a="1"/>
  <c r="AB91" i="4" s="1"/>
  <c r="P31" i="4"/>
  <c r="AB83" i="4" s="1" a="1"/>
  <c r="AB83" i="4" s="1"/>
  <c r="P39" i="4"/>
  <c r="AB75" i="4" s="1" a="1"/>
  <c r="AB75" i="4" s="1"/>
  <c r="P47" i="4"/>
  <c r="AB67" i="4" s="1" a="1"/>
  <c r="AB67" i="4" s="1"/>
  <c r="P55" i="4"/>
  <c r="AB59" i="4" s="1" a="1"/>
  <c r="AB59" i="4" s="1"/>
  <c r="P63" i="4"/>
  <c r="AB51" i="4" s="1" a="1"/>
  <c r="AB51" i="4" s="1"/>
  <c r="P71" i="4"/>
  <c r="AB43" i="4" s="1" a="1"/>
  <c r="AB43" i="4" s="1"/>
  <c r="P79" i="4"/>
  <c r="AB35" i="4" s="1" a="1"/>
  <c r="AB35" i="4" s="1"/>
  <c r="P87" i="4"/>
  <c r="AB27" i="4" s="1" a="1"/>
  <c r="AB27" i="4" s="1"/>
  <c r="P95" i="4"/>
  <c r="AB19" i="4" s="1" a="1"/>
  <c r="AB19" i="4" s="1"/>
  <c r="P103" i="4"/>
  <c r="AB11" i="4" s="1" a="1"/>
  <c r="AB11" i="4" s="1"/>
  <c r="P111" i="4"/>
  <c r="P119" i="4"/>
  <c r="P127" i="4"/>
  <c r="P135" i="4"/>
  <c r="P143" i="4"/>
  <c r="P151" i="4"/>
  <c r="P159" i="4"/>
  <c r="U144" i="4"/>
  <c r="U395" i="4"/>
  <c r="U427" i="4"/>
  <c r="U459" i="4"/>
  <c r="U479" i="4"/>
  <c r="U490" i="4"/>
  <c r="U498" i="4"/>
  <c r="P18" i="4"/>
  <c r="AB96" i="4" s="1" a="1"/>
  <c r="AB96" i="4" s="1"/>
  <c r="P26" i="4"/>
  <c r="AB88" i="4" s="1" a="1"/>
  <c r="AB88" i="4" s="1"/>
  <c r="P34" i="4"/>
  <c r="AB80" i="4" s="1" a="1"/>
  <c r="AB80" i="4" s="1"/>
  <c r="P42" i="4"/>
  <c r="AB72" i="4" s="1" a="1"/>
  <c r="AB72" i="4" s="1"/>
  <c r="P50" i="4"/>
  <c r="AB64" i="4" s="1" a="1"/>
  <c r="AB64" i="4" s="1"/>
  <c r="P58" i="4"/>
  <c r="AB56" i="4" s="1" a="1"/>
  <c r="AB56" i="4" s="1"/>
  <c r="P66" i="4"/>
  <c r="AB48" i="4" s="1" a="1"/>
  <c r="AB48" i="4" s="1"/>
  <c r="P74" i="4"/>
  <c r="AB40" i="4" s="1" a="1"/>
  <c r="AB40" i="4" s="1"/>
  <c r="P82" i="4"/>
  <c r="AB32" i="4" s="1" a="1"/>
  <c r="AB32" i="4" s="1"/>
  <c r="P90" i="4"/>
  <c r="AB24" i="4" s="1" a="1"/>
  <c r="AB24" i="4" s="1"/>
  <c r="P98" i="4"/>
  <c r="AB16" i="4" s="1" a="1"/>
  <c r="AB16" i="4" s="1"/>
  <c r="P106" i="4"/>
  <c r="AB8" i="4" s="1" a="1"/>
  <c r="AB8" i="4" s="1"/>
  <c r="P114" i="4"/>
  <c r="P122" i="4"/>
  <c r="P130" i="4"/>
  <c r="U153" i="4"/>
  <c r="U386" i="4"/>
  <c r="U418" i="4"/>
  <c r="U450" i="4"/>
  <c r="U495" i="4"/>
  <c r="U505" i="4"/>
  <c r="P21" i="4"/>
  <c r="AB93" i="4" s="1" a="1"/>
  <c r="AB93" i="4" s="1"/>
  <c r="P29" i="4"/>
  <c r="AB85" i="4" s="1" a="1"/>
  <c r="AB85" i="4" s="1"/>
  <c r="P37" i="4"/>
  <c r="AB77" i="4" s="1" a="1"/>
  <c r="AB77" i="4" s="1"/>
  <c r="P45" i="4"/>
  <c r="AB69" i="4" s="1" a="1"/>
  <c r="AB69" i="4" s="1"/>
  <c r="P53" i="4"/>
  <c r="AB61" i="4" s="1" a="1"/>
  <c r="AB61" i="4" s="1"/>
  <c r="P61" i="4"/>
  <c r="AB53" i="4" s="1" a="1"/>
  <c r="AB53" i="4" s="1"/>
  <c r="P69" i="4"/>
  <c r="AB45" i="4" s="1" a="1"/>
  <c r="AB45" i="4" s="1"/>
  <c r="P77" i="4"/>
  <c r="AB37" i="4" s="1" a="1"/>
  <c r="AB37" i="4" s="1"/>
  <c r="P85" i="4"/>
  <c r="AB29" i="4" s="1" a="1"/>
  <c r="AB29" i="4" s="1"/>
  <c r="P93" i="4"/>
  <c r="AB21" i="4" s="1" a="1"/>
  <c r="AB21" i="4" s="1"/>
  <c r="P101" i="4"/>
  <c r="AB13" i="4" s="1" a="1"/>
  <c r="AB13" i="4" s="1"/>
  <c r="P109" i="4"/>
  <c r="P117" i="4"/>
  <c r="P125" i="4"/>
  <c r="P133" i="4"/>
  <c r="P141" i="4"/>
  <c r="P149" i="4"/>
  <c r="P157" i="4"/>
  <c r="U81" i="4"/>
  <c r="AG33" i="4" s="1" a="1"/>
  <c r="AG33" i="4" s="1"/>
  <c r="U217" i="4"/>
  <c r="U340" i="4"/>
  <c r="U378" i="4"/>
  <c r="U410" i="4"/>
  <c r="U442" i="4"/>
  <c r="U474" i="4"/>
  <c r="U487" i="4"/>
  <c r="U499" i="4"/>
  <c r="U7" i="4"/>
  <c r="AG107" i="4" s="1" a="1"/>
  <c r="AG107" i="4" s="1"/>
  <c r="P19" i="4"/>
  <c r="AB95" i="4" s="1" a="1"/>
  <c r="AB95" i="4" s="1"/>
  <c r="P27" i="4"/>
  <c r="AB87" i="4" s="1" a="1"/>
  <c r="AB87" i="4" s="1"/>
  <c r="P35" i="4"/>
  <c r="AB79" i="4" s="1" a="1"/>
  <c r="AB79" i="4" s="1"/>
  <c r="P43" i="4"/>
  <c r="AB71" i="4" s="1" a="1"/>
  <c r="AB71" i="4" s="1"/>
  <c r="P51" i="4"/>
  <c r="AB63" i="4" s="1" a="1"/>
  <c r="AB63" i="4" s="1"/>
  <c r="P59" i="4"/>
  <c r="AB55" i="4" s="1" a="1"/>
  <c r="AB55" i="4" s="1"/>
  <c r="P67" i="4"/>
  <c r="AB47" i="4" s="1" a="1"/>
  <c r="AB47" i="4" s="1"/>
  <c r="P75" i="4"/>
  <c r="AB39" i="4" s="1" a="1"/>
  <c r="AB39" i="4" s="1"/>
  <c r="P83" i="4"/>
  <c r="AB31" i="4" s="1" a="1"/>
  <c r="AB31" i="4" s="1"/>
  <c r="P91" i="4"/>
  <c r="AB23" i="4" s="1" a="1"/>
  <c r="AB23" i="4" s="1"/>
  <c r="P99" i="4"/>
  <c r="AB15" i="4" s="1" a="1"/>
  <c r="AB15" i="4" s="1"/>
  <c r="P107" i="4"/>
  <c r="AB7" i="4" s="1" a="1"/>
  <c r="AB7" i="4" s="1"/>
  <c r="P115" i="4"/>
  <c r="P123" i="4"/>
  <c r="P131" i="4"/>
  <c r="P139" i="4"/>
  <c r="P147" i="4"/>
  <c r="P155" i="4"/>
  <c r="P163" i="4"/>
  <c r="P171" i="4"/>
  <c r="U267" i="4"/>
  <c r="U321" i="4"/>
  <c r="U379" i="4"/>
  <c r="U411" i="4"/>
  <c r="U443" i="4"/>
  <c r="U475" i="4"/>
  <c r="U482" i="4"/>
  <c r="U496" i="4"/>
  <c r="U503" i="4"/>
  <c r="U506" i="4"/>
  <c r="P22" i="4"/>
  <c r="AB92" i="4" s="1" a="1"/>
  <c r="AB92" i="4" s="1"/>
  <c r="P30" i="4"/>
  <c r="AB84" i="4" s="1" a="1"/>
  <c r="AB84" i="4" s="1"/>
  <c r="P38" i="4"/>
  <c r="AB76" i="4" s="1" a="1"/>
  <c r="AB76" i="4" s="1"/>
  <c r="P46" i="4"/>
  <c r="AB68" i="4" s="1" a="1"/>
  <c r="AB68" i="4" s="1"/>
  <c r="P54" i="4"/>
  <c r="AB60" i="4" s="1" a="1"/>
  <c r="AB60" i="4" s="1"/>
  <c r="P62" i="4"/>
  <c r="AB52" i="4" s="1" a="1"/>
  <c r="AB52" i="4" s="1"/>
  <c r="P70" i="4"/>
  <c r="AB44" i="4" s="1" a="1"/>
  <c r="AB44" i="4" s="1"/>
  <c r="P78" i="4"/>
  <c r="AB36" i="4" s="1" a="1"/>
  <c r="AB36" i="4" s="1"/>
  <c r="P86" i="4"/>
  <c r="AB28" i="4" s="1" a="1"/>
  <c r="AB28" i="4" s="1"/>
  <c r="P94" i="4"/>
  <c r="AB20" i="4" s="1" a="1"/>
  <c r="AB20" i="4" s="1"/>
  <c r="P102" i="4"/>
  <c r="AB12" i="4" s="1" a="1"/>
  <c r="AB12" i="4" s="1"/>
  <c r="P110" i="4"/>
  <c r="P118" i="4"/>
  <c r="P126" i="4"/>
  <c r="U345" i="4"/>
  <c r="U434" i="4"/>
  <c r="P8" i="4"/>
  <c r="AB106" i="4" s="1" a="1"/>
  <c r="AB106" i="4" s="1"/>
  <c r="P41" i="4"/>
  <c r="AB73" i="4" s="1" a="1"/>
  <c r="AB73" i="4" s="1"/>
  <c r="P73" i="4"/>
  <c r="AB41" i="4" s="1" a="1"/>
  <c r="AB41" i="4" s="1"/>
  <c r="P105" i="4"/>
  <c r="AB9" i="4" s="1" a="1"/>
  <c r="AB9" i="4" s="1"/>
  <c r="P146" i="4"/>
  <c r="P184" i="4"/>
  <c r="P192" i="4"/>
  <c r="P200" i="4"/>
  <c r="P208" i="4"/>
  <c r="P216" i="4"/>
  <c r="P224" i="4"/>
  <c r="P232" i="4"/>
  <c r="P240" i="4"/>
  <c r="P248" i="4"/>
  <c r="P256" i="4"/>
  <c r="P264" i="4"/>
  <c r="P272" i="4"/>
  <c r="P280" i="4"/>
  <c r="P288" i="4"/>
  <c r="P296" i="4"/>
  <c r="P304" i="4"/>
  <c r="P312" i="4"/>
  <c r="P320" i="4"/>
  <c r="P328" i="4"/>
  <c r="P336" i="4"/>
  <c r="P344" i="4"/>
  <c r="P352" i="4"/>
  <c r="P360" i="4"/>
  <c r="P10" i="4"/>
  <c r="AB104" i="4" s="1" a="1"/>
  <c r="AB104" i="4" s="1"/>
  <c r="P32" i="4"/>
  <c r="AB82" i="4" s="1" a="1"/>
  <c r="AB82" i="4" s="1"/>
  <c r="P64" i="4"/>
  <c r="AB50" i="4" s="1" a="1"/>
  <c r="AB50" i="4" s="1"/>
  <c r="P96" i="4"/>
  <c r="AB18" i="4" s="1" a="1"/>
  <c r="AB18" i="4" s="1"/>
  <c r="P128" i="4"/>
  <c r="P136" i="4"/>
  <c r="P152" i="4"/>
  <c r="P156" i="4"/>
  <c r="P160" i="4"/>
  <c r="P167" i="4"/>
  <c r="P170" i="4"/>
  <c r="P173" i="4"/>
  <c r="P176" i="4"/>
  <c r="P179" i="4"/>
  <c r="P187" i="4"/>
  <c r="P195" i="4"/>
  <c r="P203" i="4"/>
  <c r="P211" i="4"/>
  <c r="P219" i="4"/>
  <c r="P227" i="4"/>
  <c r="P235" i="4"/>
  <c r="P243" i="4"/>
  <c r="P251" i="4"/>
  <c r="P259" i="4"/>
  <c r="P267" i="4"/>
  <c r="P275" i="4"/>
  <c r="P283" i="4"/>
  <c r="P291" i="4"/>
  <c r="P299" i="4"/>
  <c r="P307" i="4"/>
  <c r="P315" i="4"/>
  <c r="P323" i="4"/>
  <c r="P331" i="4"/>
  <c r="P339" i="4"/>
  <c r="P347" i="4"/>
  <c r="P355" i="4"/>
  <c r="P363" i="4"/>
  <c r="P371" i="4"/>
  <c r="P379" i="4"/>
  <c r="U402" i="4"/>
  <c r="U483" i="4"/>
  <c r="P11" i="4"/>
  <c r="AB103" i="4" s="1" a="1"/>
  <c r="AB103" i="4" s="1"/>
  <c r="P33" i="4"/>
  <c r="AB81" i="4" s="1" a="1"/>
  <c r="AB81" i="4" s="1"/>
  <c r="P65" i="4"/>
  <c r="AB49" i="4" s="1" a="1"/>
  <c r="AB49" i="4" s="1"/>
  <c r="P97" i="4"/>
  <c r="AB17" i="4" s="1" a="1"/>
  <c r="AB17" i="4" s="1"/>
  <c r="P129" i="4"/>
  <c r="P142" i="4"/>
  <c r="P164" i="4"/>
  <c r="P182" i="4"/>
  <c r="P190" i="4"/>
  <c r="P198" i="4"/>
  <c r="P206" i="4"/>
  <c r="P214" i="4"/>
  <c r="P222" i="4"/>
  <c r="P230" i="4"/>
  <c r="P238" i="4"/>
  <c r="P246" i="4"/>
  <c r="P254" i="4"/>
  <c r="P262" i="4"/>
  <c r="P270" i="4"/>
  <c r="P278" i="4"/>
  <c r="P286" i="4"/>
  <c r="P294" i="4"/>
  <c r="P302" i="4"/>
  <c r="P310" i="4"/>
  <c r="U451" i="4"/>
  <c r="P13" i="4"/>
  <c r="AB101" i="4" s="1" a="1"/>
  <c r="AB101" i="4" s="1"/>
  <c r="P24" i="4"/>
  <c r="AB90" i="4" s="1" a="1"/>
  <c r="AB90" i="4" s="1"/>
  <c r="P56" i="4"/>
  <c r="AB58" i="4" s="1" a="1"/>
  <c r="AB58" i="4" s="1"/>
  <c r="P88" i="4"/>
  <c r="AB26" i="4" s="1" a="1"/>
  <c r="AB26" i="4" s="1"/>
  <c r="P120" i="4"/>
  <c r="P137" i="4"/>
  <c r="P153" i="4"/>
  <c r="P161" i="4"/>
  <c r="P174" i="4"/>
  <c r="P177" i="4"/>
  <c r="P185" i="4"/>
  <c r="P193" i="4"/>
  <c r="P201" i="4"/>
  <c r="P209" i="4"/>
  <c r="P217" i="4"/>
  <c r="P225" i="4"/>
  <c r="P233" i="4"/>
  <c r="P241" i="4"/>
  <c r="P249" i="4"/>
  <c r="P257" i="4"/>
  <c r="P265" i="4"/>
  <c r="P273" i="4"/>
  <c r="P281" i="4"/>
  <c r="P289" i="4"/>
  <c r="P297" i="4"/>
  <c r="P305" i="4"/>
  <c r="P313" i="4"/>
  <c r="U110" i="4"/>
  <c r="U300" i="4"/>
  <c r="P25" i="4"/>
  <c r="AB89" i="4" s="1" a="1"/>
  <c r="AB89" i="4" s="1"/>
  <c r="P57" i="4"/>
  <c r="AB57" i="4" s="1" a="1"/>
  <c r="AB57" i="4" s="1"/>
  <c r="P89" i="4"/>
  <c r="AB25" i="4" s="1" a="1"/>
  <c r="AB25" i="4" s="1"/>
  <c r="P121" i="4"/>
  <c r="P138" i="4"/>
  <c r="P158" i="4"/>
  <c r="P165" i="4"/>
  <c r="P168" i="4"/>
  <c r="P180" i="4"/>
  <c r="P188" i="4"/>
  <c r="P196" i="4"/>
  <c r="P204" i="4"/>
  <c r="P212" i="4"/>
  <c r="P220" i="4"/>
  <c r="P228" i="4"/>
  <c r="P236" i="4"/>
  <c r="P244" i="4"/>
  <c r="P252" i="4"/>
  <c r="P260" i="4"/>
  <c r="P268" i="4"/>
  <c r="P276" i="4"/>
  <c r="P284" i="4"/>
  <c r="P292" i="4"/>
  <c r="P300" i="4"/>
  <c r="P308" i="4"/>
  <c r="P316" i="4"/>
  <c r="P324" i="4"/>
  <c r="U158" i="4"/>
  <c r="U419" i="4"/>
  <c r="U491" i="4"/>
  <c r="P16" i="4"/>
  <c r="AB98" i="4" s="1" a="1"/>
  <c r="AB98" i="4" s="1"/>
  <c r="P48" i="4"/>
  <c r="AB66" i="4" s="1" a="1"/>
  <c r="AB66" i="4" s="1"/>
  <c r="P80" i="4"/>
  <c r="AB34" i="4" s="1" a="1"/>
  <c r="AB34" i="4" s="1"/>
  <c r="P112" i="4"/>
  <c r="P144" i="4"/>
  <c r="P154" i="4"/>
  <c r="P162" i="4"/>
  <c r="P183" i="4"/>
  <c r="P191" i="4"/>
  <c r="P199" i="4"/>
  <c r="P207" i="4"/>
  <c r="P215" i="4"/>
  <c r="P223" i="4"/>
  <c r="P231" i="4"/>
  <c r="P239" i="4"/>
  <c r="P247" i="4"/>
  <c r="P255" i="4"/>
  <c r="P263" i="4"/>
  <c r="P271" i="4"/>
  <c r="P279" i="4"/>
  <c r="P287" i="4"/>
  <c r="P295" i="4"/>
  <c r="P303" i="4"/>
  <c r="P311" i="4"/>
  <c r="P319" i="4"/>
  <c r="U387" i="4"/>
  <c r="P181" i="4"/>
  <c r="P213" i="4"/>
  <c r="P245" i="4"/>
  <c r="P277" i="4"/>
  <c r="P309" i="4"/>
  <c r="P322" i="4"/>
  <c r="P330" i="4"/>
  <c r="P334" i="4"/>
  <c r="P348" i="4"/>
  <c r="P362" i="4"/>
  <c r="P389" i="4"/>
  <c r="P397" i="4"/>
  <c r="P405" i="4"/>
  <c r="P413" i="4"/>
  <c r="P421" i="4"/>
  <c r="P429" i="4"/>
  <c r="P437" i="4"/>
  <c r="P445" i="4"/>
  <c r="P453" i="4"/>
  <c r="P461" i="4"/>
  <c r="P469" i="4"/>
  <c r="P477" i="4"/>
  <c r="P485" i="4"/>
  <c r="P493" i="4"/>
  <c r="P501" i="4"/>
  <c r="P17" i="4"/>
  <c r="AB97" i="4" s="1" a="1"/>
  <c r="AB97" i="4" s="1"/>
  <c r="P172" i="4"/>
  <c r="P194" i="4"/>
  <c r="P226" i="4"/>
  <c r="P258" i="4"/>
  <c r="P290" i="4"/>
  <c r="P317" i="4"/>
  <c r="P327" i="4"/>
  <c r="P341" i="4"/>
  <c r="P345" i="4"/>
  <c r="P359" i="4"/>
  <c r="P366" i="4"/>
  <c r="P369" i="4"/>
  <c r="P372" i="4"/>
  <c r="P375" i="4"/>
  <c r="P378" i="4"/>
  <c r="P381" i="4"/>
  <c r="P384" i="4"/>
  <c r="P392" i="4"/>
  <c r="P400" i="4"/>
  <c r="P408" i="4"/>
  <c r="P416" i="4"/>
  <c r="P424" i="4"/>
  <c r="P432" i="4"/>
  <c r="P440" i="4"/>
  <c r="P448" i="4"/>
  <c r="P456" i="4"/>
  <c r="P464" i="4"/>
  <c r="P472" i="4"/>
  <c r="P480" i="4"/>
  <c r="P488" i="4"/>
  <c r="P496" i="4"/>
  <c r="P504" i="4"/>
  <c r="P104" i="4"/>
  <c r="AB10" i="4" s="1" a="1"/>
  <c r="AB10" i="4" s="1"/>
  <c r="P205" i="4"/>
  <c r="P237" i="4"/>
  <c r="P269" i="4"/>
  <c r="P301" i="4"/>
  <c r="P318" i="4"/>
  <c r="P338" i="4"/>
  <c r="P342" i="4"/>
  <c r="P356" i="4"/>
  <c r="P387" i="4"/>
  <c r="P395" i="4"/>
  <c r="P403" i="4"/>
  <c r="P411" i="4"/>
  <c r="P419" i="4"/>
  <c r="P427" i="4"/>
  <c r="P435" i="4"/>
  <c r="P443" i="4"/>
  <c r="P451" i="4"/>
  <c r="P459" i="4"/>
  <c r="P467" i="4"/>
  <c r="P475" i="4"/>
  <c r="P483" i="4"/>
  <c r="P491" i="4"/>
  <c r="P499" i="4"/>
  <c r="U466" i="4"/>
  <c r="P113" i="4"/>
  <c r="P175" i="4"/>
  <c r="P186" i="4"/>
  <c r="P218" i="4"/>
  <c r="P250" i="4"/>
  <c r="P282" i="4"/>
  <c r="P335" i="4"/>
  <c r="P349" i="4"/>
  <c r="P353" i="4"/>
  <c r="P382" i="4"/>
  <c r="P390" i="4"/>
  <c r="P398" i="4"/>
  <c r="P406" i="4"/>
  <c r="P414" i="4"/>
  <c r="P422" i="4"/>
  <c r="P430" i="4"/>
  <c r="P438" i="4"/>
  <c r="P446" i="4"/>
  <c r="P454" i="4"/>
  <c r="P462" i="4"/>
  <c r="P470" i="4"/>
  <c r="P478" i="4"/>
  <c r="P486" i="4"/>
  <c r="P494" i="4"/>
  <c r="P502" i="4"/>
  <c r="U209" i="4"/>
  <c r="P72" i="4"/>
  <c r="AB42" i="4" s="1" a="1"/>
  <c r="AB42" i="4" s="1"/>
  <c r="P145" i="4"/>
  <c r="P197" i="4"/>
  <c r="P229" i="4"/>
  <c r="P261" i="4"/>
  <c r="P293" i="4"/>
  <c r="P314" i="4"/>
  <c r="P332" i="4"/>
  <c r="P346" i="4"/>
  <c r="P350" i="4"/>
  <c r="P364" i="4"/>
  <c r="P367" i="4"/>
  <c r="P370" i="4"/>
  <c r="P373" i="4"/>
  <c r="P376" i="4"/>
  <c r="P385" i="4"/>
  <c r="P393" i="4"/>
  <c r="P401" i="4"/>
  <c r="P409" i="4"/>
  <c r="P417" i="4"/>
  <c r="P425" i="4"/>
  <c r="P433" i="4"/>
  <c r="P441" i="4"/>
  <c r="P449" i="4"/>
  <c r="P457" i="4"/>
  <c r="P465" i="4"/>
  <c r="P473" i="4"/>
  <c r="P481" i="4"/>
  <c r="P489" i="4"/>
  <c r="P497" i="4"/>
  <c r="U324" i="4"/>
  <c r="P81" i="4"/>
  <c r="AB33" i="4" s="1" a="1"/>
  <c r="AB33" i="4" s="1"/>
  <c r="P150" i="4"/>
  <c r="P166" i="4"/>
  <c r="P178" i="4"/>
  <c r="P210" i="4"/>
  <c r="P242" i="4"/>
  <c r="P274" i="4"/>
  <c r="P306" i="4"/>
  <c r="P325" i="4"/>
  <c r="P329" i="4"/>
  <c r="P343" i="4"/>
  <c r="P357" i="4"/>
  <c r="P361" i="4"/>
  <c r="P388" i="4"/>
  <c r="P396" i="4"/>
  <c r="P404" i="4"/>
  <c r="P412" i="4"/>
  <c r="P420" i="4"/>
  <c r="P428" i="4"/>
  <c r="P436" i="4"/>
  <c r="P444" i="4"/>
  <c r="P452" i="4"/>
  <c r="P460" i="4"/>
  <c r="P468" i="4"/>
  <c r="P476" i="4"/>
  <c r="P484" i="4"/>
  <c r="P492" i="4"/>
  <c r="P500" i="4"/>
  <c r="P49" i="4"/>
  <c r="AB65" i="4" s="1" a="1"/>
  <c r="AB65" i="4" s="1"/>
  <c r="P169" i="4"/>
  <c r="P298" i="4"/>
  <c r="P368" i="4"/>
  <c r="P402" i="4"/>
  <c r="P434" i="4"/>
  <c r="P466" i="4"/>
  <c r="P498" i="4"/>
  <c r="P507" i="4"/>
  <c r="P340" i="4"/>
  <c r="P391" i="4"/>
  <c r="P423" i="4"/>
  <c r="P455" i="4"/>
  <c r="P221" i="4"/>
  <c r="P358" i="4"/>
  <c r="P383" i="4"/>
  <c r="P415" i="4"/>
  <c r="P447" i="4"/>
  <c r="P479" i="4"/>
  <c r="P202" i="4"/>
  <c r="P326" i="4"/>
  <c r="P354" i="4"/>
  <c r="P380" i="4"/>
  <c r="P266" i="4"/>
  <c r="P394" i="4"/>
  <c r="P426" i="4"/>
  <c r="P458" i="4"/>
  <c r="P490" i="4"/>
  <c r="P40" i="4"/>
  <c r="AB74" i="4" s="1" a="1"/>
  <c r="AB74" i="4" s="1"/>
  <c r="U337" i="4"/>
  <c r="P189" i="4"/>
  <c r="P374" i="4"/>
  <c r="P407" i="4"/>
  <c r="P439" i="4"/>
  <c r="P471" i="4"/>
  <c r="P503" i="4"/>
  <c r="P7" i="4"/>
  <c r="AB107" i="4" s="1" a="1"/>
  <c r="AB107" i="4" s="1"/>
  <c r="P321" i="4"/>
  <c r="P506" i="4"/>
  <c r="P134" i="4"/>
  <c r="P234" i="4"/>
  <c r="P333" i="4"/>
  <c r="P386" i="4"/>
  <c r="P418" i="4"/>
  <c r="P450" i="4"/>
  <c r="P482" i="4"/>
  <c r="P337" i="4"/>
  <c r="P442" i="4"/>
  <c r="P474" i="4"/>
  <c r="P253" i="4"/>
  <c r="P487" i="4"/>
  <c r="P285" i="4"/>
  <c r="P377" i="4"/>
  <c r="P399" i="4"/>
  <c r="P431" i="4"/>
  <c r="P463" i="4"/>
  <c r="P495" i="4"/>
  <c r="P505" i="4"/>
  <c r="P351" i="4"/>
  <c r="P365" i="4"/>
  <c r="P410" i="4"/>
  <c r="AF9" i="1"/>
  <c r="AR9" i="1"/>
  <c r="AD8" i="1"/>
  <c r="AS11" i="1"/>
  <c r="AQ8" i="1"/>
  <c r="AQ9" i="1" s="1"/>
  <c r="AQ10" i="1" s="1"/>
  <c r="AQ11" i="1" s="1"/>
  <c r="AP8" i="1"/>
  <c r="AP9" i="1" s="1"/>
  <c r="AP10" i="1" s="1"/>
  <c r="AP11" i="1" s="1"/>
  <c r="X11" i="1"/>
  <c r="Q7" i="1"/>
  <c r="W8" i="1"/>
  <c r="W9" i="1" s="1"/>
  <c r="W10" i="1" s="1"/>
  <c r="W11" i="1" s="1"/>
  <c r="Q9" i="1"/>
  <c r="Q8" i="1"/>
  <c r="M11" i="1"/>
  <c r="R10" i="1"/>
  <c r="L11" i="1"/>
  <c r="Q10" i="1"/>
  <c r="G31" i="2"/>
  <c r="AQ12" i="1" l="1"/>
  <c r="AF10" i="1"/>
  <c r="AP12" i="1"/>
  <c r="AR10" i="1"/>
  <c r="AD9" i="1"/>
  <c r="W12" i="1"/>
  <c r="X12" i="1"/>
  <c r="AS12" i="1"/>
  <c r="M12" i="1"/>
  <c r="R11" i="1"/>
  <c r="L12" i="1"/>
  <c r="Q11" i="1"/>
  <c r="AG7" i="1"/>
  <c r="AH7" i="1"/>
  <c r="AH8" i="1" s="1"/>
  <c r="AH9" i="1" s="1"/>
  <c r="AH10" i="1" s="1"/>
  <c r="AH11" i="1" s="1"/>
  <c r="AH12" i="1" s="1"/>
  <c r="AH13" i="1" s="1"/>
  <c r="AH14" i="1" s="1"/>
  <c r="AH15" i="1" s="1"/>
  <c r="AH16" i="1" s="1"/>
  <c r="AH17" i="1" s="1"/>
  <c r="AH18" i="1" s="1"/>
  <c r="AH19" i="1" s="1"/>
  <c r="AH20" i="1" s="1"/>
  <c r="AH21" i="1" s="1"/>
  <c r="AH22" i="1" s="1"/>
  <c r="AH23" i="1" s="1"/>
  <c r="AH24" i="1" s="1"/>
  <c r="AH25" i="1" s="1"/>
  <c r="AH26" i="1" s="1"/>
  <c r="AH27" i="1" s="1"/>
  <c r="AH28" i="1" s="1"/>
  <c r="AH29" i="1" s="1"/>
  <c r="AH30" i="1" s="1"/>
  <c r="AH31" i="1" s="1"/>
  <c r="AH32" i="1" s="1"/>
  <c r="AH33" i="1" s="1"/>
  <c r="AH34" i="1" s="1"/>
  <c r="AH35" i="1" s="1"/>
  <c r="AH36" i="1" s="1"/>
  <c r="AH37" i="1" s="1"/>
  <c r="AH38" i="1" s="1"/>
  <c r="AH39" i="1" s="1"/>
  <c r="AH40" i="1" s="1"/>
  <c r="AH41" i="1" s="1"/>
  <c r="AH42" i="1" s="1"/>
  <c r="AH43" i="1" s="1"/>
  <c r="AH44" i="1" s="1"/>
  <c r="AH45" i="1" s="1"/>
  <c r="AH46" i="1" s="1"/>
  <c r="AH47" i="1" s="1"/>
  <c r="AH48" i="1" s="1"/>
  <c r="AH49" i="1" s="1"/>
  <c r="AH50" i="1" s="1"/>
  <c r="AH51" i="1" s="1"/>
  <c r="AH52" i="1" s="1"/>
  <c r="AH53" i="1" s="1"/>
  <c r="AH54" i="1" s="1"/>
  <c r="AH55" i="1" s="1"/>
  <c r="AH56" i="1" s="1"/>
  <c r="AH57" i="1" s="1"/>
  <c r="AH58" i="1" s="1"/>
  <c r="AH59" i="1" s="1"/>
  <c r="AH60" i="1" s="1"/>
  <c r="AH61" i="1" s="1"/>
  <c r="AH62" i="1" s="1"/>
  <c r="AH63" i="1" s="1"/>
  <c r="AH64" i="1" s="1"/>
  <c r="AH65" i="1" s="1"/>
  <c r="AH66" i="1" s="1"/>
  <c r="AH67" i="1" s="1"/>
  <c r="AH68" i="1" s="1"/>
  <c r="AH69" i="1" s="1"/>
  <c r="AH70" i="1" s="1"/>
  <c r="AH71" i="1" s="1"/>
  <c r="AH72" i="1" s="1"/>
  <c r="AH73" i="1" s="1"/>
  <c r="AH74" i="1" s="1"/>
  <c r="AH75" i="1" s="1"/>
  <c r="AH76" i="1" s="1"/>
  <c r="AH77" i="1" s="1"/>
  <c r="AH78" i="1" s="1"/>
  <c r="AH79" i="1" s="1"/>
  <c r="AH80" i="1" s="1"/>
  <c r="AH81" i="1" s="1"/>
  <c r="AH82" i="1" s="1"/>
  <c r="AH83" i="1" s="1"/>
  <c r="AH84" i="1" s="1"/>
  <c r="AH85" i="1" s="1"/>
  <c r="AH86" i="1" s="1"/>
  <c r="AH87" i="1" s="1"/>
  <c r="AH88" i="1" s="1"/>
  <c r="AH89" i="1" s="1"/>
  <c r="AH90" i="1" s="1"/>
  <c r="AH91" i="1" s="1"/>
  <c r="AH92" i="1" s="1"/>
  <c r="AH93" i="1" s="1"/>
  <c r="AH94" i="1" s="1"/>
  <c r="AH95" i="1" s="1"/>
  <c r="AH96" i="1" s="1"/>
  <c r="AH97" i="1" s="1"/>
  <c r="AH98" i="1" s="1"/>
  <c r="AH99" i="1" s="1"/>
  <c r="AH100" i="1" s="1"/>
  <c r="AH101" i="1" s="1"/>
  <c r="AH102" i="1" s="1"/>
  <c r="AH103" i="1" s="1"/>
  <c r="AH104" i="1" s="1"/>
  <c r="AH105" i="1" s="1"/>
  <c r="AH106" i="1" s="1"/>
  <c r="AH107" i="1" s="1"/>
  <c r="AH108" i="1" s="1"/>
  <c r="AH109" i="1" s="1"/>
  <c r="AH110" i="1" s="1"/>
  <c r="AH111" i="1" s="1"/>
  <c r="AH112" i="1" s="1"/>
  <c r="AH113" i="1" s="1"/>
  <c r="AH114" i="1" s="1"/>
  <c r="AH115" i="1" s="1"/>
  <c r="AH116" i="1" s="1"/>
  <c r="AH117" i="1" s="1"/>
  <c r="AH118" i="1" s="1"/>
  <c r="AH119" i="1" s="1"/>
  <c r="AH120" i="1" s="1"/>
  <c r="AH121" i="1" s="1"/>
  <c r="AH122" i="1" s="1"/>
  <c r="AH123" i="1" s="1"/>
  <c r="AH124" i="1" s="1"/>
  <c r="AH125" i="1" s="1"/>
  <c r="AH126" i="1" s="1"/>
  <c r="AH127" i="1" s="1"/>
  <c r="AH128" i="1" s="1"/>
  <c r="AH129" i="1" s="1"/>
  <c r="AH130" i="1" s="1"/>
  <c r="AH131" i="1" s="1"/>
  <c r="AH132" i="1" s="1"/>
  <c r="AH133" i="1" s="1"/>
  <c r="AH134" i="1" s="1"/>
  <c r="AH135" i="1" s="1"/>
  <c r="AH136" i="1" s="1"/>
  <c r="AH137" i="1" s="1"/>
  <c r="AH138" i="1" s="1"/>
  <c r="AH139" i="1" s="1"/>
  <c r="AH140" i="1" s="1"/>
  <c r="AH141" i="1" s="1"/>
  <c r="AH142" i="1" s="1"/>
  <c r="AH143" i="1" s="1"/>
  <c r="AH144" i="1" s="1"/>
  <c r="AH145" i="1" s="1"/>
  <c r="AH146" i="1" s="1"/>
  <c r="AH147" i="1" s="1"/>
  <c r="AH148" i="1" s="1"/>
  <c r="AH149" i="1" s="1"/>
  <c r="AH150" i="1" s="1"/>
  <c r="AH151" i="1" s="1"/>
  <c r="AH152" i="1" s="1"/>
  <c r="AH153" i="1" s="1"/>
  <c r="AH154" i="1" s="1"/>
  <c r="AH155" i="1" s="1"/>
  <c r="AH156" i="1" s="1"/>
  <c r="AH157" i="1" s="1"/>
  <c r="AH158" i="1" s="1"/>
  <c r="AH159" i="1" s="1"/>
  <c r="AH160" i="1" s="1"/>
  <c r="AH161" i="1" s="1"/>
  <c r="AH162" i="1" s="1"/>
  <c r="AH163" i="1" s="1"/>
  <c r="AH164" i="1" s="1"/>
  <c r="AH165" i="1" s="1"/>
  <c r="AH166" i="1" s="1"/>
  <c r="AH167" i="1" s="1"/>
  <c r="AH168" i="1" s="1"/>
  <c r="AH169" i="1" s="1"/>
  <c r="AH170" i="1" s="1"/>
  <c r="AH171" i="1" s="1"/>
  <c r="AH172" i="1" s="1"/>
  <c r="AH173" i="1" s="1"/>
  <c r="AH174" i="1" s="1"/>
  <c r="AH175" i="1" s="1"/>
  <c r="AH176" i="1" s="1"/>
  <c r="AH177" i="1" s="1"/>
  <c r="AH178" i="1" s="1"/>
  <c r="AH179" i="1" s="1"/>
  <c r="AH180" i="1" s="1"/>
  <c r="AH181" i="1" s="1"/>
  <c r="AH182" i="1" s="1"/>
  <c r="AH183" i="1" s="1"/>
  <c r="AH184" i="1" s="1"/>
  <c r="AH185" i="1" s="1"/>
  <c r="AH186" i="1" s="1"/>
  <c r="AH187" i="1" s="1"/>
  <c r="AH188" i="1" s="1"/>
  <c r="AH189" i="1" s="1"/>
  <c r="AH190" i="1" s="1"/>
  <c r="AH191" i="1" s="1"/>
  <c r="AH192" i="1" s="1"/>
  <c r="AH193" i="1" s="1"/>
  <c r="AH194" i="1" s="1"/>
  <c r="AH195" i="1" s="1"/>
  <c r="AH196" i="1" s="1"/>
  <c r="AH197" i="1" s="1"/>
  <c r="AH198" i="1" s="1"/>
  <c r="AH199" i="1" s="1"/>
  <c r="AH200" i="1" s="1"/>
  <c r="AH201" i="1" s="1"/>
  <c r="AH202" i="1" s="1"/>
  <c r="AH203" i="1" s="1"/>
  <c r="AH204" i="1" s="1"/>
  <c r="AH205" i="1" s="1"/>
  <c r="AH206" i="1" s="1"/>
  <c r="AH207" i="1" s="1"/>
  <c r="AH208" i="1" s="1"/>
  <c r="AH209" i="1" s="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AH286" i="1" s="1"/>
  <c r="AH287" i="1" s="1"/>
  <c r="AH288" i="1" s="1"/>
  <c r="AH289" i="1" s="1"/>
  <c r="AH290" i="1" s="1"/>
  <c r="AH291" i="1" s="1"/>
  <c r="AH292" i="1" s="1"/>
  <c r="AH293" i="1" s="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J6" i="4"/>
  <c r="F6" i="4"/>
  <c r="E6" i="4"/>
  <c r="W13" i="1" l="1"/>
  <c r="AG8" i="1"/>
  <c r="AF11" i="1"/>
  <c r="AD10" i="1"/>
  <c r="AR11" i="1"/>
  <c r="AS13" i="1"/>
  <c r="X13" i="1"/>
  <c r="AQ13" i="1"/>
  <c r="AP13" i="1"/>
  <c r="M13" i="1"/>
  <c r="R12" i="1"/>
  <c r="L13" i="1"/>
  <c r="Q12" i="1"/>
  <c r="K6" i="4"/>
  <c r="I6" i="4"/>
  <c r="L6" i="4"/>
  <c r="Z170" i="4" a="1"/>
  <c r="Z170" i="4" s="1"/>
  <c r="AE170" i="4" a="1"/>
  <c r="AE170" i="4" s="1"/>
  <c r="Z171" i="4" a="1"/>
  <c r="Z171" i="4" s="1"/>
  <c r="AE171" i="4" a="1"/>
  <c r="AE171" i="4" s="1"/>
  <c r="Z172" i="4" a="1"/>
  <c r="Z172" i="4" s="1"/>
  <c r="AE172" i="4" a="1"/>
  <c r="AE172" i="4" s="1"/>
  <c r="Z173" i="4" a="1"/>
  <c r="Z173" i="4" s="1"/>
  <c r="AE173" i="4" a="1"/>
  <c r="AE173" i="4" s="1"/>
  <c r="Z174" i="4" a="1"/>
  <c r="Z174" i="4" s="1"/>
  <c r="AE174" i="4" a="1"/>
  <c r="AE174" i="4" s="1"/>
  <c r="Z175" i="4" a="1"/>
  <c r="Z175" i="4" s="1"/>
  <c r="AE175" i="4" a="1"/>
  <c r="AE175" i="4" s="1"/>
  <c r="Z176" i="4" a="1"/>
  <c r="Z176" i="4" s="1"/>
  <c r="AE176" i="4" a="1"/>
  <c r="AE176" i="4" s="1"/>
  <c r="Z177" i="4" a="1"/>
  <c r="Z177" i="4" s="1"/>
  <c r="AE177" i="4" a="1"/>
  <c r="AE177" i="4" s="1"/>
  <c r="Z178" i="4" a="1"/>
  <c r="Z178" i="4" s="1"/>
  <c r="AE178" i="4" a="1"/>
  <c r="AE178" i="4" s="1"/>
  <c r="Z179" i="4" a="1"/>
  <c r="Z179" i="4" s="1"/>
  <c r="AE179" i="4" a="1"/>
  <c r="AE179" i="4" s="1"/>
  <c r="Z180" i="4" a="1"/>
  <c r="Z180" i="4" s="1"/>
  <c r="AE180" i="4" a="1"/>
  <c r="AE180" i="4" s="1"/>
  <c r="Z181" i="4" a="1"/>
  <c r="Z181" i="4" s="1"/>
  <c r="AE181" i="4" a="1"/>
  <c r="AE181" i="4" s="1"/>
  <c r="Z182" i="4" a="1"/>
  <c r="Z182" i="4" s="1"/>
  <c r="AE182" i="4" a="1"/>
  <c r="AE182" i="4" s="1"/>
  <c r="Z183" i="4" a="1"/>
  <c r="Z183" i="4" s="1"/>
  <c r="AE183" i="4" a="1"/>
  <c r="AE183" i="4" s="1"/>
  <c r="Z184" i="4" a="1"/>
  <c r="Z184" i="4" s="1"/>
  <c r="AE184" i="4" a="1"/>
  <c r="AE184" i="4" s="1"/>
  <c r="Z185" i="4" a="1"/>
  <c r="Z185" i="4" s="1"/>
  <c r="AE185" i="4" a="1"/>
  <c r="AE185" i="4" s="1"/>
  <c r="Z186" i="4" a="1"/>
  <c r="Z186" i="4" s="1"/>
  <c r="AE186" i="4" a="1"/>
  <c r="AE186" i="4" s="1"/>
  <c r="Z187" i="4" a="1"/>
  <c r="Z187" i="4" s="1"/>
  <c r="AE187" i="4" a="1"/>
  <c r="AE187" i="4" s="1"/>
  <c r="Z188" i="4" a="1"/>
  <c r="Z188" i="4" s="1"/>
  <c r="AE188" i="4" a="1"/>
  <c r="AE188" i="4" s="1"/>
  <c r="Z189" i="4" a="1"/>
  <c r="Z189" i="4" s="1"/>
  <c r="AE189" i="4" a="1"/>
  <c r="AE189" i="4" s="1"/>
  <c r="Z190" i="4" a="1"/>
  <c r="Z190" i="4" s="1"/>
  <c r="AE190" i="4" a="1"/>
  <c r="AE190" i="4" s="1"/>
  <c r="Z191" i="4" a="1"/>
  <c r="Z191" i="4" s="1"/>
  <c r="AE191" i="4" a="1"/>
  <c r="AE191" i="4" s="1"/>
  <c r="Z192" i="4" a="1"/>
  <c r="Z192" i="4" s="1"/>
  <c r="AE192" i="4" a="1"/>
  <c r="AE192" i="4" s="1"/>
  <c r="Z193" i="4" a="1"/>
  <c r="Z193" i="4" s="1"/>
  <c r="AE193" i="4" a="1"/>
  <c r="AE193" i="4" s="1"/>
  <c r="Z194" i="4" a="1"/>
  <c r="Z194" i="4" s="1"/>
  <c r="AE194" i="4" a="1"/>
  <c r="AE194" i="4" s="1"/>
  <c r="Z195" i="4" a="1"/>
  <c r="Z195" i="4" s="1"/>
  <c r="AE195" i="4" a="1"/>
  <c r="AE195" i="4" s="1"/>
  <c r="Z196" i="4" a="1"/>
  <c r="Z196" i="4" s="1"/>
  <c r="AE196" i="4" a="1"/>
  <c r="AE196" i="4" s="1"/>
  <c r="Z197" i="4" a="1"/>
  <c r="Z197" i="4" s="1"/>
  <c r="AE197" i="4" a="1"/>
  <c r="AE197" i="4" s="1"/>
  <c r="Z198" i="4" a="1"/>
  <c r="Z198" i="4" s="1"/>
  <c r="AE198" i="4" a="1"/>
  <c r="AE198" i="4" s="1"/>
  <c r="Z199" i="4" a="1"/>
  <c r="Z199" i="4" s="1"/>
  <c r="AE199" i="4" a="1"/>
  <c r="AE199" i="4" s="1"/>
  <c r="Z200" i="4" a="1"/>
  <c r="Z200" i="4" s="1"/>
  <c r="AE200" i="4" a="1"/>
  <c r="AE200" i="4" s="1"/>
  <c r="Z201" i="4" a="1"/>
  <c r="Z201" i="4" s="1"/>
  <c r="AE201" i="4" a="1"/>
  <c r="AE201" i="4" s="1"/>
  <c r="Z202" i="4" a="1"/>
  <c r="Z202" i="4" s="1"/>
  <c r="AE202" i="4" a="1"/>
  <c r="AE202" i="4" s="1"/>
  <c r="Z203" i="4" a="1"/>
  <c r="Z203" i="4" s="1"/>
  <c r="AE203" i="4" a="1"/>
  <c r="AE203" i="4" s="1"/>
  <c r="Z204" i="4" a="1"/>
  <c r="Z204" i="4" s="1"/>
  <c r="AE204" i="4" a="1"/>
  <c r="AE204" i="4" s="1"/>
  <c r="Z205" i="4" a="1"/>
  <c r="Z205" i="4" s="1"/>
  <c r="AE205" i="4" a="1"/>
  <c r="AE205" i="4" s="1"/>
  <c r="Z206" i="4" a="1"/>
  <c r="Z206" i="4" s="1"/>
  <c r="AE206" i="4" a="1"/>
  <c r="AE206" i="4" s="1"/>
  <c r="Z207" i="4" a="1"/>
  <c r="Z207" i="4" s="1"/>
  <c r="AE207" i="4" a="1"/>
  <c r="AE207" i="4" s="1"/>
  <c r="Z208" i="4" a="1"/>
  <c r="Z208" i="4" s="1"/>
  <c r="AE208" i="4" a="1"/>
  <c r="AE208" i="4" s="1"/>
  <c r="Z209" i="4" a="1"/>
  <c r="Z209" i="4" s="1"/>
  <c r="AE209" i="4" a="1"/>
  <c r="AE209" i="4" s="1"/>
  <c r="Z210" i="4" a="1"/>
  <c r="Z210" i="4" s="1"/>
  <c r="AE210" i="4" a="1"/>
  <c r="AE210" i="4" s="1"/>
  <c r="Z211" i="4" a="1"/>
  <c r="Z211" i="4" s="1"/>
  <c r="AE211" i="4" a="1"/>
  <c r="AE211" i="4" s="1"/>
  <c r="Z212" i="4" a="1"/>
  <c r="Z212" i="4" s="1"/>
  <c r="AE212" i="4" a="1"/>
  <c r="AE212" i="4" s="1"/>
  <c r="Z213" i="4" a="1"/>
  <c r="Z213" i="4" s="1"/>
  <c r="AE213" i="4" a="1"/>
  <c r="AE213" i="4" s="1"/>
  <c r="Z214" i="4" a="1"/>
  <c r="Z214" i="4" s="1"/>
  <c r="AE214" i="4" a="1"/>
  <c r="AE214" i="4" s="1"/>
  <c r="Z215" i="4" a="1"/>
  <c r="Z215" i="4" s="1"/>
  <c r="AE215" i="4" a="1"/>
  <c r="AE215" i="4" s="1"/>
  <c r="Z216" i="4" a="1"/>
  <c r="Z216" i="4" s="1"/>
  <c r="AE216" i="4" a="1"/>
  <c r="AE216" i="4" s="1"/>
  <c r="Z217" i="4" a="1"/>
  <c r="Z217" i="4" s="1"/>
  <c r="AE217" i="4" a="1"/>
  <c r="AE217" i="4" s="1"/>
  <c r="Z218" i="4" a="1"/>
  <c r="Z218" i="4" s="1"/>
  <c r="AE218" i="4" a="1"/>
  <c r="AE218" i="4" s="1"/>
  <c r="Z219" i="4" a="1"/>
  <c r="Z219" i="4" s="1"/>
  <c r="AE219" i="4" a="1"/>
  <c r="AE219" i="4" s="1"/>
  <c r="Z220" i="4" a="1"/>
  <c r="Z220" i="4" s="1"/>
  <c r="AE220" i="4" a="1"/>
  <c r="AE220" i="4" s="1"/>
  <c r="Z221" i="4" a="1"/>
  <c r="Z221" i="4" s="1"/>
  <c r="AE221" i="4" a="1"/>
  <c r="AE221" i="4" s="1"/>
  <c r="Z222" i="4" a="1"/>
  <c r="Z222" i="4" s="1"/>
  <c r="AE222" i="4" a="1"/>
  <c r="AE222" i="4" s="1"/>
  <c r="Z223" i="4" a="1"/>
  <c r="Z223" i="4" s="1"/>
  <c r="AE223" i="4" a="1"/>
  <c r="AE223" i="4" s="1"/>
  <c r="Z224" i="4" a="1"/>
  <c r="Z224" i="4" s="1"/>
  <c r="AE224" i="4" a="1"/>
  <c r="AE224" i="4" s="1"/>
  <c r="Z225" i="4" a="1"/>
  <c r="Z225" i="4" s="1"/>
  <c r="AE225" i="4" a="1"/>
  <c r="AE225" i="4" s="1"/>
  <c r="Z226" i="4" a="1"/>
  <c r="Z226" i="4" s="1"/>
  <c r="AE226" i="4" a="1"/>
  <c r="AE226" i="4" s="1"/>
  <c r="Z227" i="4" a="1"/>
  <c r="Z227" i="4" s="1"/>
  <c r="AE227" i="4" a="1"/>
  <c r="AE227" i="4" s="1"/>
  <c r="Z228" i="4" a="1"/>
  <c r="Z228" i="4" s="1"/>
  <c r="AE228" i="4" a="1"/>
  <c r="AE228" i="4" s="1"/>
  <c r="Z229" i="4" a="1"/>
  <c r="Z229" i="4" s="1"/>
  <c r="AE229" i="4" a="1"/>
  <c r="AE229" i="4" s="1"/>
  <c r="Z230" i="4" a="1"/>
  <c r="Z230" i="4" s="1"/>
  <c r="AE230" i="4" a="1"/>
  <c r="AE230" i="4" s="1"/>
  <c r="Z231" i="4" a="1"/>
  <c r="Z231" i="4" s="1"/>
  <c r="AE231" i="4" a="1"/>
  <c r="AE231" i="4" s="1"/>
  <c r="Z232" i="4" a="1"/>
  <c r="Z232" i="4" s="1"/>
  <c r="AE232" i="4" a="1"/>
  <c r="AE232" i="4" s="1"/>
  <c r="Z233" i="4" a="1"/>
  <c r="Z233" i="4" s="1"/>
  <c r="AE233" i="4" a="1"/>
  <c r="AE233" i="4" s="1"/>
  <c r="Z234" i="4" a="1"/>
  <c r="Z234" i="4" s="1"/>
  <c r="AE234" i="4" a="1"/>
  <c r="AE234" i="4" s="1"/>
  <c r="Z235" i="4" a="1"/>
  <c r="Z235" i="4" s="1"/>
  <c r="AE235" i="4" a="1"/>
  <c r="AE235" i="4" s="1"/>
  <c r="Z236" i="4" a="1"/>
  <c r="Z236" i="4" s="1"/>
  <c r="AE236" i="4" a="1"/>
  <c r="AE236" i="4" s="1"/>
  <c r="Z237" i="4" a="1"/>
  <c r="Z237" i="4" s="1"/>
  <c r="AE237" i="4" a="1"/>
  <c r="AE237" i="4" s="1"/>
  <c r="Z238" i="4" a="1"/>
  <c r="Z238" i="4" s="1"/>
  <c r="AE238" i="4" a="1"/>
  <c r="AE238" i="4" s="1"/>
  <c r="Z239" i="4" a="1"/>
  <c r="Z239" i="4" s="1"/>
  <c r="AE239" i="4" a="1"/>
  <c r="AE239" i="4" s="1"/>
  <c r="Z240" i="4" a="1"/>
  <c r="Z240" i="4" s="1"/>
  <c r="AE240" i="4" a="1"/>
  <c r="AE240" i="4" s="1"/>
  <c r="Z241" i="4" a="1"/>
  <c r="Z241" i="4" s="1"/>
  <c r="AE241" i="4" a="1"/>
  <c r="AE241" i="4" s="1"/>
  <c r="Z242" i="4" a="1"/>
  <c r="Z242" i="4" s="1"/>
  <c r="AE242" i="4" a="1"/>
  <c r="AE242" i="4" s="1"/>
  <c r="Z243" i="4" a="1"/>
  <c r="Z243" i="4" s="1"/>
  <c r="AE243" i="4" a="1"/>
  <c r="AE243" i="4" s="1"/>
  <c r="Z244" i="4" a="1"/>
  <c r="Z244" i="4" s="1"/>
  <c r="AE244" i="4" a="1"/>
  <c r="AE244" i="4" s="1"/>
  <c r="Z245" i="4" a="1"/>
  <c r="Z245" i="4" s="1"/>
  <c r="AE245" i="4" a="1"/>
  <c r="AE245" i="4" s="1"/>
  <c r="Z246" i="4" a="1"/>
  <c r="Z246" i="4" s="1"/>
  <c r="AE246" i="4" a="1"/>
  <c r="AE246" i="4" s="1"/>
  <c r="Z247" i="4" a="1"/>
  <c r="Z247" i="4" s="1"/>
  <c r="AE247" i="4" a="1"/>
  <c r="AE247" i="4" s="1"/>
  <c r="Z248" i="4" a="1"/>
  <c r="Z248" i="4" s="1"/>
  <c r="AE248" i="4" a="1"/>
  <c r="AE248" i="4" s="1"/>
  <c r="Z249" i="4" a="1"/>
  <c r="Z249" i="4" s="1"/>
  <c r="AE249" i="4" a="1"/>
  <c r="AE249" i="4" s="1"/>
  <c r="Z250" i="4" a="1"/>
  <c r="Z250" i="4" s="1"/>
  <c r="AE250" i="4" a="1"/>
  <c r="AE250" i="4" s="1"/>
  <c r="Z251" i="4" a="1"/>
  <c r="Z251" i="4" s="1"/>
  <c r="AE251" i="4" a="1"/>
  <c r="AE251" i="4" s="1"/>
  <c r="Z252" i="4" a="1"/>
  <c r="Z252" i="4" s="1"/>
  <c r="AE252" i="4" a="1"/>
  <c r="AE252" i="4" s="1"/>
  <c r="Z253" i="4" a="1"/>
  <c r="Z253" i="4" s="1"/>
  <c r="AE253" i="4" a="1"/>
  <c r="AE253" i="4" s="1"/>
  <c r="Z254" i="4" a="1"/>
  <c r="Z254" i="4" s="1"/>
  <c r="AE254" i="4" a="1"/>
  <c r="AE254" i="4" s="1"/>
  <c r="Z255" i="4" a="1"/>
  <c r="Z255" i="4" s="1"/>
  <c r="AE255" i="4" a="1"/>
  <c r="AE255" i="4" s="1"/>
  <c r="Z256" i="4" a="1"/>
  <c r="Z256" i="4" s="1"/>
  <c r="AE256" i="4" a="1"/>
  <c r="AE256" i="4" s="1"/>
  <c r="Z257" i="4" a="1"/>
  <c r="Z257" i="4" s="1"/>
  <c r="AE257" i="4" a="1"/>
  <c r="AE257" i="4" s="1"/>
  <c r="Z258" i="4" a="1"/>
  <c r="Z258" i="4" s="1"/>
  <c r="AE258" i="4" a="1"/>
  <c r="AE258" i="4" s="1"/>
  <c r="Z259" i="4" a="1"/>
  <c r="Z259" i="4" s="1"/>
  <c r="AE259" i="4" a="1"/>
  <c r="AE259" i="4" s="1"/>
  <c r="Z260" i="4" a="1"/>
  <c r="Z260" i="4" s="1"/>
  <c r="AE260" i="4" a="1"/>
  <c r="AE260" i="4" s="1"/>
  <c r="Z261" i="4" a="1"/>
  <c r="Z261" i="4" s="1"/>
  <c r="AE261" i="4" a="1"/>
  <c r="AE261" i="4" s="1"/>
  <c r="Z262" i="4" a="1"/>
  <c r="Z262" i="4" s="1"/>
  <c r="AE262" i="4" a="1"/>
  <c r="AE262" i="4" s="1"/>
  <c r="Z263" i="4" a="1"/>
  <c r="Z263" i="4" s="1"/>
  <c r="AE263" i="4" a="1"/>
  <c r="AE263" i="4" s="1"/>
  <c r="Z264" i="4" a="1"/>
  <c r="Z264" i="4" s="1"/>
  <c r="AE264" i="4" a="1"/>
  <c r="AE264" i="4" s="1"/>
  <c r="Z265" i="4" a="1"/>
  <c r="Z265" i="4" s="1"/>
  <c r="AE265" i="4" a="1"/>
  <c r="AE265" i="4" s="1"/>
  <c r="Z266" i="4" a="1"/>
  <c r="Z266" i="4" s="1"/>
  <c r="AE266" i="4" a="1"/>
  <c r="AE266" i="4" s="1"/>
  <c r="Z267" i="4" a="1"/>
  <c r="Z267" i="4" s="1"/>
  <c r="AE267" i="4" a="1"/>
  <c r="AE267" i="4" s="1"/>
  <c r="Z268" i="4" a="1"/>
  <c r="Z268" i="4" s="1"/>
  <c r="AE268" i="4" a="1"/>
  <c r="AE268" i="4" s="1"/>
  <c r="Z269" i="4" a="1"/>
  <c r="Z269" i="4" s="1"/>
  <c r="AE269" i="4" a="1"/>
  <c r="AE269" i="4" s="1"/>
  <c r="Z270" i="4" a="1"/>
  <c r="Z270" i="4" s="1"/>
  <c r="AE270" i="4" a="1"/>
  <c r="AE270" i="4" s="1"/>
  <c r="Z271" i="4" a="1"/>
  <c r="Z271" i="4" s="1"/>
  <c r="AE271" i="4" a="1"/>
  <c r="AE271" i="4" s="1"/>
  <c r="Z272" i="4" a="1"/>
  <c r="Z272" i="4" s="1"/>
  <c r="AE272" i="4" a="1"/>
  <c r="AE272" i="4" s="1"/>
  <c r="Z273" i="4" a="1"/>
  <c r="Z273" i="4" s="1"/>
  <c r="AE273" i="4" a="1"/>
  <c r="AE273" i="4" s="1"/>
  <c r="Z274" i="4" a="1"/>
  <c r="Z274" i="4" s="1"/>
  <c r="AE274" i="4" a="1"/>
  <c r="AE274" i="4" s="1"/>
  <c r="Z275" i="4" a="1"/>
  <c r="Z275" i="4" s="1"/>
  <c r="AE275" i="4" a="1"/>
  <c r="AE275" i="4" s="1"/>
  <c r="Z276" i="4" a="1"/>
  <c r="Z276" i="4" s="1"/>
  <c r="AE276" i="4" a="1"/>
  <c r="AE276" i="4" s="1"/>
  <c r="Z277" i="4" a="1"/>
  <c r="Z277" i="4" s="1"/>
  <c r="AE277" i="4" a="1"/>
  <c r="AE277" i="4" s="1"/>
  <c r="Z278" i="4" a="1"/>
  <c r="Z278" i="4" s="1"/>
  <c r="AE278" i="4" a="1"/>
  <c r="AE278" i="4" s="1"/>
  <c r="Z279" i="4" a="1"/>
  <c r="Z279" i="4" s="1"/>
  <c r="AE279" i="4" a="1"/>
  <c r="AE279" i="4" s="1"/>
  <c r="Z280" i="4" a="1"/>
  <c r="Z280" i="4" s="1"/>
  <c r="AE280" i="4" a="1"/>
  <c r="AE280" i="4" s="1"/>
  <c r="Z281" i="4" a="1"/>
  <c r="Z281" i="4" s="1"/>
  <c r="AE281" i="4" a="1"/>
  <c r="AE281" i="4" s="1"/>
  <c r="Z282" i="4" a="1"/>
  <c r="Z282" i="4" s="1"/>
  <c r="AE282" i="4" a="1"/>
  <c r="AE282" i="4" s="1"/>
  <c r="Z283" i="4" a="1"/>
  <c r="Z283" i="4" s="1"/>
  <c r="AE283" i="4" a="1"/>
  <c r="AE283" i="4" s="1"/>
  <c r="Z284" i="4" a="1"/>
  <c r="Z284" i="4" s="1"/>
  <c r="AE284" i="4" a="1"/>
  <c r="AE284" i="4" s="1"/>
  <c r="Z285" i="4" a="1"/>
  <c r="Z285" i="4" s="1"/>
  <c r="AE285" i="4" a="1"/>
  <c r="AE285" i="4" s="1"/>
  <c r="Z286" i="4" a="1"/>
  <c r="Z286" i="4" s="1"/>
  <c r="AE286" i="4" a="1"/>
  <c r="AE286" i="4" s="1"/>
  <c r="Z287" i="4" a="1"/>
  <c r="Z287" i="4" s="1"/>
  <c r="AE287" i="4" a="1"/>
  <c r="AE287" i="4" s="1"/>
  <c r="Z288" i="4" a="1"/>
  <c r="Z288" i="4" s="1"/>
  <c r="AE288" i="4" a="1"/>
  <c r="AE288" i="4" s="1"/>
  <c r="Z289" i="4" a="1"/>
  <c r="Z289" i="4" s="1"/>
  <c r="AE289" i="4" a="1"/>
  <c r="AE289" i="4" s="1"/>
  <c r="Z290" i="4" a="1"/>
  <c r="Z290" i="4" s="1"/>
  <c r="AE290" i="4" a="1"/>
  <c r="AE290" i="4" s="1"/>
  <c r="Z291" i="4" a="1"/>
  <c r="Z291" i="4" s="1"/>
  <c r="AE291" i="4" a="1"/>
  <c r="AE291" i="4" s="1"/>
  <c r="Z292" i="4" a="1"/>
  <c r="Z292" i="4" s="1"/>
  <c r="AE292" i="4" a="1"/>
  <c r="AE292" i="4" s="1"/>
  <c r="Z293" i="4" a="1"/>
  <c r="Z293" i="4" s="1"/>
  <c r="AE293" i="4" a="1"/>
  <c r="AE293" i="4" s="1"/>
  <c r="Z294" i="4" a="1"/>
  <c r="Z294" i="4" s="1"/>
  <c r="AE294" i="4" a="1"/>
  <c r="AE294" i="4" s="1"/>
  <c r="Z295" i="4" a="1"/>
  <c r="Z295" i="4" s="1"/>
  <c r="AE295" i="4" a="1"/>
  <c r="AE295" i="4" s="1"/>
  <c r="Z296" i="4" a="1"/>
  <c r="Z296" i="4" s="1"/>
  <c r="AE296" i="4" a="1"/>
  <c r="AE296" i="4" s="1"/>
  <c r="Z297" i="4" a="1"/>
  <c r="Z297" i="4" s="1"/>
  <c r="AE297" i="4" a="1"/>
  <c r="AE297" i="4" s="1"/>
  <c r="Z298" i="4" a="1"/>
  <c r="Z298" i="4" s="1"/>
  <c r="AE298" i="4" a="1"/>
  <c r="AE298" i="4" s="1"/>
  <c r="Z299" i="4" a="1"/>
  <c r="Z299" i="4" s="1"/>
  <c r="AE299" i="4" a="1"/>
  <c r="AE299" i="4" s="1"/>
  <c r="Z300" i="4" a="1"/>
  <c r="Z300" i="4" s="1"/>
  <c r="AE300" i="4" a="1"/>
  <c r="AE300" i="4" s="1"/>
  <c r="Z301" i="4" a="1"/>
  <c r="Z301" i="4" s="1"/>
  <c r="AE301" i="4" a="1"/>
  <c r="AE301" i="4" s="1"/>
  <c r="Z302" i="4" a="1"/>
  <c r="Z302" i="4" s="1"/>
  <c r="AE302" i="4" a="1"/>
  <c r="AE302" i="4" s="1"/>
  <c r="Z303" i="4" a="1"/>
  <c r="Z303" i="4" s="1"/>
  <c r="AE303" i="4" a="1"/>
  <c r="AE303" i="4" s="1"/>
  <c r="Z304" i="4" a="1"/>
  <c r="Z304" i="4" s="1"/>
  <c r="AE304" i="4" a="1"/>
  <c r="AE304" i="4" s="1"/>
  <c r="Z305" i="4" a="1"/>
  <c r="Z305" i="4" s="1"/>
  <c r="AE305" i="4" a="1"/>
  <c r="AE305" i="4" s="1"/>
  <c r="Z306" i="4" a="1"/>
  <c r="Z306" i="4" s="1"/>
  <c r="AE306" i="4" a="1"/>
  <c r="AE306" i="4" s="1"/>
  <c r="Z307" i="4" a="1"/>
  <c r="Z307" i="4" s="1"/>
  <c r="AE307" i="4" a="1"/>
  <c r="AE307" i="4" s="1"/>
  <c r="Z308" i="4" a="1"/>
  <c r="Z308" i="4" s="1"/>
  <c r="AE308" i="4" a="1"/>
  <c r="AE308" i="4" s="1"/>
  <c r="Z309" i="4" a="1"/>
  <c r="Z309" i="4" s="1"/>
  <c r="AE309" i="4" a="1"/>
  <c r="AE309" i="4" s="1"/>
  <c r="Z310" i="4" a="1"/>
  <c r="Z310" i="4" s="1"/>
  <c r="AE310" i="4" a="1"/>
  <c r="AE310" i="4" s="1"/>
  <c r="Z311" i="4" a="1"/>
  <c r="Z311" i="4" s="1"/>
  <c r="AE311" i="4" a="1"/>
  <c r="AE311" i="4" s="1"/>
  <c r="Z312" i="4" a="1"/>
  <c r="Z312" i="4" s="1"/>
  <c r="AE312" i="4" a="1"/>
  <c r="AE312" i="4" s="1"/>
  <c r="Z313" i="4" a="1"/>
  <c r="Z313" i="4" s="1"/>
  <c r="AE313" i="4" a="1"/>
  <c r="AE313" i="4" s="1"/>
  <c r="Z314" i="4" a="1"/>
  <c r="Z314" i="4" s="1"/>
  <c r="AE314" i="4" a="1"/>
  <c r="AE314" i="4" s="1"/>
  <c r="Z315" i="4" a="1"/>
  <c r="Z315" i="4" s="1"/>
  <c r="AE315" i="4" a="1"/>
  <c r="AE315" i="4" s="1"/>
  <c r="Z316" i="4" a="1"/>
  <c r="Z316" i="4" s="1"/>
  <c r="AE316" i="4" a="1"/>
  <c r="AE316" i="4" s="1"/>
  <c r="Z317" i="4" a="1"/>
  <c r="Z317" i="4" s="1"/>
  <c r="AE317" i="4" a="1"/>
  <c r="AE317" i="4" s="1"/>
  <c r="Z318" i="4" a="1"/>
  <c r="Z318" i="4" s="1"/>
  <c r="AE318" i="4" a="1"/>
  <c r="AE318" i="4" s="1"/>
  <c r="Z319" i="4" a="1"/>
  <c r="Z319" i="4" s="1"/>
  <c r="AE319" i="4" a="1"/>
  <c r="AE319" i="4" s="1"/>
  <c r="Z320" i="4" a="1"/>
  <c r="Z320" i="4" s="1"/>
  <c r="AE320" i="4" a="1"/>
  <c r="AE320" i="4" s="1"/>
  <c r="Z321" i="4" a="1"/>
  <c r="Z321" i="4" s="1"/>
  <c r="AE321" i="4" a="1"/>
  <c r="AE321" i="4" s="1"/>
  <c r="Z322" i="4" a="1"/>
  <c r="Z322" i="4" s="1"/>
  <c r="AE322" i="4" a="1"/>
  <c r="AE322" i="4" s="1"/>
  <c r="Z323" i="4" a="1"/>
  <c r="Z323" i="4" s="1"/>
  <c r="AE323" i="4" a="1"/>
  <c r="AE323" i="4" s="1"/>
  <c r="Z324" i="4" a="1"/>
  <c r="Z324" i="4" s="1"/>
  <c r="AE324" i="4" a="1"/>
  <c r="AE324" i="4" s="1"/>
  <c r="Z325" i="4" a="1"/>
  <c r="Z325" i="4" s="1"/>
  <c r="AE325" i="4" a="1"/>
  <c r="AE325" i="4" s="1"/>
  <c r="Z326" i="4" a="1"/>
  <c r="Z326" i="4" s="1"/>
  <c r="AE326" i="4" a="1"/>
  <c r="AE326" i="4" s="1"/>
  <c r="Z327" i="4" a="1"/>
  <c r="Z327" i="4" s="1"/>
  <c r="AE327" i="4" a="1"/>
  <c r="AE327" i="4" s="1"/>
  <c r="Z328" i="4" a="1"/>
  <c r="Z328" i="4" s="1"/>
  <c r="AE328" i="4" a="1"/>
  <c r="AE328" i="4" s="1"/>
  <c r="Z329" i="4" a="1"/>
  <c r="Z329" i="4" s="1"/>
  <c r="AE329" i="4" a="1"/>
  <c r="AE329" i="4" s="1"/>
  <c r="Z330" i="4" a="1"/>
  <c r="Z330" i="4" s="1"/>
  <c r="AE330" i="4" a="1"/>
  <c r="AE330" i="4" s="1"/>
  <c r="Z331" i="4" a="1"/>
  <c r="Z331" i="4" s="1"/>
  <c r="AE331" i="4" a="1"/>
  <c r="AE331" i="4" s="1"/>
  <c r="Z332" i="4" a="1"/>
  <c r="Z332" i="4" s="1"/>
  <c r="AE332" i="4" a="1"/>
  <c r="AE332" i="4" s="1"/>
  <c r="Z333" i="4" a="1"/>
  <c r="Z333" i="4" s="1"/>
  <c r="AE333" i="4" a="1"/>
  <c r="AE333" i="4" s="1"/>
  <c r="Z334" i="4" a="1"/>
  <c r="Z334" i="4" s="1"/>
  <c r="AE334" i="4" a="1"/>
  <c r="AE334" i="4" s="1"/>
  <c r="Z335" i="4" a="1"/>
  <c r="Z335" i="4" s="1"/>
  <c r="AE335" i="4" a="1"/>
  <c r="AE335" i="4" s="1"/>
  <c r="Z336" i="4" a="1"/>
  <c r="Z336" i="4" s="1"/>
  <c r="AE336" i="4" a="1"/>
  <c r="AE336" i="4" s="1"/>
  <c r="Z337" i="4" a="1"/>
  <c r="Z337" i="4" s="1"/>
  <c r="AE337" i="4" a="1"/>
  <c r="AE337" i="4" s="1"/>
  <c r="Z338" i="4" a="1"/>
  <c r="Z338" i="4" s="1"/>
  <c r="AE338" i="4" a="1"/>
  <c r="AE338" i="4" s="1"/>
  <c r="Z339" i="4" a="1"/>
  <c r="Z339" i="4" s="1"/>
  <c r="AE339" i="4" a="1"/>
  <c r="AE339" i="4" s="1"/>
  <c r="Z340" i="4" a="1"/>
  <c r="Z340" i="4" s="1"/>
  <c r="AE340" i="4" a="1"/>
  <c r="AE340" i="4" s="1"/>
  <c r="Z341" i="4" a="1"/>
  <c r="Z341" i="4" s="1"/>
  <c r="AE341" i="4" a="1"/>
  <c r="AE341" i="4" s="1"/>
  <c r="Z342" i="4" a="1"/>
  <c r="Z342" i="4" s="1"/>
  <c r="AE342" i="4" a="1"/>
  <c r="AE342" i="4" s="1"/>
  <c r="Z343" i="4" a="1"/>
  <c r="Z343" i="4" s="1"/>
  <c r="AE343" i="4" a="1"/>
  <c r="AE343" i="4" s="1"/>
  <c r="Z344" i="4" a="1"/>
  <c r="Z344" i="4" s="1"/>
  <c r="AE344" i="4" a="1"/>
  <c r="AE344" i="4" s="1"/>
  <c r="Z345" i="4" a="1"/>
  <c r="Z345" i="4" s="1"/>
  <c r="AE345" i="4" a="1"/>
  <c r="AE345" i="4" s="1"/>
  <c r="Z346" i="4" a="1"/>
  <c r="Z346" i="4" s="1"/>
  <c r="AE346" i="4" a="1"/>
  <c r="AE346" i="4" s="1"/>
  <c r="Z347" i="4" a="1"/>
  <c r="Z347" i="4" s="1"/>
  <c r="AE347" i="4" a="1"/>
  <c r="AE347" i="4" s="1"/>
  <c r="Z348" i="4" a="1"/>
  <c r="Z348" i="4" s="1"/>
  <c r="AE348" i="4" a="1"/>
  <c r="AE348" i="4" s="1"/>
  <c r="Z349" i="4" a="1"/>
  <c r="Z349" i="4" s="1"/>
  <c r="AE349" i="4" a="1"/>
  <c r="AE349" i="4" s="1"/>
  <c r="Z350" i="4" a="1"/>
  <c r="Z350" i="4" s="1"/>
  <c r="AE350" i="4" a="1"/>
  <c r="AE350" i="4" s="1"/>
  <c r="Z351" i="4" a="1"/>
  <c r="Z351" i="4" s="1"/>
  <c r="AE351" i="4" a="1"/>
  <c r="AE351" i="4" s="1"/>
  <c r="Z352" i="4" a="1"/>
  <c r="Z352" i="4" s="1"/>
  <c r="AE352" i="4" a="1"/>
  <c r="AE352" i="4" s="1"/>
  <c r="Z353" i="4" a="1"/>
  <c r="Z353" i="4" s="1"/>
  <c r="AE353" i="4" a="1"/>
  <c r="AE353" i="4" s="1"/>
  <c r="Z354" i="4" a="1"/>
  <c r="Z354" i="4" s="1"/>
  <c r="AE354" i="4" a="1"/>
  <c r="AE354" i="4" s="1"/>
  <c r="Z355" i="4" a="1"/>
  <c r="Z355" i="4" s="1"/>
  <c r="AE355" i="4" a="1"/>
  <c r="AE355" i="4" s="1"/>
  <c r="Z356" i="4" a="1"/>
  <c r="Z356" i="4" s="1"/>
  <c r="AE356" i="4" a="1"/>
  <c r="AE356" i="4" s="1"/>
  <c r="Z357" i="4" a="1"/>
  <c r="Z357" i="4" s="1"/>
  <c r="AE357" i="4" a="1"/>
  <c r="AE357" i="4" s="1"/>
  <c r="Z358" i="4" a="1"/>
  <c r="Z358" i="4" s="1"/>
  <c r="AE358" i="4" a="1"/>
  <c r="AE358" i="4" s="1"/>
  <c r="Z359" i="4" a="1"/>
  <c r="Z359" i="4" s="1"/>
  <c r="AE359" i="4" a="1"/>
  <c r="AE359" i="4" s="1"/>
  <c r="Z360" i="4" a="1"/>
  <c r="Z360" i="4" s="1"/>
  <c r="AE360" i="4" a="1"/>
  <c r="AE360" i="4" s="1"/>
  <c r="Z361" i="4" a="1"/>
  <c r="Z361" i="4" s="1"/>
  <c r="AE361" i="4" a="1"/>
  <c r="AE361" i="4" s="1"/>
  <c r="Z362" i="4" a="1"/>
  <c r="Z362" i="4" s="1"/>
  <c r="AE362" i="4" a="1"/>
  <c r="AE362" i="4" s="1"/>
  <c r="Z363" i="4" a="1"/>
  <c r="Z363" i="4" s="1"/>
  <c r="AE363" i="4" a="1"/>
  <c r="AE363" i="4" s="1"/>
  <c r="Z364" i="4" a="1"/>
  <c r="Z364" i="4" s="1"/>
  <c r="AE364" i="4" a="1"/>
  <c r="AE364" i="4" s="1"/>
  <c r="Z365" i="4" a="1"/>
  <c r="Z365" i="4" s="1"/>
  <c r="AE365" i="4" a="1"/>
  <c r="AE365" i="4" s="1"/>
  <c r="Z366" i="4" a="1"/>
  <c r="Z366" i="4" s="1"/>
  <c r="AE366" i="4" a="1"/>
  <c r="AE366" i="4" s="1"/>
  <c r="Z367" i="4" a="1"/>
  <c r="Z367" i="4" s="1"/>
  <c r="AE367" i="4" a="1"/>
  <c r="AE367" i="4" s="1"/>
  <c r="Z368" i="4" a="1"/>
  <c r="Z368" i="4" s="1"/>
  <c r="AE368" i="4" a="1"/>
  <c r="AE368" i="4" s="1"/>
  <c r="Z369" i="4" a="1"/>
  <c r="Z369" i="4" s="1"/>
  <c r="AE369" i="4" a="1"/>
  <c r="AE369" i="4" s="1"/>
  <c r="Z370" i="4" a="1"/>
  <c r="Z370" i="4" s="1"/>
  <c r="AE370" i="4" a="1"/>
  <c r="AE370" i="4" s="1"/>
  <c r="Z371" i="4" a="1"/>
  <c r="Z371" i="4" s="1"/>
  <c r="AE371" i="4" a="1"/>
  <c r="AE371" i="4" s="1"/>
  <c r="Z372" i="4" a="1"/>
  <c r="Z372" i="4" s="1"/>
  <c r="AE372" i="4" a="1"/>
  <c r="AE372" i="4" s="1"/>
  <c r="Z373" i="4" a="1"/>
  <c r="Z373" i="4" s="1"/>
  <c r="AE373" i="4" a="1"/>
  <c r="AE373" i="4" s="1"/>
  <c r="Z374" i="4" a="1"/>
  <c r="Z374" i="4" s="1"/>
  <c r="AE374" i="4" a="1"/>
  <c r="AE374" i="4" s="1"/>
  <c r="Z375" i="4" a="1"/>
  <c r="Z375" i="4" s="1"/>
  <c r="AE375" i="4" a="1"/>
  <c r="AE375" i="4" s="1"/>
  <c r="Z376" i="4" a="1"/>
  <c r="Z376" i="4" s="1"/>
  <c r="AE376" i="4" a="1"/>
  <c r="AE376" i="4" s="1"/>
  <c r="Z377" i="4" a="1"/>
  <c r="Z377" i="4" s="1"/>
  <c r="AE377" i="4" a="1"/>
  <c r="AE377" i="4" s="1"/>
  <c r="Z378" i="4" a="1"/>
  <c r="Z378" i="4" s="1"/>
  <c r="AE378" i="4" a="1"/>
  <c r="AE378" i="4" s="1"/>
  <c r="Z379" i="4" a="1"/>
  <c r="Z379" i="4" s="1"/>
  <c r="AE379" i="4" a="1"/>
  <c r="AE379" i="4" s="1"/>
  <c r="Z380" i="4" a="1"/>
  <c r="Z380" i="4" s="1"/>
  <c r="AE380" i="4" a="1"/>
  <c r="AE380" i="4" s="1"/>
  <c r="Z381" i="4" a="1"/>
  <c r="Z381" i="4" s="1"/>
  <c r="AE381" i="4" a="1"/>
  <c r="AE381" i="4" s="1"/>
  <c r="Z382" i="4" a="1"/>
  <c r="Z382" i="4" s="1"/>
  <c r="AE382" i="4" a="1"/>
  <c r="AE382" i="4" s="1"/>
  <c r="Z383" i="4" a="1"/>
  <c r="Z383" i="4" s="1"/>
  <c r="AE383" i="4" a="1"/>
  <c r="AE383" i="4" s="1"/>
  <c r="Z384" i="4" a="1"/>
  <c r="Z384" i="4" s="1"/>
  <c r="AE384" i="4" a="1"/>
  <c r="AE384" i="4" s="1"/>
  <c r="Z385" i="4" a="1"/>
  <c r="Z385" i="4" s="1"/>
  <c r="AE385" i="4" a="1"/>
  <c r="AE385" i="4" s="1"/>
  <c r="Z386" i="4" a="1"/>
  <c r="Z386" i="4" s="1"/>
  <c r="AE386" i="4" a="1"/>
  <c r="AE386" i="4" s="1"/>
  <c r="Z387" i="4" a="1"/>
  <c r="Z387" i="4" s="1"/>
  <c r="AE387" i="4" a="1"/>
  <c r="AE387" i="4" s="1"/>
  <c r="Z388" i="4" a="1"/>
  <c r="Z388" i="4" s="1"/>
  <c r="AE388" i="4" a="1"/>
  <c r="AE388" i="4" s="1"/>
  <c r="Z389" i="4" a="1"/>
  <c r="Z389" i="4" s="1"/>
  <c r="AE389" i="4" a="1"/>
  <c r="AE389" i="4" s="1"/>
  <c r="Z390" i="4" a="1"/>
  <c r="Z390" i="4" s="1"/>
  <c r="AE390" i="4" a="1"/>
  <c r="AE390" i="4" s="1"/>
  <c r="Z391" i="4" a="1"/>
  <c r="Z391" i="4" s="1"/>
  <c r="AE391" i="4" a="1"/>
  <c r="AE391" i="4" s="1"/>
  <c r="Z392" i="4" a="1"/>
  <c r="Z392" i="4" s="1"/>
  <c r="AE392" i="4" a="1"/>
  <c r="AE392" i="4" s="1"/>
  <c r="Z393" i="4" a="1"/>
  <c r="Z393" i="4" s="1"/>
  <c r="AE393" i="4" a="1"/>
  <c r="AE393" i="4" s="1"/>
  <c r="Z394" i="4" a="1"/>
  <c r="Z394" i="4" s="1"/>
  <c r="AE394" i="4" a="1"/>
  <c r="AE394" i="4" s="1"/>
  <c r="Z395" i="4" a="1"/>
  <c r="Z395" i="4" s="1"/>
  <c r="AE395" i="4" a="1"/>
  <c r="AE395" i="4" s="1"/>
  <c r="Z396" i="4" a="1"/>
  <c r="Z396" i="4" s="1"/>
  <c r="AE396" i="4" a="1"/>
  <c r="AE396" i="4" s="1"/>
  <c r="Z397" i="4" a="1"/>
  <c r="Z397" i="4" s="1"/>
  <c r="AE397" i="4" a="1"/>
  <c r="AE397" i="4" s="1"/>
  <c r="Z398" i="4" a="1"/>
  <c r="Z398" i="4" s="1"/>
  <c r="AE398" i="4" a="1"/>
  <c r="AE398" i="4" s="1"/>
  <c r="Z399" i="4" a="1"/>
  <c r="Z399" i="4" s="1"/>
  <c r="AE399" i="4" a="1"/>
  <c r="AE399" i="4" s="1"/>
  <c r="Z400" i="4" a="1"/>
  <c r="Z400" i="4" s="1"/>
  <c r="AE400" i="4" a="1"/>
  <c r="AE400" i="4" s="1"/>
  <c r="Z401" i="4" a="1"/>
  <c r="Z401" i="4" s="1"/>
  <c r="AE401" i="4" a="1"/>
  <c r="AE401" i="4" s="1"/>
  <c r="Z402" i="4" a="1"/>
  <c r="Z402" i="4" s="1"/>
  <c r="AE402" i="4" a="1"/>
  <c r="AE402" i="4" s="1"/>
  <c r="Z403" i="4" a="1"/>
  <c r="Z403" i="4" s="1"/>
  <c r="AE403" i="4" a="1"/>
  <c r="AE403" i="4" s="1"/>
  <c r="Z404" i="4" a="1"/>
  <c r="Z404" i="4" s="1"/>
  <c r="AE404" i="4" a="1"/>
  <c r="AE404" i="4" s="1"/>
  <c r="Z405" i="4" a="1"/>
  <c r="Z405" i="4" s="1"/>
  <c r="AE405" i="4" a="1"/>
  <c r="AE405" i="4" s="1"/>
  <c r="Z406" i="4" a="1"/>
  <c r="Z406" i="4" s="1"/>
  <c r="AE406" i="4" a="1"/>
  <c r="AE406" i="4" s="1"/>
  <c r="Z407" i="4" a="1"/>
  <c r="Z407" i="4" s="1"/>
  <c r="AE407" i="4" a="1"/>
  <c r="AE407" i="4" s="1"/>
  <c r="Z408" i="4" a="1"/>
  <c r="Z408" i="4" s="1"/>
  <c r="AE408" i="4" a="1"/>
  <c r="AE408" i="4" s="1"/>
  <c r="Z409" i="4" a="1"/>
  <c r="Z409" i="4" s="1"/>
  <c r="AE409" i="4" a="1"/>
  <c r="AE409" i="4" s="1"/>
  <c r="Z410" i="4" a="1"/>
  <c r="Z410" i="4" s="1"/>
  <c r="AE410" i="4" a="1"/>
  <c r="AE410" i="4" s="1"/>
  <c r="Z411" i="4" a="1"/>
  <c r="Z411" i="4" s="1"/>
  <c r="AE411" i="4" a="1"/>
  <c r="AE411" i="4" s="1"/>
  <c r="Z412" i="4" a="1"/>
  <c r="Z412" i="4" s="1"/>
  <c r="AE412" i="4" a="1"/>
  <c r="AE412" i="4" s="1"/>
  <c r="Z413" i="4" a="1"/>
  <c r="Z413" i="4" s="1"/>
  <c r="AE413" i="4" a="1"/>
  <c r="AE413" i="4" s="1"/>
  <c r="Z414" i="4" a="1"/>
  <c r="Z414" i="4" s="1"/>
  <c r="AE414" i="4" a="1"/>
  <c r="AE414" i="4" s="1"/>
  <c r="Z415" i="4" a="1"/>
  <c r="Z415" i="4" s="1"/>
  <c r="AE415" i="4" a="1"/>
  <c r="AE415" i="4" s="1"/>
  <c r="Z416" i="4" a="1"/>
  <c r="Z416" i="4" s="1"/>
  <c r="AE416" i="4" a="1"/>
  <c r="AE416" i="4" s="1"/>
  <c r="Z417" i="4" a="1"/>
  <c r="Z417" i="4" s="1"/>
  <c r="AE417" i="4" a="1"/>
  <c r="AE417" i="4" s="1"/>
  <c r="Z418" i="4" a="1"/>
  <c r="Z418" i="4" s="1"/>
  <c r="AE418" i="4" a="1"/>
  <c r="AE418" i="4" s="1"/>
  <c r="Z419" i="4" a="1"/>
  <c r="Z419" i="4" s="1"/>
  <c r="AE419" i="4" a="1"/>
  <c r="AE419" i="4" s="1"/>
  <c r="Z420" i="4" a="1"/>
  <c r="Z420" i="4" s="1"/>
  <c r="AE420" i="4" a="1"/>
  <c r="AE420" i="4" s="1"/>
  <c r="Z421" i="4" a="1"/>
  <c r="Z421" i="4" s="1"/>
  <c r="AE421" i="4" a="1"/>
  <c r="AE421" i="4" s="1"/>
  <c r="Z422" i="4" a="1"/>
  <c r="Z422" i="4" s="1"/>
  <c r="AE422" i="4" a="1"/>
  <c r="AE422" i="4" s="1"/>
  <c r="Z423" i="4" a="1"/>
  <c r="Z423" i="4" s="1"/>
  <c r="AE423" i="4" a="1"/>
  <c r="AE423" i="4" s="1"/>
  <c r="Z424" i="4" a="1"/>
  <c r="Z424" i="4" s="1"/>
  <c r="AE424" i="4" a="1"/>
  <c r="AE424" i="4" s="1"/>
  <c r="Z425" i="4" a="1"/>
  <c r="Z425" i="4" s="1"/>
  <c r="AE425" i="4" a="1"/>
  <c r="AE425" i="4" s="1"/>
  <c r="Z426" i="4" a="1"/>
  <c r="Z426" i="4" s="1"/>
  <c r="AE426" i="4" a="1"/>
  <c r="AE426" i="4" s="1"/>
  <c r="Z427" i="4" a="1"/>
  <c r="Z427" i="4" s="1"/>
  <c r="AE427" i="4" a="1"/>
  <c r="AE427" i="4" s="1"/>
  <c r="Z428" i="4" a="1"/>
  <c r="Z428" i="4" s="1"/>
  <c r="AE428" i="4" a="1"/>
  <c r="AE428" i="4" s="1"/>
  <c r="Z429" i="4" a="1"/>
  <c r="Z429" i="4" s="1"/>
  <c r="AE429" i="4" a="1"/>
  <c r="AE429" i="4" s="1"/>
  <c r="Z430" i="4" a="1"/>
  <c r="Z430" i="4" s="1"/>
  <c r="AE430" i="4" a="1"/>
  <c r="AE430" i="4" s="1"/>
  <c r="Z431" i="4" a="1"/>
  <c r="Z431" i="4" s="1"/>
  <c r="AE431" i="4" a="1"/>
  <c r="AE431" i="4" s="1"/>
  <c r="Z432" i="4" a="1"/>
  <c r="Z432" i="4" s="1"/>
  <c r="AE432" i="4" a="1"/>
  <c r="AE432" i="4" s="1"/>
  <c r="Z433" i="4" a="1"/>
  <c r="Z433" i="4" s="1"/>
  <c r="AE433" i="4" a="1"/>
  <c r="AE433" i="4" s="1"/>
  <c r="Z434" i="4" a="1"/>
  <c r="Z434" i="4" s="1"/>
  <c r="AE434" i="4" a="1"/>
  <c r="AE434" i="4" s="1"/>
  <c r="Z435" i="4" a="1"/>
  <c r="Z435" i="4" s="1"/>
  <c r="AE435" i="4" a="1"/>
  <c r="AE435" i="4" s="1"/>
  <c r="Z436" i="4" a="1"/>
  <c r="Z436" i="4" s="1"/>
  <c r="AE436" i="4" a="1"/>
  <c r="AE436" i="4" s="1"/>
  <c r="Z437" i="4" a="1"/>
  <c r="Z437" i="4" s="1"/>
  <c r="AE437" i="4" a="1"/>
  <c r="AE437" i="4" s="1"/>
  <c r="Z438" i="4" a="1"/>
  <c r="Z438" i="4" s="1"/>
  <c r="AE438" i="4" a="1"/>
  <c r="AE438" i="4" s="1"/>
  <c r="Z439" i="4" a="1"/>
  <c r="Z439" i="4" s="1"/>
  <c r="AE439" i="4" a="1"/>
  <c r="AE439" i="4" s="1"/>
  <c r="Z440" i="4" a="1"/>
  <c r="Z440" i="4" s="1"/>
  <c r="AE440" i="4" a="1"/>
  <c r="AE440" i="4" s="1"/>
  <c r="Z441" i="4" a="1"/>
  <c r="Z441" i="4" s="1"/>
  <c r="AE441" i="4" a="1"/>
  <c r="AE441" i="4" s="1"/>
  <c r="Z442" i="4" a="1"/>
  <c r="Z442" i="4" s="1"/>
  <c r="AE442" i="4" a="1"/>
  <c r="AE442" i="4" s="1"/>
  <c r="Z443" i="4" a="1"/>
  <c r="Z443" i="4" s="1"/>
  <c r="AE443" i="4" a="1"/>
  <c r="AE443" i="4" s="1"/>
  <c r="Z444" i="4" a="1"/>
  <c r="Z444" i="4" s="1"/>
  <c r="AE444" i="4" a="1"/>
  <c r="AE444" i="4" s="1"/>
  <c r="Z445" i="4" a="1"/>
  <c r="Z445" i="4" s="1"/>
  <c r="AE445" i="4" a="1"/>
  <c r="AE445" i="4" s="1"/>
  <c r="Z446" i="4" a="1"/>
  <c r="Z446" i="4" s="1"/>
  <c r="AE446" i="4" a="1"/>
  <c r="AE446" i="4" s="1"/>
  <c r="Z447" i="4" a="1"/>
  <c r="Z447" i="4" s="1"/>
  <c r="AE447" i="4" a="1"/>
  <c r="AE447" i="4" s="1"/>
  <c r="Z448" i="4" a="1"/>
  <c r="Z448" i="4" s="1"/>
  <c r="AE448" i="4" a="1"/>
  <c r="AE448" i="4" s="1"/>
  <c r="Z449" i="4" a="1"/>
  <c r="Z449" i="4" s="1"/>
  <c r="AE449" i="4" a="1"/>
  <c r="AE449" i="4" s="1"/>
  <c r="Z450" i="4" a="1"/>
  <c r="Z450" i="4" s="1"/>
  <c r="AE450" i="4" a="1"/>
  <c r="AE450" i="4" s="1"/>
  <c r="Z451" i="4" a="1"/>
  <c r="Z451" i="4" s="1"/>
  <c r="AE451" i="4" a="1"/>
  <c r="AE451" i="4" s="1"/>
  <c r="Z452" i="4" a="1"/>
  <c r="Z452" i="4" s="1"/>
  <c r="AE452" i="4" a="1"/>
  <c r="AE452" i="4" s="1"/>
  <c r="Z453" i="4" a="1"/>
  <c r="Z453" i="4" s="1"/>
  <c r="AE453" i="4" a="1"/>
  <c r="AE453" i="4" s="1"/>
  <c r="Z454" i="4" a="1"/>
  <c r="Z454" i="4" s="1"/>
  <c r="AE454" i="4" a="1"/>
  <c r="AE454" i="4" s="1"/>
  <c r="Z455" i="4" a="1"/>
  <c r="Z455" i="4" s="1"/>
  <c r="AE455" i="4" a="1"/>
  <c r="AE455" i="4" s="1"/>
  <c r="Z456" i="4" a="1"/>
  <c r="Z456" i="4" s="1"/>
  <c r="AE456" i="4" a="1"/>
  <c r="AE456" i="4" s="1"/>
  <c r="Z457" i="4" a="1"/>
  <c r="Z457" i="4" s="1"/>
  <c r="AE457" i="4" a="1"/>
  <c r="AE457" i="4" s="1"/>
  <c r="Z458" i="4" a="1"/>
  <c r="Z458" i="4" s="1"/>
  <c r="AE458" i="4" a="1"/>
  <c r="AE458" i="4" s="1"/>
  <c r="Z459" i="4" a="1"/>
  <c r="Z459" i="4" s="1"/>
  <c r="AE459" i="4" a="1"/>
  <c r="AE459" i="4" s="1"/>
  <c r="Z460" i="4" a="1"/>
  <c r="Z460" i="4" s="1"/>
  <c r="AE460" i="4" a="1"/>
  <c r="AE460" i="4" s="1"/>
  <c r="Z461" i="4" a="1"/>
  <c r="Z461" i="4" s="1"/>
  <c r="AE461" i="4" a="1"/>
  <c r="AE461" i="4" s="1"/>
  <c r="Z462" i="4" a="1"/>
  <c r="Z462" i="4" s="1"/>
  <c r="AE462" i="4" a="1"/>
  <c r="AE462" i="4" s="1"/>
  <c r="Z463" i="4" a="1"/>
  <c r="Z463" i="4" s="1"/>
  <c r="AE463" i="4" a="1"/>
  <c r="AE463" i="4" s="1"/>
  <c r="Z464" i="4" a="1"/>
  <c r="Z464" i="4" s="1"/>
  <c r="AE464" i="4" a="1"/>
  <c r="AE464" i="4" s="1"/>
  <c r="Z465" i="4" a="1"/>
  <c r="Z465" i="4" s="1"/>
  <c r="AE465" i="4" a="1"/>
  <c r="AE465" i="4" s="1"/>
  <c r="Z466" i="4" a="1"/>
  <c r="Z466" i="4" s="1"/>
  <c r="AE466" i="4" a="1"/>
  <c r="AE466" i="4" s="1"/>
  <c r="Z467" i="4" a="1"/>
  <c r="Z467" i="4" s="1"/>
  <c r="AE467" i="4" a="1"/>
  <c r="AE467" i="4" s="1"/>
  <c r="Z468" i="4" a="1"/>
  <c r="Z468" i="4" s="1"/>
  <c r="AE468" i="4" a="1"/>
  <c r="AE468" i="4" s="1"/>
  <c r="Z469" i="4" a="1"/>
  <c r="Z469" i="4" s="1"/>
  <c r="AE469" i="4" a="1"/>
  <c r="AE469" i="4" s="1"/>
  <c r="Z470" i="4" a="1"/>
  <c r="Z470" i="4" s="1"/>
  <c r="AE470" i="4" a="1"/>
  <c r="AE470" i="4" s="1"/>
  <c r="Z471" i="4" a="1"/>
  <c r="Z471" i="4" s="1"/>
  <c r="AE471" i="4" a="1"/>
  <c r="AE471" i="4" s="1"/>
  <c r="Z472" i="4" a="1"/>
  <c r="Z472" i="4" s="1"/>
  <c r="AE472" i="4" a="1"/>
  <c r="AE472" i="4" s="1"/>
  <c r="Z473" i="4" a="1"/>
  <c r="Z473" i="4" s="1"/>
  <c r="AE473" i="4" a="1"/>
  <c r="AE473" i="4" s="1"/>
  <c r="Z474" i="4" a="1"/>
  <c r="Z474" i="4" s="1"/>
  <c r="AE474" i="4" a="1"/>
  <c r="AE474" i="4" s="1"/>
  <c r="Z475" i="4" a="1"/>
  <c r="Z475" i="4" s="1"/>
  <c r="AE475" i="4" a="1"/>
  <c r="AE475" i="4" s="1"/>
  <c r="Z476" i="4" a="1"/>
  <c r="Z476" i="4" s="1"/>
  <c r="AE476" i="4" a="1"/>
  <c r="AE476" i="4" s="1"/>
  <c r="Z477" i="4" a="1"/>
  <c r="Z477" i="4" s="1"/>
  <c r="AE477" i="4" a="1"/>
  <c r="AE477" i="4" s="1"/>
  <c r="Z478" i="4" a="1"/>
  <c r="Z478" i="4" s="1"/>
  <c r="AE478" i="4" a="1"/>
  <c r="AE478" i="4" s="1"/>
  <c r="Z479" i="4" a="1"/>
  <c r="Z479" i="4" s="1"/>
  <c r="AE479" i="4" a="1"/>
  <c r="AE479" i="4" s="1"/>
  <c r="Z480" i="4" a="1"/>
  <c r="Z480" i="4" s="1"/>
  <c r="AE480" i="4" a="1"/>
  <c r="AE480" i="4" s="1"/>
  <c r="Z481" i="4" a="1"/>
  <c r="Z481" i="4" s="1"/>
  <c r="AE481" i="4" a="1"/>
  <c r="AE481" i="4" s="1"/>
  <c r="Z482" i="4" a="1"/>
  <c r="Z482" i="4" s="1"/>
  <c r="AE482" i="4" a="1"/>
  <c r="AE482" i="4" s="1"/>
  <c r="Z483" i="4" a="1"/>
  <c r="Z483" i="4" s="1"/>
  <c r="AE483" i="4" a="1"/>
  <c r="AE483" i="4" s="1"/>
  <c r="Z484" i="4" a="1"/>
  <c r="Z484" i="4" s="1"/>
  <c r="AE484" i="4" a="1"/>
  <c r="AE484" i="4" s="1"/>
  <c r="Z485" i="4" a="1"/>
  <c r="Z485" i="4" s="1"/>
  <c r="AE485" i="4" a="1"/>
  <c r="AE485" i="4" s="1"/>
  <c r="Z486" i="4" a="1"/>
  <c r="Z486" i="4" s="1"/>
  <c r="AE486" i="4" a="1"/>
  <c r="AE486" i="4" s="1"/>
  <c r="Z487" i="4" a="1"/>
  <c r="Z487" i="4" s="1"/>
  <c r="AE487" i="4" a="1"/>
  <c r="AE487" i="4" s="1"/>
  <c r="Z488" i="4" a="1"/>
  <c r="Z488" i="4" s="1"/>
  <c r="AE488" i="4" a="1"/>
  <c r="AE488" i="4" s="1"/>
  <c r="Z489" i="4" a="1"/>
  <c r="Z489" i="4" s="1"/>
  <c r="AE489" i="4" a="1"/>
  <c r="AE489" i="4" s="1"/>
  <c r="Z490" i="4" a="1"/>
  <c r="Z490" i="4" s="1"/>
  <c r="AE490" i="4" a="1"/>
  <c r="AE490" i="4" s="1"/>
  <c r="Z491" i="4" a="1"/>
  <c r="Z491" i="4" s="1"/>
  <c r="AE491" i="4" a="1"/>
  <c r="AE491" i="4" s="1"/>
  <c r="Z492" i="4" a="1"/>
  <c r="Z492" i="4" s="1"/>
  <c r="AE492" i="4" a="1"/>
  <c r="AE492" i="4" s="1"/>
  <c r="Z493" i="4" a="1"/>
  <c r="Z493" i="4" s="1"/>
  <c r="AE493" i="4" a="1"/>
  <c r="AE493" i="4" s="1"/>
  <c r="Z494" i="4" a="1"/>
  <c r="Z494" i="4" s="1"/>
  <c r="AE494" i="4" a="1"/>
  <c r="AE494" i="4" s="1"/>
  <c r="Z495" i="4" a="1"/>
  <c r="Z495" i="4" s="1"/>
  <c r="AE495" i="4" a="1"/>
  <c r="AE495" i="4" s="1"/>
  <c r="Z496" i="4" a="1"/>
  <c r="Z496" i="4" s="1"/>
  <c r="AE496" i="4" a="1"/>
  <c r="AE496" i="4" s="1"/>
  <c r="Z497" i="4" a="1"/>
  <c r="Z497" i="4" s="1"/>
  <c r="AE497" i="4" a="1"/>
  <c r="AE497" i="4" s="1"/>
  <c r="Z498" i="4" a="1"/>
  <c r="Z498" i="4" s="1"/>
  <c r="AE498" i="4" a="1"/>
  <c r="AE498" i="4" s="1"/>
  <c r="Z499" i="4" a="1"/>
  <c r="Z499" i="4" s="1"/>
  <c r="AE499" i="4" a="1"/>
  <c r="AE499" i="4" s="1"/>
  <c r="Z500" i="4" a="1"/>
  <c r="Z500" i="4" s="1"/>
  <c r="AE500" i="4" a="1"/>
  <c r="AE500" i="4" s="1"/>
  <c r="Z501" i="4" a="1"/>
  <c r="Z501" i="4" s="1"/>
  <c r="AE501" i="4" a="1"/>
  <c r="AE501" i="4" s="1"/>
  <c r="Z502" i="4" a="1"/>
  <c r="Z502" i="4" s="1"/>
  <c r="AE502" i="4" a="1"/>
  <c r="AE502" i="4" s="1"/>
  <c r="Z503" i="4" a="1"/>
  <c r="Z503" i="4" s="1"/>
  <c r="AE503" i="4" a="1"/>
  <c r="AE503" i="4" s="1"/>
  <c r="Z504" i="4" a="1"/>
  <c r="Z504" i="4" s="1"/>
  <c r="AE504" i="4" a="1"/>
  <c r="AE504" i="4" s="1"/>
  <c r="Z505" i="4" a="1"/>
  <c r="Z505" i="4" s="1"/>
  <c r="AE505" i="4" a="1"/>
  <c r="AE505" i="4" s="1"/>
  <c r="Z506" i="4" a="1"/>
  <c r="Z506" i="4" s="1"/>
  <c r="AE506" i="4" a="1"/>
  <c r="AE506" i="4" s="1"/>
  <c r="Z507" i="4" a="1"/>
  <c r="Z507" i="4" s="1"/>
  <c r="AE507" i="4" a="1"/>
  <c r="AE507" i="4" s="1"/>
  <c r="Z8" i="4" a="1"/>
  <c r="Z8" i="4" s="1"/>
  <c r="AE8" i="4" a="1"/>
  <c r="AE8" i="4" s="1"/>
  <c r="AF8" i="4" a="1"/>
  <c r="AF8" i="4" s="1"/>
  <c r="Z9" i="4" a="1"/>
  <c r="Z9" i="4" s="1"/>
  <c r="AE9" i="4" a="1"/>
  <c r="AE9" i="4" s="1"/>
  <c r="AF9" i="4" a="1"/>
  <c r="AF9" i="4" s="1"/>
  <c r="Z10" i="4" a="1"/>
  <c r="Z10" i="4" s="1"/>
  <c r="AE10" i="4" a="1"/>
  <c r="AE10" i="4" s="1"/>
  <c r="AF10" i="4" a="1"/>
  <c r="AF10" i="4" s="1"/>
  <c r="AE11" i="4" a="1"/>
  <c r="AE11" i="4" s="1"/>
  <c r="AF11" i="4" a="1"/>
  <c r="AF11" i="4" s="1"/>
  <c r="Z12" i="4" a="1"/>
  <c r="Z12" i="4" s="1"/>
  <c r="AE12" i="4" a="1"/>
  <c r="AE12" i="4" s="1"/>
  <c r="AF12" i="4" a="1"/>
  <c r="AF12" i="4" s="1"/>
  <c r="Z13" i="4" a="1"/>
  <c r="Z13" i="4" s="1"/>
  <c r="AE13" i="4" a="1"/>
  <c r="AE13" i="4" s="1"/>
  <c r="AF13" i="4" a="1"/>
  <c r="AF13" i="4" s="1"/>
  <c r="Z14" i="4" a="1"/>
  <c r="Z14" i="4" s="1"/>
  <c r="AE14" i="4" a="1"/>
  <c r="AE14" i="4" s="1"/>
  <c r="AF14" i="4" a="1"/>
  <c r="AF14" i="4" s="1"/>
  <c r="Z15" i="4" a="1"/>
  <c r="Z15" i="4" s="1"/>
  <c r="AE15" i="4" a="1"/>
  <c r="AE15" i="4" s="1"/>
  <c r="AF15" i="4" a="1"/>
  <c r="AF15" i="4" s="1"/>
  <c r="Z16" i="4" a="1"/>
  <c r="Z16" i="4" s="1"/>
  <c r="AE16" i="4" a="1"/>
  <c r="AE16" i="4" s="1"/>
  <c r="Z17" i="4" a="1"/>
  <c r="Z17" i="4" s="1"/>
  <c r="AE17" i="4" a="1"/>
  <c r="AE17" i="4" s="1"/>
  <c r="AE18" i="4" a="1"/>
  <c r="AE18" i="4" s="1"/>
  <c r="Z19" i="4" a="1"/>
  <c r="Z19" i="4" s="1"/>
  <c r="AE19" i="4" a="1"/>
  <c r="AE19" i="4" s="1"/>
  <c r="Z20" i="4" a="1"/>
  <c r="Z20" i="4" s="1"/>
  <c r="AE20" i="4" a="1"/>
  <c r="AE20" i="4" s="1"/>
  <c r="Z21" i="4" a="1"/>
  <c r="Z21" i="4" s="1"/>
  <c r="AE21" i="4" a="1"/>
  <c r="AE21" i="4" s="1"/>
  <c r="Z22" i="4" a="1"/>
  <c r="Z22" i="4" s="1"/>
  <c r="AE22" i="4" a="1"/>
  <c r="AE22" i="4" s="1"/>
  <c r="Z23" i="4" a="1"/>
  <c r="Z23" i="4" s="1"/>
  <c r="AE23" i="4" a="1"/>
  <c r="AE23" i="4" s="1"/>
  <c r="Z24" i="4" a="1"/>
  <c r="Z24" i="4" s="1"/>
  <c r="AE24" i="4" a="1"/>
  <c r="AE24" i="4" s="1"/>
  <c r="Z25" i="4" a="1"/>
  <c r="Z25" i="4" s="1"/>
  <c r="AE25" i="4" a="1"/>
  <c r="AE25" i="4" s="1"/>
  <c r="Z26" i="4" a="1"/>
  <c r="Z26" i="4" s="1"/>
  <c r="AE26" i="4" a="1"/>
  <c r="AE26" i="4" s="1"/>
  <c r="Z27" i="4" a="1"/>
  <c r="Z27" i="4" s="1"/>
  <c r="AE27" i="4" a="1"/>
  <c r="AE27" i="4" s="1"/>
  <c r="Z28" i="4" a="1"/>
  <c r="Z28" i="4" s="1"/>
  <c r="AE28" i="4" a="1"/>
  <c r="AE28" i="4" s="1"/>
  <c r="Z29" i="4" a="1"/>
  <c r="Z29" i="4" s="1"/>
  <c r="AE29" i="4" a="1"/>
  <c r="AE29" i="4" s="1"/>
  <c r="Z30" i="4" a="1"/>
  <c r="Z30" i="4" s="1"/>
  <c r="AE30" i="4" a="1"/>
  <c r="AE30" i="4" s="1"/>
  <c r="Z31" i="4" a="1"/>
  <c r="Z31" i="4" s="1"/>
  <c r="AE31" i="4" a="1"/>
  <c r="AE31" i="4" s="1"/>
  <c r="Z32" i="4" a="1"/>
  <c r="Z32" i="4" s="1"/>
  <c r="AE32" i="4" a="1"/>
  <c r="AE32" i="4" s="1"/>
  <c r="Z33" i="4" a="1"/>
  <c r="Z33" i="4" s="1"/>
  <c r="AE33" i="4" a="1"/>
  <c r="AE33" i="4" s="1"/>
  <c r="Z34" i="4" a="1"/>
  <c r="Z34" i="4" s="1"/>
  <c r="AE34" i="4" a="1"/>
  <c r="AE34" i="4" s="1"/>
  <c r="Z35" i="4" a="1"/>
  <c r="Z35" i="4" s="1"/>
  <c r="AE35" i="4" a="1"/>
  <c r="AE35" i="4" s="1"/>
  <c r="Z36" i="4" a="1"/>
  <c r="Z36" i="4" s="1"/>
  <c r="AE36" i="4" a="1"/>
  <c r="AE36" i="4" s="1"/>
  <c r="Z37" i="4" a="1"/>
  <c r="Z37" i="4" s="1"/>
  <c r="AE37" i="4" a="1"/>
  <c r="AE37" i="4" s="1"/>
  <c r="Z38" i="4" a="1"/>
  <c r="Z38" i="4" s="1"/>
  <c r="AE38" i="4" a="1"/>
  <c r="AE38" i="4" s="1"/>
  <c r="Z39" i="4" a="1"/>
  <c r="Z39" i="4" s="1"/>
  <c r="AE39" i="4" a="1"/>
  <c r="AE39" i="4" s="1"/>
  <c r="Z40" i="4" a="1"/>
  <c r="Z40" i="4" s="1"/>
  <c r="AE40" i="4" a="1"/>
  <c r="AE40" i="4" s="1"/>
  <c r="Z41" i="4" a="1"/>
  <c r="Z41" i="4" s="1"/>
  <c r="AE41" i="4" a="1"/>
  <c r="AE41" i="4" s="1"/>
  <c r="Z42" i="4" a="1"/>
  <c r="Z42" i="4" s="1"/>
  <c r="AE42" i="4" a="1"/>
  <c r="AE42" i="4" s="1"/>
  <c r="Z43" i="4" a="1"/>
  <c r="Z43" i="4" s="1"/>
  <c r="AE43" i="4" a="1"/>
  <c r="AE43" i="4" s="1"/>
  <c r="Z44" i="4" a="1"/>
  <c r="Z44" i="4" s="1"/>
  <c r="AE44" i="4" a="1"/>
  <c r="AE44" i="4" s="1"/>
  <c r="Z45" i="4" a="1"/>
  <c r="Z45" i="4" s="1"/>
  <c r="AE45" i="4" a="1"/>
  <c r="AE45" i="4" s="1"/>
  <c r="Z46" i="4" a="1"/>
  <c r="Z46" i="4" s="1"/>
  <c r="AE46" i="4" a="1"/>
  <c r="AE46" i="4" s="1"/>
  <c r="Z47" i="4" a="1"/>
  <c r="Z47" i="4" s="1"/>
  <c r="AE47" i="4" a="1"/>
  <c r="AE47" i="4" s="1"/>
  <c r="Z48" i="4" a="1"/>
  <c r="Z48" i="4" s="1"/>
  <c r="AE48" i="4" a="1"/>
  <c r="AE48" i="4" s="1"/>
  <c r="Z49" i="4" a="1"/>
  <c r="Z49" i="4" s="1"/>
  <c r="AE49" i="4" a="1"/>
  <c r="AE49" i="4" s="1"/>
  <c r="Z50" i="4" a="1"/>
  <c r="Z50" i="4" s="1"/>
  <c r="AE50" i="4" a="1"/>
  <c r="AE50" i="4" s="1"/>
  <c r="Z51" i="4" a="1"/>
  <c r="Z51" i="4" s="1"/>
  <c r="AE51" i="4" a="1"/>
  <c r="AE51" i="4" s="1"/>
  <c r="Z52" i="4" a="1"/>
  <c r="Z52" i="4" s="1"/>
  <c r="AE52" i="4" a="1"/>
  <c r="AE52" i="4" s="1"/>
  <c r="Z53" i="4" a="1"/>
  <c r="Z53" i="4" s="1"/>
  <c r="AE53" i="4" a="1"/>
  <c r="AE53" i="4" s="1"/>
  <c r="Z54" i="4" a="1"/>
  <c r="Z54" i="4" s="1"/>
  <c r="AE54" i="4" a="1"/>
  <c r="AE54" i="4" s="1"/>
  <c r="Z55" i="4" a="1"/>
  <c r="Z55" i="4" s="1"/>
  <c r="AE55" i="4" a="1"/>
  <c r="AE55" i="4" s="1"/>
  <c r="Z56" i="4" a="1"/>
  <c r="Z56" i="4" s="1"/>
  <c r="AE56" i="4" a="1"/>
  <c r="AE56" i="4" s="1"/>
  <c r="Z57" i="4" a="1"/>
  <c r="Z57" i="4" s="1"/>
  <c r="AE57" i="4" a="1"/>
  <c r="AE57" i="4" s="1"/>
  <c r="Z58" i="4" a="1"/>
  <c r="Z58" i="4" s="1"/>
  <c r="AE58" i="4" a="1"/>
  <c r="AE58" i="4" s="1"/>
  <c r="Z59" i="4" a="1"/>
  <c r="Z59" i="4" s="1"/>
  <c r="AE59" i="4" a="1"/>
  <c r="AE59" i="4" s="1"/>
  <c r="Z60" i="4" a="1"/>
  <c r="Z60" i="4" s="1"/>
  <c r="AE60" i="4" a="1"/>
  <c r="AE60" i="4" s="1"/>
  <c r="Z61" i="4" a="1"/>
  <c r="Z61" i="4" s="1"/>
  <c r="AE61" i="4" a="1"/>
  <c r="AE61" i="4" s="1"/>
  <c r="Z62" i="4" a="1"/>
  <c r="Z62" i="4" s="1"/>
  <c r="AE62" i="4" a="1"/>
  <c r="AE62" i="4" s="1"/>
  <c r="Z63" i="4" a="1"/>
  <c r="Z63" i="4" s="1"/>
  <c r="AE63" i="4" a="1"/>
  <c r="AE63" i="4" s="1"/>
  <c r="Z64" i="4" a="1"/>
  <c r="Z64" i="4" s="1"/>
  <c r="AE64" i="4" a="1"/>
  <c r="AE64" i="4" s="1"/>
  <c r="Z65" i="4" a="1"/>
  <c r="Z65" i="4" s="1"/>
  <c r="AE65" i="4" a="1"/>
  <c r="AE65" i="4" s="1"/>
  <c r="Z66" i="4" a="1"/>
  <c r="Z66" i="4" s="1"/>
  <c r="AE66" i="4" a="1"/>
  <c r="AE66" i="4" s="1"/>
  <c r="Z67" i="4" a="1"/>
  <c r="Z67" i="4" s="1"/>
  <c r="AE67" i="4" a="1"/>
  <c r="AE67" i="4" s="1"/>
  <c r="Z68" i="4" a="1"/>
  <c r="Z68" i="4" s="1"/>
  <c r="AE68" i="4" a="1"/>
  <c r="AE68" i="4" s="1"/>
  <c r="Z69" i="4" a="1"/>
  <c r="Z69" i="4" s="1"/>
  <c r="AE69" i="4" a="1"/>
  <c r="AE69" i="4" s="1"/>
  <c r="Z70" i="4" a="1"/>
  <c r="Z70" i="4" s="1"/>
  <c r="AE70" i="4" a="1"/>
  <c r="AE70" i="4" s="1"/>
  <c r="Z71" i="4" a="1"/>
  <c r="Z71" i="4" s="1"/>
  <c r="AE71" i="4" a="1"/>
  <c r="AE71" i="4" s="1"/>
  <c r="Z72" i="4" a="1"/>
  <c r="Z72" i="4" s="1"/>
  <c r="AE72" i="4" a="1"/>
  <c r="AE72" i="4" s="1"/>
  <c r="Z73" i="4" a="1"/>
  <c r="Z73" i="4" s="1"/>
  <c r="AE73" i="4" a="1"/>
  <c r="AE73" i="4" s="1"/>
  <c r="Z74" i="4" a="1"/>
  <c r="Z74" i="4" s="1"/>
  <c r="AE74" i="4" a="1"/>
  <c r="AE74" i="4" s="1"/>
  <c r="Z75" i="4" a="1"/>
  <c r="Z75" i="4" s="1"/>
  <c r="AE75" i="4" a="1"/>
  <c r="AE75" i="4" s="1"/>
  <c r="Z76" i="4" a="1"/>
  <c r="Z76" i="4" s="1"/>
  <c r="AE76" i="4" a="1"/>
  <c r="AE76" i="4" s="1"/>
  <c r="Z77" i="4" a="1"/>
  <c r="Z77" i="4" s="1"/>
  <c r="AE77" i="4" a="1"/>
  <c r="AE77" i="4" s="1"/>
  <c r="Z78" i="4" a="1"/>
  <c r="Z78" i="4" s="1"/>
  <c r="AE78" i="4" a="1"/>
  <c r="AE78" i="4" s="1"/>
  <c r="Z79" i="4" a="1"/>
  <c r="Z79" i="4" s="1"/>
  <c r="AE79" i="4" a="1"/>
  <c r="AE79" i="4" s="1"/>
  <c r="Z80" i="4" a="1"/>
  <c r="Z80" i="4" s="1"/>
  <c r="AE80" i="4" a="1"/>
  <c r="AE80" i="4" s="1"/>
  <c r="Z81" i="4" a="1"/>
  <c r="Z81" i="4" s="1"/>
  <c r="AE81" i="4" a="1"/>
  <c r="AE81" i="4" s="1"/>
  <c r="Z82" i="4" a="1"/>
  <c r="Z82" i="4" s="1"/>
  <c r="AE82" i="4" a="1"/>
  <c r="AE82" i="4" s="1"/>
  <c r="Z83" i="4" a="1"/>
  <c r="Z83" i="4" s="1"/>
  <c r="AE83" i="4" a="1"/>
  <c r="AE83" i="4" s="1"/>
  <c r="Z84" i="4" a="1"/>
  <c r="Z84" i="4" s="1"/>
  <c r="AE84" i="4" a="1"/>
  <c r="AE84" i="4" s="1"/>
  <c r="Z85" i="4" a="1"/>
  <c r="Z85" i="4" s="1"/>
  <c r="AE85" i="4" a="1"/>
  <c r="AE85" i="4" s="1"/>
  <c r="Z86" i="4" a="1"/>
  <c r="Z86" i="4" s="1"/>
  <c r="AE86" i="4" a="1"/>
  <c r="AE86" i="4" s="1"/>
  <c r="Z87" i="4" a="1"/>
  <c r="Z87" i="4" s="1"/>
  <c r="AE87" i="4" a="1"/>
  <c r="AE87" i="4" s="1"/>
  <c r="Z88" i="4" a="1"/>
  <c r="Z88" i="4" s="1"/>
  <c r="AE88" i="4" a="1"/>
  <c r="AE88" i="4" s="1"/>
  <c r="Z89" i="4" a="1"/>
  <c r="Z89" i="4" s="1"/>
  <c r="AE89" i="4" a="1"/>
  <c r="AE89" i="4" s="1"/>
  <c r="Z90" i="4" a="1"/>
  <c r="Z90" i="4" s="1"/>
  <c r="AE90" i="4" a="1"/>
  <c r="AE90" i="4" s="1"/>
  <c r="Z91" i="4" a="1"/>
  <c r="Z91" i="4" s="1"/>
  <c r="AE91" i="4" a="1"/>
  <c r="AE91" i="4" s="1"/>
  <c r="Z92" i="4" a="1"/>
  <c r="Z92" i="4" s="1"/>
  <c r="AE92" i="4" a="1"/>
  <c r="AE92" i="4" s="1"/>
  <c r="Z93" i="4" a="1"/>
  <c r="Z93" i="4" s="1"/>
  <c r="AE93" i="4" a="1"/>
  <c r="AE93" i="4" s="1"/>
  <c r="Z94" i="4" a="1"/>
  <c r="Z94" i="4" s="1"/>
  <c r="AE94" i="4" a="1"/>
  <c r="AE94" i="4" s="1"/>
  <c r="Z95" i="4" a="1"/>
  <c r="Z95" i="4" s="1"/>
  <c r="AE95" i="4" a="1"/>
  <c r="AE95" i="4" s="1"/>
  <c r="Z96" i="4" a="1"/>
  <c r="Z96" i="4" s="1"/>
  <c r="AE96" i="4" a="1"/>
  <c r="AE96" i="4" s="1"/>
  <c r="Z97" i="4" a="1"/>
  <c r="Z97" i="4" s="1"/>
  <c r="AE97" i="4" a="1"/>
  <c r="AE97" i="4" s="1"/>
  <c r="Z98" i="4" a="1"/>
  <c r="Z98" i="4" s="1"/>
  <c r="AE98" i="4" a="1"/>
  <c r="AE98" i="4" s="1"/>
  <c r="Z99" i="4" a="1"/>
  <c r="Z99" i="4" s="1"/>
  <c r="AE99" i="4" a="1"/>
  <c r="AE99" i="4" s="1"/>
  <c r="Z100" i="4" a="1"/>
  <c r="Z100" i="4" s="1"/>
  <c r="AE100" i="4" a="1"/>
  <c r="AE100" i="4" s="1"/>
  <c r="Z101" i="4" a="1"/>
  <c r="Z101" i="4" s="1"/>
  <c r="AE101" i="4" a="1"/>
  <c r="AE101" i="4" s="1"/>
  <c r="Z102" i="4" a="1"/>
  <c r="Z102" i="4" s="1"/>
  <c r="AE102" i="4" a="1"/>
  <c r="AE102" i="4" s="1"/>
  <c r="Z103" i="4" a="1"/>
  <c r="Z103" i="4" s="1"/>
  <c r="AE103" i="4" a="1"/>
  <c r="AE103" i="4" s="1"/>
  <c r="Z104" i="4" a="1"/>
  <c r="Z104" i="4" s="1"/>
  <c r="AE104" i="4" a="1"/>
  <c r="AE104" i="4" s="1"/>
  <c r="Z105" i="4" a="1"/>
  <c r="Z105" i="4" s="1"/>
  <c r="AE105" i="4" a="1"/>
  <c r="AE105" i="4" s="1"/>
  <c r="Z106" i="4" a="1"/>
  <c r="Z106" i="4" s="1"/>
  <c r="AE106" i="4" a="1"/>
  <c r="AE106" i="4" s="1"/>
  <c r="Z107" i="4" a="1"/>
  <c r="Z107" i="4" s="1"/>
  <c r="AE107" i="4" a="1"/>
  <c r="AE107" i="4" s="1"/>
  <c r="Z108" i="4" a="1"/>
  <c r="Z108" i="4" s="1"/>
  <c r="AE108" i="4" a="1"/>
  <c r="AE108" i="4" s="1"/>
  <c r="Z109" i="4" a="1"/>
  <c r="Z109" i="4" s="1"/>
  <c r="AE109" i="4" a="1"/>
  <c r="AE109" i="4" s="1"/>
  <c r="Z110" i="4" a="1"/>
  <c r="Z110" i="4" s="1"/>
  <c r="AE110" i="4" a="1"/>
  <c r="AE110" i="4" s="1"/>
  <c r="Z111" i="4" a="1"/>
  <c r="Z111" i="4" s="1"/>
  <c r="AE111" i="4" a="1"/>
  <c r="AE111" i="4" s="1"/>
  <c r="Z112" i="4" a="1"/>
  <c r="Z112" i="4" s="1"/>
  <c r="AE112" i="4" a="1"/>
  <c r="AE112" i="4" s="1"/>
  <c r="Z113" i="4" a="1"/>
  <c r="Z113" i="4" s="1"/>
  <c r="AE113" i="4" a="1"/>
  <c r="AE113" i="4" s="1"/>
  <c r="Z114" i="4" a="1"/>
  <c r="Z114" i="4" s="1"/>
  <c r="AE114" i="4" a="1"/>
  <c r="AE114" i="4" s="1"/>
  <c r="Z115" i="4" a="1"/>
  <c r="Z115" i="4" s="1"/>
  <c r="AE115" i="4" a="1"/>
  <c r="AE115" i="4" s="1"/>
  <c r="Z116" i="4" a="1"/>
  <c r="Z116" i="4" s="1"/>
  <c r="AE116" i="4" a="1"/>
  <c r="AE116" i="4" s="1"/>
  <c r="Z117" i="4" a="1"/>
  <c r="Z117" i="4" s="1"/>
  <c r="AE117" i="4" a="1"/>
  <c r="AE117" i="4" s="1"/>
  <c r="Z118" i="4" a="1"/>
  <c r="Z118" i="4" s="1"/>
  <c r="AE118" i="4" a="1"/>
  <c r="AE118" i="4" s="1"/>
  <c r="Z119" i="4" a="1"/>
  <c r="Z119" i="4" s="1"/>
  <c r="AE119" i="4" a="1"/>
  <c r="AE119" i="4" s="1"/>
  <c r="Z120" i="4" a="1"/>
  <c r="Z120" i="4" s="1"/>
  <c r="AE120" i="4" a="1"/>
  <c r="AE120" i="4" s="1"/>
  <c r="Z121" i="4" a="1"/>
  <c r="Z121" i="4" s="1"/>
  <c r="AE121" i="4" a="1"/>
  <c r="AE121" i="4" s="1"/>
  <c r="Z122" i="4" a="1"/>
  <c r="Z122" i="4" s="1"/>
  <c r="AE122" i="4" a="1"/>
  <c r="AE122" i="4" s="1"/>
  <c r="Z123" i="4" a="1"/>
  <c r="Z123" i="4" s="1"/>
  <c r="AE123" i="4" a="1"/>
  <c r="AE123" i="4" s="1"/>
  <c r="Z124" i="4" a="1"/>
  <c r="Z124" i="4" s="1"/>
  <c r="AE124" i="4" a="1"/>
  <c r="AE124" i="4" s="1"/>
  <c r="Z125" i="4" a="1"/>
  <c r="Z125" i="4" s="1"/>
  <c r="AE125" i="4" a="1"/>
  <c r="AE125" i="4" s="1"/>
  <c r="Z126" i="4" a="1"/>
  <c r="Z126" i="4" s="1"/>
  <c r="AE126" i="4" a="1"/>
  <c r="AE126" i="4" s="1"/>
  <c r="Z127" i="4" a="1"/>
  <c r="Z127" i="4" s="1"/>
  <c r="AE127" i="4" a="1"/>
  <c r="AE127" i="4" s="1"/>
  <c r="Z128" i="4" a="1"/>
  <c r="Z128" i="4" s="1"/>
  <c r="AE128" i="4" a="1"/>
  <c r="AE128" i="4" s="1"/>
  <c r="Z129" i="4" a="1"/>
  <c r="Z129" i="4" s="1"/>
  <c r="AE129" i="4" a="1"/>
  <c r="AE129" i="4" s="1"/>
  <c r="Z130" i="4" a="1"/>
  <c r="Z130" i="4" s="1"/>
  <c r="AE130" i="4" a="1"/>
  <c r="AE130" i="4" s="1"/>
  <c r="Z131" i="4" a="1"/>
  <c r="Z131" i="4" s="1"/>
  <c r="AE131" i="4" a="1"/>
  <c r="AE131" i="4" s="1"/>
  <c r="Z132" i="4" a="1"/>
  <c r="Z132" i="4" s="1"/>
  <c r="AE132" i="4" a="1"/>
  <c r="AE132" i="4" s="1"/>
  <c r="Z133" i="4" a="1"/>
  <c r="Z133" i="4" s="1"/>
  <c r="AE133" i="4" a="1"/>
  <c r="AE133" i="4" s="1"/>
  <c r="Z134" i="4" a="1"/>
  <c r="Z134" i="4" s="1"/>
  <c r="AE134" i="4" a="1"/>
  <c r="AE134" i="4" s="1"/>
  <c r="Z135" i="4" a="1"/>
  <c r="Z135" i="4" s="1"/>
  <c r="AE135" i="4" a="1"/>
  <c r="AE135" i="4" s="1"/>
  <c r="Z136" i="4" a="1"/>
  <c r="Z136" i="4" s="1"/>
  <c r="AE136" i="4" a="1"/>
  <c r="AE136" i="4" s="1"/>
  <c r="Z137" i="4" a="1"/>
  <c r="Z137" i="4" s="1"/>
  <c r="AE137" i="4" a="1"/>
  <c r="AE137" i="4" s="1"/>
  <c r="Z138" i="4" a="1"/>
  <c r="Z138" i="4" s="1"/>
  <c r="AE138" i="4" a="1"/>
  <c r="AE138" i="4" s="1"/>
  <c r="Z139" i="4" a="1"/>
  <c r="Z139" i="4" s="1"/>
  <c r="AE139" i="4" a="1"/>
  <c r="AE139" i="4" s="1"/>
  <c r="Z140" i="4" a="1"/>
  <c r="Z140" i="4" s="1"/>
  <c r="AE140" i="4" a="1"/>
  <c r="AE140" i="4" s="1"/>
  <c r="Z141" i="4" a="1"/>
  <c r="Z141" i="4" s="1"/>
  <c r="AE141" i="4" a="1"/>
  <c r="AE141" i="4" s="1"/>
  <c r="Z142" i="4" a="1"/>
  <c r="Z142" i="4" s="1"/>
  <c r="AE142" i="4" a="1"/>
  <c r="AE142" i="4" s="1"/>
  <c r="Z143" i="4" a="1"/>
  <c r="Z143" i="4" s="1"/>
  <c r="AE143" i="4" a="1"/>
  <c r="AE143" i="4" s="1"/>
  <c r="Z144" i="4" a="1"/>
  <c r="Z144" i="4" s="1"/>
  <c r="AE144" i="4" a="1"/>
  <c r="AE144" i="4" s="1"/>
  <c r="Z145" i="4" a="1"/>
  <c r="Z145" i="4" s="1"/>
  <c r="AE145" i="4" a="1"/>
  <c r="AE145" i="4" s="1"/>
  <c r="Z146" i="4" a="1"/>
  <c r="Z146" i="4" s="1"/>
  <c r="AE146" i="4" a="1"/>
  <c r="AE146" i="4" s="1"/>
  <c r="Z147" i="4" a="1"/>
  <c r="Z147" i="4" s="1"/>
  <c r="AE147" i="4" a="1"/>
  <c r="AE147" i="4" s="1"/>
  <c r="Z148" i="4" a="1"/>
  <c r="Z148" i="4" s="1"/>
  <c r="AE148" i="4" a="1"/>
  <c r="AE148" i="4" s="1"/>
  <c r="Z149" i="4" a="1"/>
  <c r="Z149" i="4" s="1"/>
  <c r="AE149" i="4" a="1"/>
  <c r="AE149" i="4" s="1"/>
  <c r="Z150" i="4" a="1"/>
  <c r="Z150" i="4" s="1"/>
  <c r="AE150" i="4" a="1"/>
  <c r="AE150" i="4" s="1"/>
  <c r="Z151" i="4" a="1"/>
  <c r="Z151" i="4" s="1"/>
  <c r="AE151" i="4" a="1"/>
  <c r="AE151" i="4" s="1"/>
  <c r="Z152" i="4" a="1"/>
  <c r="Z152" i="4" s="1"/>
  <c r="AE152" i="4" a="1"/>
  <c r="AE152" i="4" s="1"/>
  <c r="Z153" i="4" a="1"/>
  <c r="Z153" i="4" s="1"/>
  <c r="AE153" i="4" a="1"/>
  <c r="AE153" i="4" s="1"/>
  <c r="Z154" i="4" a="1"/>
  <c r="Z154" i="4" s="1"/>
  <c r="AE154" i="4" a="1"/>
  <c r="AE154" i="4" s="1"/>
  <c r="Z155" i="4" a="1"/>
  <c r="Z155" i="4" s="1"/>
  <c r="AE155" i="4" a="1"/>
  <c r="AE155" i="4" s="1"/>
  <c r="Z156" i="4" a="1"/>
  <c r="Z156" i="4" s="1"/>
  <c r="AE156" i="4" a="1"/>
  <c r="AE156" i="4" s="1"/>
  <c r="Z157" i="4" a="1"/>
  <c r="Z157" i="4" s="1"/>
  <c r="AE157" i="4" a="1"/>
  <c r="AE157" i="4" s="1"/>
  <c r="Z158" i="4" a="1"/>
  <c r="Z158" i="4" s="1"/>
  <c r="AE158" i="4" a="1"/>
  <c r="AE158" i="4" s="1"/>
  <c r="Z159" i="4" a="1"/>
  <c r="Z159" i="4" s="1"/>
  <c r="AE159" i="4" a="1"/>
  <c r="AE159" i="4" s="1"/>
  <c r="Z160" i="4" a="1"/>
  <c r="Z160" i="4" s="1"/>
  <c r="AE160" i="4" a="1"/>
  <c r="AE160" i="4" s="1"/>
  <c r="Z161" i="4" a="1"/>
  <c r="Z161" i="4" s="1"/>
  <c r="AE161" i="4" a="1"/>
  <c r="AE161" i="4" s="1"/>
  <c r="Z162" i="4" a="1"/>
  <c r="Z162" i="4" s="1"/>
  <c r="AE162" i="4" a="1"/>
  <c r="AE162" i="4" s="1"/>
  <c r="Z163" i="4" a="1"/>
  <c r="Z163" i="4" s="1"/>
  <c r="AE163" i="4" a="1"/>
  <c r="AE163" i="4" s="1"/>
  <c r="Z164" i="4" a="1"/>
  <c r="Z164" i="4" s="1"/>
  <c r="AE164" i="4" a="1"/>
  <c r="AE164" i="4" s="1"/>
  <c r="Z165" i="4" a="1"/>
  <c r="Z165" i="4" s="1"/>
  <c r="AE165" i="4" a="1"/>
  <c r="AE165" i="4" s="1"/>
  <c r="Z166" i="4" a="1"/>
  <c r="Z166" i="4" s="1"/>
  <c r="AE166" i="4" a="1"/>
  <c r="AE166" i="4" s="1"/>
  <c r="Z167" i="4" a="1"/>
  <c r="Z167" i="4" s="1"/>
  <c r="AE167" i="4" a="1"/>
  <c r="AE167" i="4" s="1"/>
  <c r="Z168" i="4" a="1"/>
  <c r="Z168" i="4" s="1"/>
  <c r="AE168" i="4" a="1"/>
  <c r="AE168" i="4" s="1"/>
  <c r="Z169" i="4" a="1"/>
  <c r="Z169" i="4" s="1"/>
  <c r="AE169" i="4" a="1"/>
  <c r="AE169" i="4" s="1"/>
  <c r="AE7" i="4" a="1"/>
  <c r="AE7" i="4" s="1"/>
  <c r="K7" i="4"/>
  <c r="AG9" i="1" l="1"/>
  <c r="K8" i="4"/>
  <c r="K9" i="4" s="1"/>
  <c r="K10" i="4" s="1"/>
  <c r="K11" i="4" s="1"/>
  <c r="K12" i="4" s="1"/>
  <c r="K13" i="4" s="1"/>
  <c r="K14" i="4" s="1"/>
  <c r="K15" i="4" s="1"/>
  <c r="K16" i="4" s="1"/>
  <c r="K17" i="4" s="1"/>
  <c r="K18" i="4" s="1"/>
  <c r="K19" i="4" s="1"/>
  <c r="K20" i="4" s="1"/>
  <c r="K21" i="4" s="1"/>
  <c r="K22" i="4" s="1"/>
  <c r="K23" i="4" s="1"/>
  <c r="K24" i="4" s="1"/>
  <c r="K25" i="4" s="1"/>
  <c r="K26" i="4" s="1"/>
  <c r="K27" i="4" s="1"/>
  <c r="K28" i="4" s="1"/>
  <c r="K29" i="4" s="1"/>
  <c r="K30" i="4" s="1"/>
  <c r="K31" i="4" s="1"/>
  <c r="K32" i="4" s="1"/>
  <c r="K33" i="4" s="1"/>
  <c r="K34" i="4" s="1"/>
  <c r="K35" i="4" s="1"/>
  <c r="K36" i="4" s="1"/>
  <c r="K37" i="4" s="1"/>
  <c r="K38" i="4" s="1"/>
  <c r="K39" i="4" s="1"/>
  <c r="K40" i="4" s="1"/>
  <c r="K41" i="4" s="1"/>
  <c r="K42" i="4" s="1"/>
  <c r="K43" i="4" s="1"/>
  <c r="K44" i="4" s="1"/>
  <c r="K45" i="4" s="1"/>
  <c r="K46" i="4" s="1"/>
  <c r="K47" i="4" s="1"/>
  <c r="K48" i="4" s="1"/>
  <c r="K49" i="4" s="1"/>
  <c r="K50" i="4" s="1"/>
  <c r="K51" i="4" s="1"/>
  <c r="K52" i="4" s="1"/>
  <c r="K53" i="4" s="1"/>
  <c r="K54" i="4" s="1"/>
  <c r="K55" i="4" s="1"/>
  <c r="K56" i="4" s="1"/>
  <c r="K57" i="4" s="1"/>
  <c r="K58" i="4" s="1"/>
  <c r="K59" i="4" s="1"/>
  <c r="K60" i="4" s="1"/>
  <c r="K61" i="4" s="1"/>
  <c r="K62" i="4" s="1"/>
  <c r="K63" i="4" s="1"/>
  <c r="K64" i="4" s="1"/>
  <c r="K65" i="4" s="1"/>
  <c r="K66" i="4" s="1"/>
  <c r="K67" i="4" s="1"/>
  <c r="K68" i="4" s="1"/>
  <c r="K69" i="4" s="1"/>
  <c r="K70" i="4" s="1"/>
  <c r="K71" i="4" s="1"/>
  <c r="K72" i="4" s="1"/>
  <c r="K73" i="4" s="1"/>
  <c r="K74" i="4" s="1"/>
  <c r="K75" i="4" s="1"/>
  <c r="K76" i="4" s="1"/>
  <c r="K77" i="4" s="1"/>
  <c r="K78" i="4" s="1"/>
  <c r="K79" i="4" s="1"/>
  <c r="K80" i="4" s="1"/>
  <c r="K81" i="4" s="1"/>
  <c r="K82" i="4" s="1"/>
  <c r="K83" i="4" s="1"/>
  <c r="K84" i="4" s="1"/>
  <c r="K85" i="4" s="1"/>
  <c r="K86" i="4" s="1"/>
  <c r="K87" i="4" s="1"/>
  <c r="K88" i="4" s="1"/>
  <c r="K89" i="4" s="1"/>
  <c r="K90" i="4" s="1"/>
  <c r="K91" i="4" s="1"/>
  <c r="K92" i="4" s="1"/>
  <c r="K93" i="4" s="1"/>
  <c r="K94" i="4" s="1"/>
  <c r="K95" i="4" s="1"/>
  <c r="K96" i="4" s="1"/>
  <c r="K97" i="4" s="1"/>
  <c r="K98" i="4" s="1"/>
  <c r="K99" i="4" s="1"/>
  <c r="K100" i="4" s="1"/>
  <c r="K101" i="4" s="1"/>
  <c r="K102" i="4" s="1"/>
  <c r="K103" i="4" s="1"/>
  <c r="K104" i="4" s="1"/>
  <c r="K105" i="4" s="1"/>
  <c r="K106" i="4" s="1"/>
  <c r="K107" i="4" s="1"/>
  <c r="K108" i="4" s="1"/>
  <c r="K109" i="4" s="1"/>
  <c r="K110" i="4" s="1"/>
  <c r="K111" i="4" s="1"/>
  <c r="K112" i="4" s="1"/>
  <c r="K113" i="4" s="1"/>
  <c r="K114" i="4" s="1"/>
  <c r="K115" i="4" s="1"/>
  <c r="K116" i="4" s="1"/>
  <c r="K117" i="4" s="1"/>
  <c r="K118" i="4" s="1"/>
  <c r="K119" i="4" s="1"/>
  <c r="K120" i="4" s="1"/>
  <c r="K121" i="4" s="1"/>
  <c r="K122" i="4" s="1"/>
  <c r="K123" i="4" s="1"/>
  <c r="K124" i="4" s="1"/>
  <c r="K125" i="4" s="1"/>
  <c r="K126" i="4" s="1"/>
  <c r="K127" i="4" s="1"/>
  <c r="K128" i="4" s="1"/>
  <c r="K129" i="4" s="1"/>
  <c r="K130" i="4" s="1"/>
  <c r="K131" i="4" s="1"/>
  <c r="K132" i="4" s="1"/>
  <c r="K133" i="4" s="1"/>
  <c r="K134" i="4" s="1"/>
  <c r="K135" i="4" s="1"/>
  <c r="K136" i="4" s="1"/>
  <c r="K137" i="4" s="1"/>
  <c r="K138" i="4" s="1"/>
  <c r="K139" i="4" s="1"/>
  <c r="K140" i="4" s="1"/>
  <c r="K141" i="4" s="1"/>
  <c r="K142" i="4" s="1"/>
  <c r="K143" i="4" s="1"/>
  <c r="K144" i="4" s="1"/>
  <c r="K145" i="4" s="1"/>
  <c r="K146" i="4" s="1"/>
  <c r="K147" i="4" s="1"/>
  <c r="K148" i="4" s="1"/>
  <c r="K149" i="4" s="1"/>
  <c r="K150" i="4" s="1"/>
  <c r="K151" i="4" s="1"/>
  <c r="K152" i="4" s="1"/>
  <c r="K153" i="4" s="1"/>
  <c r="K154" i="4" s="1"/>
  <c r="K155" i="4" s="1"/>
  <c r="K156" i="4" s="1"/>
  <c r="K157" i="4" s="1"/>
  <c r="K158" i="4" s="1"/>
  <c r="K159" i="4" s="1"/>
  <c r="K160" i="4" s="1"/>
  <c r="K161" i="4" s="1"/>
  <c r="K162" i="4" s="1"/>
  <c r="K163" i="4" s="1"/>
  <c r="K164" i="4" s="1"/>
  <c r="K165" i="4" s="1"/>
  <c r="K166" i="4" s="1"/>
  <c r="K167" i="4" s="1"/>
  <c r="K168" i="4" s="1"/>
  <c r="K169" i="4" s="1"/>
  <c r="K170" i="4" s="1"/>
  <c r="K171" i="4" s="1"/>
  <c r="K172" i="4" s="1"/>
  <c r="K173" i="4" s="1"/>
  <c r="K174" i="4" s="1"/>
  <c r="K175" i="4" s="1"/>
  <c r="K176" i="4" s="1"/>
  <c r="K177" i="4" s="1"/>
  <c r="K178" i="4" s="1"/>
  <c r="K179" i="4" s="1"/>
  <c r="K180" i="4" s="1"/>
  <c r="K181" i="4" s="1"/>
  <c r="K182" i="4" s="1"/>
  <c r="K183" i="4" s="1"/>
  <c r="K184" i="4" s="1"/>
  <c r="K185" i="4" s="1"/>
  <c r="K186" i="4" s="1"/>
  <c r="K187" i="4" s="1"/>
  <c r="K188" i="4" s="1"/>
  <c r="K189" i="4" s="1"/>
  <c r="K190" i="4" s="1"/>
  <c r="K191" i="4" s="1"/>
  <c r="K192" i="4" s="1"/>
  <c r="K193" i="4" s="1"/>
  <c r="K194" i="4" s="1"/>
  <c r="K195" i="4" s="1"/>
  <c r="K196" i="4" s="1"/>
  <c r="K197" i="4" s="1"/>
  <c r="K198" i="4" s="1"/>
  <c r="K199" i="4" s="1"/>
  <c r="K200" i="4" s="1"/>
  <c r="K201" i="4" s="1"/>
  <c r="K202" i="4" s="1"/>
  <c r="K203" i="4" s="1"/>
  <c r="K204" i="4" s="1"/>
  <c r="K205" i="4" s="1"/>
  <c r="K206" i="4" s="1"/>
  <c r="K207" i="4" s="1"/>
  <c r="K208" i="4" s="1"/>
  <c r="K209" i="4" s="1"/>
  <c r="K210" i="4" s="1"/>
  <c r="K211" i="4" s="1"/>
  <c r="K212" i="4" s="1"/>
  <c r="K213" i="4" s="1"/>
  <c r="K214" i="4" s="1"/>
  <c r="K215" i="4" s="1"/>
  <c r="K216" i="4" s="1"/>
  <c r="K217" i="4" s="1"/>
  <c r="K218" i="4" s="1"/>
  <c r="K219" i="4" s="1"/>
  <c r="K220" i="4" s="1"/>
  <c r="K221" i="4" s="1"/>
  <c r="K222" i="4" s="1"/>
  <c r="K223" i="4" s="1"/>
  <c r="K224" i="4" s="1"/>
  <c r="K225" i="4" s="1"/>
  <c r="K226" i="4" s="1"/>
  <c r="K227" i="4" s="1"/>
  <c r="K228" i="4" s="1"/>
  <c r="K229" i="4" s="1"/>
  <c r="K230" i="4" s="1"/>
  <c r="K231" i="4" s="1"/>
  <c r="K232" i="4" s="1"/>
  <c r="K233" i="4" s="1"/>
  <c r="K234" i="4" s="1"/>
  <c r="K235" i="4" s="1"/>
  <c r="K236" i="4" s="1"/>
  <c r="K237" i="4" s="1"/>
  <c r="K238" i="4" s="1"/>
  <c r="K239" i="4" s="1"/>
  <c r="K240" i="4" s="1"/>
  <c r="K241" i="4" s="1"/>
  <c r="K242" i="4" s="1"/>
  <c r="K243" i="4" s="1"/>
  <c r="K244" i="4" s="1"/>
  <c r="K245" i="4" s="1"/>
  <c r="K246" i="4" s="1"/>
  <c r="K247" i="4" s="1"/>
  <c r="K248" i="4" s="1"/>
  <c r="K249" i="4" s="1"/>
  <c r="K250" i="4" s="1"/>
  <c r="K251" i="4" s="1"/>
  <c r="K252" i="4" s="1"/>
  <c r="K253" i="4" s="1"/>
  <c r="K254" i="4" s="1"/>
  <c r="K255" i="4" s="1"/>
  <c r="K256" i="4" s="1"/>
  <c r="K257" i="4" s="1"/>
  <c r="K258" i="4" s="1"/>
  <c r="K259" i="4" s="1"/>
  <c r="K260" i="4" s="1"/>
  <c r="K261" i="4" s="1"/>
  <c r="K262" i="4" s="1"/>
  <c r="K263" i="4" s="1"/>
  <c r="K264" i="4" s="1"/>
  <c r="K265" i="4" s="1"/>
  <c r="K266" i="4" s="1"/>
  <c r="K267" i="4" s="1"/>
  <c r="K268" i="4" s="1"/>
  <c r="K269" i="4" s="1"/>
  <c r="K270" i="4" s="1"/>
  <c r="K271" i="4" s="1"/>
  <c r="K272" i="4" s="1"/>
  <c r="K273" i="4" s="1"/>
  <c r="K274" i="4" s="1"/>
  <c r="K275" i="4" s="1"/>
  <c r="K276" i="4" s="1"/>
  <c r="K277" i="4" s="1"/>
  <c r="K278" i="4" s="1"/>
  <c r="K279" i="4" s="1"/>
  <c r="K280" i="4" s="1"/>
  <c r="K281" i="4" s="1"/>
  <c r="K282" i="4" s="1"/>
  <c r="K283" i="4" s="1"/>
  <c r="K284" i="4" s="1"/>
  <c r="K285" i="4" s="1"/>
  <c r="K286" i="4" s="1"/>
  <c r="K287" i="4" s="1"/>
  <c r="K288" i="4" s="1"/>
  <c r="K289" i="4" s="1"/>
  <c r="K290" i="4" s="1"/>
  <c r="K291" i="4" s="1"/>
  <c r="K292" i="4" s="1"/>
  <c r="K293" i="4" s="1"/>
  <c r="K294" i="4" s="1"/>
  <c r="K295" i="4" s="1"/>
  <c r="K296" i="4" s="1"/>
  <c r="K297" i="4" s="1"/>
  <c r="K298" i="4" s="1"/>
  <c r="K299" i="4" s="1"/>
  <c r="K300" i="4" s="1"/>
  <c r="K301" i="4" s="1"/>
  <c r="K302" i="4" s="1"/>
  <c r="K303" i="4" s="1"/>
  <c r="K304" i="4" s="1"/>
  <c r="K305" i="4" s="1"/>
  <c r="K306" i="4" s="1"/>
  <c r="K307" i="4" s="1"/>
  <c r="K308" i="4" s="1"/>
  <c r="K309" i="4" s="1"/>
  <c r="K310" i="4" s="1"/>
  <c r="K311" i="4" s="1"/>
  <c r="K312" i="4" s="1"/>
  <c r="K313" i="4" s="1"/>
  <c r="K314" i="4" s="1"/>
  <c r="K315" i="4" s="1"/>
  <c r="K316" i="4" s="1"/>
  <c r="K317" i="4" s="1"/>
  <c r="K318" i="4" s="1"/>
  <c r="K319" i="4" s="1"/>
  <c r="K320" i="4" s="1"/>
  <c r="K321" i="4" s="1"/>
  <c r="K322" i="4" s="1"/>
  <c r="K323" i="4" s="1"/>
  <c r="K324" i="4" s="1"/>
  <c r="K325" i="4" s="1"/>
  <c r="K326" i="4" s="1"/>
  <c r="K327" i="4" s="1"/>
  <c r="K328" i="4" s="1"/>
  <c r="K329" i="4" s="1"/>
  <c r="K330" i="4" s="1"/>
  <c r="K331" i="4" s="1"/>
  <c r="K332" i="4" s="1"/>
  <c r="K333" i="4" s="1"/>
  <c r="K334" i="4" s="1"/>
  <c r="K335" i="4" s="1"/>
  <c r="K336" i="4" s="1"/>
  <c r="K337" i="4" s="1"/>
  <c r="K338" i="4" s="1"/>
  <c r="K339" i="4" s="1"/>
  <c r="K340" i="4" s="1"/>
  <c r="K341" i="4" s="1"/>
  <c r="K342" i="4" s="1"/>
  <c r="K343" i="4" s="1"/>
  <c r="K344" i="4" s="1"/>
  <c r="K345" i="4" s="1"/>
  <c r="K346" i="4" s="1"/>
  <c r="K347" i="4" s="1"/>
  <c r="K348" i="4" s="1"/>
  <c r="K349" i="4" s="1"/>
  <c r="K350" i="4" s="1"/>
  <c r="K351" i="4" s="1"/>
  <c r="K352" i="4" s="1"/>
  <c r="K353" i="4" s="1"/>
  <c r="K354" i="4" s="1"/>
  <c r="K355" i="4" s="1"/>
  <c r="K356" i="4" s="1"/>
  <c r="K357" i="4" s="1"/>
  <c r="K358" i="4" s="1"/>
  <c r="K359" i="4" s="1"/>
  <c r="K360" i="4" s="1"/>
  <c r="K361" i="4" s="1"/>
  <c r="K362" i="4" s="1"/>
  <c r="K363" i="4" s="1"/>
  <c r="K364" i="4" s="1"/>
  <c r="K365" i="4" s="1"/>
  <c r="K366" i="4" s="1"/>
  <c r="K367" i="4" s="1"/>
  <c r="K368" i="4" s="1"/>
  <c r="K369" i="4" s="1"/>
  <c r="K370" i="4" s="1"/>
  <c r="K371" i="4" s="1"/>
  <c r="K372" i="4" s="1"/>
  <c r="K373" i="4" s="1"/>
  <c r="K374" i="4" s="1"/>
  <c r="K375" i="4" s="1"/>
  <c r="K376" i="4" s="1"/>
  <c r="K377" i="4" s="1"/>
  <c r="K378" i="4" s="1"/>
  <c r="K379" i="4" s="1"/>
  <c r="K380" i="4" s="1"/>
  <c r="K381" i="4" s="1"/>
  <c r="K382" i="4" s="1"/>
  <c r="K383" i="4" s="1"/>
  <c r="K384" i="4" s="1"/>
  <c r="K385" i="4" s="1"/>
  <c r="K386" i="4" s="1"/>
  <c r="K387" i="4" s="1"/>
  <c r="K388" i="4" s="1"/>
  <c r="K389" i="4" s="1"/>
  <c r="K390" i="4" s="1"/>
  <c r="K391" i="4" s="1"/>
  <c r="K392" i="4" s="1"/>
  <c r="K393" i="4" s="1"/>
  <c r="K394" i="4" s="1"/>
  <c r="K395" i="4" s="1"/>
  <c r="K396" i="4" s="1"/>
  <c r="K397" i="4" s="1"/>
  <c r="K398" i="4" s="1"/>
  <c r="K399" i="4" s="1"/>
  <c r="K400" i="4" s="1"/>
  <c r="K401" i="4" s="1"/>
  <c r="K402" i="4" s="1"/>
  <c r="K403" i="4" s="1"/>
  <c r="K404" i="4" s="1"/>
  <c r="K405" i="4" s="1"/>
  <c r="K406" i="4" s="1"/>
  <c r="K407" i="4" s="1"/>
  <c r="K408" i="4" s="1"/>
  <c r="K409" i="4" s="1"/>
  <c r="K410" i="4" s="1"/>
  <c r="K411" i="4" s="1"/>
  <c r="K412" i="4" s="1"/>
  <c r="K413" i="4" s="1"/>
  <c r="K414" i="4" s="1"/>
  <c r="K415" i="4" s="1"/>
  <c r="K416" i="4" s="1"/>
  <c r="K417" i="4" s="1"/>
  <c r="K418" i="4" s="1"/>
  <c r="K419" i="4" s="1"/>
  <c r="K420" i="4" s="1"/>
  <c r="K421" i="4" s="1"/>
  <c r="K422" i="4" s="1"/>
  <c r="K423" i="4" s="1"/>
  <c r="K424" i="4" s="1"/>
  <c r="K425" i="4" s="1"/>
  <c r="K426" i="4" s="1"/>
  <c r="K427" i="4" s="1"/>
  <c r="K428" i="4" s="1"/>
  <c r="K429" i="4" s="1"/>
  <c r="K430" i="4" s="1"/>
  <c r="K431" i="4" s="1"/>
  <c r="K432" i="4" s="1"/>
  <c r="K433" i="4" s="1"/>
  <c r="K434" i="4" s="1"/>
  <c r="K435" i="4" s="1"/>
  <c r="K436" i="4" s="1"/>
  <c r="K437" i="4" s="1"/>
  <c r="K438" i="4" s="1"/>
  <c r="K439" i="4" s="1"/>
  <c r="K440" i="4" s="1"/>
  <c r="K441" i="4" s="1"/>
  <c r="K442" i="4" s="1"/>
  <c r="K443" i="4" s="1"/>
  <c r="K444" i="4" s="1"/>
  <c r="K445" i="4" s="1"/>
  <c r="K446" i="4" s="1"/>
  <c r="K447" i="4" s="1"/>
  <c r="K448" i="4" s="1"/>
  <c r="K449" i="4" s="1"/>
  <c r="K450" i="4" s="1"/>
  <c r="K451" i="4" s="1"/>
  <c r="K452" i="4" s="1"/>
  <c r="K453" i="4" s="1"/>
  <c r="K454" i="4" s="1"/>
  <c r="K455" i="4" s="1"/>
  <c r="K456" i="4" s="1"/>
  <c r="K457" i="4" s="1"/>
  <c r="K458" i="4" s="1"/>
  <c r="K459" i="4" s="1"/>
  <c r="K460" i="4" s="1"/>
  <c r="K461" i="4" s="1"/>
  <c r="K462" i="4" s="1"/>
  <c r="K463" i="4" s="1"/>
  <c r="K464" i="4" s="1"/>
  <c r="K465" i="4" s="1"/>
  <c r="K466" i="4" s="1"/>
  <c r="K467" i="4" s="1"/>
  <c r="K468" i="4" s="1"/>
  <c r="K469" i="4" s="1"/>
  <c r="K470" i="4" s="1"/>
  <c r="K471" i="4" s="1"/>
  <c r="K472" i="4" s="1"/>
  <c r="K473" i="4" s="1"/>
  <c r="K474" i="4" s="1"/>
  <c r="K475" i="4" s="1"/>
  <c r="K476" i="4" s="1"/>
  <c r="K477" i="4" s="1"/>
  <c r="K478" i="4" s="1"/>
  <c r="K479" i="4" s="1"/>
  <c r="K480" i="4" s="1"/>
  <c r="K481" i="4" s="1"/>
  <c r="K482" i="4" s="1"/>
  <c r="K483" i="4" s="1"/>
  <c r="K484" i="4" s="1"/>
  <c r="K485" i="4" s="1"/>
  <c r="K486" i="4" s="1"/>
  <c r="K487" i="4" s="1"/>
  <c r="K488" i="4" s="1"/>
  <c r="K489" i="4" s="1"/>
  <c r="K490" i="4" s="1"/>
  <c r="K491" i="4" s="1"/>
  <c r="K492" i="4" s="1"/>
  <c r="K493" i="4" s="1"/>
  <c r="K494" i="4" s="1"/>
  <c r="K495" i="4" s="1"/>
  <c r="K496" i="4" s="1"/>
  <c r="K497" i="4" s="1"/>
  <c r="K498" i="4" s="1"/>
  <c r="K499" i="4" s="1"/>
  <c r="K500" i="4" s="1"/>
  <c r="K501" i="4" s="1"/>
  <c r="K502" i="4" s="1"/>
  <c r="K503" i="4" s="1"/>
  <c r="K504" i="4" s="1"/>
  <c r="K505" i="4" s="1"/>
  <c r="K506" i="4" s="1"/>
  <c r="K507" i="4" s="1"/>
  <c r="AF12" i="1"/>
  <c r="AD11" i="1"/>
  <c r="AR12" i="1"/>
  <c r="X14" i="1"/>
  <c r="AS14" i="1"/>
  <c r="W14" i="1"/>
  <c r="AQ14" i="1"/>
  <c r="AP14" i="1"/>
  <c r="M14" i="1"/>
  <c r="R13" i="1"/>
  <c r="L14" i="1"/>
  <c r="Q13" i="1"/>
  <c r="K7" i="1"/>
  <c r="X15" i="1" l="1"/>
  <c r="AG10" i="1"/>
  <c r="AF13" i="1"/>
  <c r="W15" i="1"/>
  <c r="AP15" i="1"/>
  <c r="AD12" i="1"/>
  <c r="AR13" i="1"/>
  <c r="AQ15" i="1"/>
  <c r="AS15" i="1"/>
  <c r="P7" i="1"/>
  <c r="M15" i="1"/>
  <c r="R14" i="1"/>
  <c r="L15" i="1"/>
  <c r="Q14" i="1"/>
  <c r="B7" i="4"/>
  <c r="X16" i="1" l="1"/>
  <c r="W16" i="1"/>
  <c r="AG11" i="1"/>
  <c r="AF14" i="1"/>
  <c r="AD13" i="1"/>
  <c r="AR14" i="1"/>
  <c r="AS16" i="1"/>
  <c r="AQ16" i="1"/>
  <c r="AP16" i="1"/>
  <c r="M16" i="1"/>
  <c r="X17" i="1" s="1"/>
  <c r="R15" i="1"/>
  <c r="L16" i="1"/>
  <c r="Q15" i="1"/>
  <c r="U8" i="1"/>
  <c r="J7" i="1"/>
  <c r="C7" i="4"/>
  <c r="W17" i="1" l="1"/>
  <c r="AG12" i="1"/>
  <c r="AF15" i="1"/>
  <c r="AD14" i="1"/>
  <c r="AR15" i="1"/>
  <c r="AS17" i="1"/>
  <c r="AP17" i="1"/>
  <c r="AQ17" i="1"/>
  <c r="M17" i="1"/>
  <c r="X18" i="1" s="1"/>
  <c r="R16" i="1"/>
  <c r="L17" i="1"/>
  <c r="Q16" i="1"/>
  <c r="O7" i="1"/>
  <c r="W18" i="1" l="1"/>
  <c r="AG13" i="1"/>
  <c r="AF16" i="1"/>
  <c r="AD15" i="1"/>
  <c r="AR16" i="1"/>
  <c r="AS18" i="1"/>
  <c r="AQ18" i="1"/>
  <c r="AP18" i="1"/>
  <c r="M18" i="1"/>
  <c r="X19" i="1" s="1"/>
  <c r="R17" i="1"/>
  <c r="L18" i="1"/>
  <c r="Q17" i="1"/>
  <c r="AG14" i="1" l="1"/>
  <c r="AF17" i="1"/>
  <c r="AD16" i="1"/>
  <c r="AR17" i="1"/>
  <c r="AS19" i="1"/>
  <c r="AP19" i="1"/>
  <c r="W19" i="1"/>
  <c r="AQ19" i="1"/>
  <c r="M19" i="1"/>
  <c r="X20" i="1" s="1"/>
  <c r="R18" i="1"/>
  <c r="L19" i="1"/>
  <c r="Q18" i="1"/>
  <c r="AG15" i="1" l="1"/>
  <c r="AF18" i="1"/>
  <c r="W20" i="1"/>
  <c r="AD17" i="1"/>
  <c r="AR18" i="1"/>
  <c r="AS20" i="1"/>
  <c r="AQ20" i="1"/>
  <c r="AP20" i="1"/>
  <c r="M20" i="1"/>
  <c r="X21" i="1" s="1"/>
  <c r="R19" i="1"/>
  <c r="L20" i="1"/>
  <c r="Q19" i="1"/>
  <c r="AM8" i="1"/>
  <c r="AL8" i="1"/>
  <c r="AG16" i="1" l="1"/>
  <c r="W21" i="1"/>
  <c r="AF19" i="1"/>
  <c r="AD18" i="1"/>
  <c r="AR19" i="1"/>
  <c r="AS21" i="1"/>
  <c r="AP21" i="1"/>
  <c r="AQ21" i="1"/>
  <c r="M21" i="1"/>
  <c r="X22" i="1" s="1"/>
  <c r="R20" i="1"/>
  <c r="L21" i="1"/>
  <c r="Q20" i="1"/>
  <c r="AA8" i="1"/>
  <c r="W22" i="1" l="1"/>
  <c r="AG17" i="1"/>
  <c r="AF20" i="1"/>
  <c r="AD19" i="1"/>
  <c r="AR20" i="1"/>
  <c r="AS22" i="1"/>
  <c r="AQ22" i="1"/>
  <c r="AP22" i="1"/>
  <c r="M22" i="1"/>
  <c r="X23" i="1" s="1"/>
  <c r="R21" i="1"/>
  <c r="L22" i="1"/>
  <c r="Q21" i="1"/>
  <c r="W23" i="1" l="1"/>
  <c r="AG18" i="1"/>
  <c r="AF21" i="1"/>
  <c r="AD20" i="1"/>
  <c r="AR21" i="1"/>
  <c r="AS23" i="1"/>
  <c r="AP23" i="1"/>
  <c r="AQ23" i="1"/>
  <c r="M23" i="1"/>
  <c r="X24" i="1" s="1"/>
  <c r="R22" i="1"/>
  <c r="L23" i="1"/>
  <c r="Q22" i="1"/>
  <c r="W24" i="1" l="1"/>
  <c r="AG19" i="1"/>
  <c r="AF22" i="1"/>
  <c r="AD21" i="1"/>
  <c r="AR22" i="1"/>
  <c r="AS24" i="1"/>
  <c r="AQ24" i="1"/>
  <c r="AP24" i="1"/>
  <c r="M24" i="1"/>
  <c r="X25" i="1" s="1"/>
  <c r="R23" i="1"/>
  <c r="L24" i="1"/>
  <c r="Q23" i="1"/>
  <c r="AC8" i="1"/>
  <c r="W25" i="1" l="1"/>
  <c r="AG20" i="1"/>
  <c r="AF23" i="1"/>
  <c r="AD22" i="1"/>
  <c r="AR23" i="1"/>
  <c r="AS25" i="1"/>
  <c r="AP25" i="1"/>
  <c r="AQ25" i="1"/>
  <c r="M25" i="1"/>
  <c r="X26" i="1" s="1"/>
  <c r="R24" i="1"/>
  <c r="L25" i="1"/>
  <c r="W26" i="1" s="1"/>
  <c r="Q24" i="1"/>
  <c r="AC9" i="1"/>
  <c r="AG21" i="1" l="1"/>
  <c r="AF24" i="1"/>
  <c r="AD23" i="1"/>
  <c r="AR24" i="1"/>
  <c r="AS26" i="1"/>
  <c r="AQ26" i="1"/>
  <c r="AP26" i="1"/>
  <c r="M26" i="1"/>
  <c r="X27" i="1" s="1"/>
  <c r="R25" i="1"/>
  <c r="L26" i="1"/>
  <c r="W27" i="1" s="1"/>
  <c r="Q25" i="1"/>
  <c r="AC10" i="1"/>
  <c r="AG22" i="1" l="1"/>
  <c r="AF25" i="1"/>
  <c r="AD24" i="1"/>
  <c r="AR25" i="1"/>
  <c r="AP27" i="1"/>
  <c r="AS27" i="1"/>
  <c r="AQ27" i="1"/>
  <c r="M27" i="1"/>
  <c r="X28" i="1" s="1"/>
  <c r="R26" i="1"/>
  <c r="L27" i="1"/>
  <c r="W28" i="1" s="1"/>
  <c r="Q26" i="1"/>
  <c r="AC11" i="1"/>
  <c r="AG23" i="1" l="1"/>
  <c r="AF26" i="1"/>
  <c r="AD25" i="1"/>
  <c r="AR26" i="1"/>
  <c r="AS28" i="1"/>
  <c r="AQ28" i="1"/>
  <c r="AP28" i="1"/>
  <c r="M28" i="1"/>
  <c r="X29" i="1" s="1"/>
  <c r="R27" i="1"/>
  <c r="L28" i="1"/>
  <c r="W29" i="1" s="1"/>
  <c r="Q27" i="1"/>
  <c r="AC12" i="1"/>
  <c r="AG24" i="1" l="1"/>
  <c r="AF27" i="1"/>
  <c r="AD26" i="1"/>
  <c r="AR27" i="1"/>
  <c r="AP29" i="1"/>
  <c r="AS29" i="1"/>
  <c r="AQ29" i="1"/>
  <c r="M29" i="1"/>
  <c r="X30" i="1" s="1"/>
  <c r="R28" i="1"/>
  <c r="L29" i="1"/>
  <c r="W30" i="1" s="1"/>
  <c r="Q28" i="1"/>
  <c r="AC13" i="1"/>
  <c r="AG25" i="1" l="1"/>
  <c r="AF28" i="1"/>
  <c r="AD27" i="1"/>
  <c r="AR28" i="1"/>
  <c r="AS30" i="1"/>
  <c r="AQ30" i="1"/>
  <c r="AP30" i="1"/>
  <c r="M30" i="1"/>
  <c r="X31" i="1" s="1"/>
  <c r="R29" i="1"/>
  <c r="L30" i="1"/>
  <c r="W31" i="1" s="1"/>
  <c r="Q29" i="1"/>
  <c r="AC14" i="1"/>
  <c r="AG26" i="1" l="1"/>
  <c r="AF29" i="1"/>
  <c r="AD28" i="1"/>
  <c r="AR29" i="1"/>
  <c r="AP31" i="1"/>
  <c r="AS31" i="1"/>
  <c r="AQ31" i="1"/>
  <c r="M31" i="1"/>
  <c r="X32" i="1" s="1"/>
  <c r="R30" i="1"/>
  <c r="L31" i="1"/>
  <c r="W32" i="1" s="1"/>
  <c r="Q30" i="1"/>
  <c r="AC15" i="1"/>
  <c r="AG27" i="1" l="1"/>
  <c r="AF30" i="1"/>
  <c r="AD29" i="1"/>
  <c r="AR30" i="1"/>
  <c r="AS32" i="1"/>
  <c r="AQ32" i="1"/>
  <c r="AP32" i="1"/>
  <c r="M32" i="1"/>
  <c r="X33" i="1" s="1"/>
  <c r="R31" i="1"/>
  <c r="L32" i="1"/>
  <c r="W33" i="1" s="1"/>
  <c r="Q31" i="1"/>
  <c r="AC16" i="1"/>
  <c r="AG28" i="1" l="1"/>
  <c r="AF31" i="1"/>
  <c r="AD30" i="1"/>
  <c r="AR31" i="1"/>
  <c r="AP33" i="1"/>
  <c r="AS33" i="1"/>
  <c r="AQ33" i="1"/>
  <c r="M33" i="1"/>
  <c r="X34" i="1" s="1"/>
  <c r="R32" i="1"/>
  <c r="L33" i="1"/>
  <c r="W34" i="1" s="1"/>
  <c r="Q32" i="1"/>
  <c r="AC17" i="1"/>
  <c r="AG29" i="1" l="1"/>
  <c r="AF32" i="1"/>
  <c r="AD31" i="1"/>
  <c r="AR32" i="1"/>
  <c r="AS34" i="1"/>
  <c r="AQ34" i="1"/>
  <c r="AP34" i="1"/>
  <c r="M34" i="1"/>
  <c r="X35" i="1" s="1"/>
  <c r="R33" i="1"/>
  <c r="L34" i="1"/>
  <c r="W35" i="1" s="1"/>
  <c r="Q33" i="1"/>
  <c r="AC18" i="1"/>
  <c r="AG30" i="1" l="1"/>
  <c r="AF33" i="1"/>
  <c r="AR33" i="1"/>
  <c r="AD32" i="1"/>
  <c r="AS35" i="1"/>
  <c r="AP35" i="1"/>
  <c r="AQ35" i="1"/>
  <c r="M35" i="1"/>
  <c r="X36" i="1" s="1"/>
  <c r="R34" i="1"/>
  <c r="L35" i="1"/>
  <c r="W36" i="1" s="1"/>
  <c r="Q34" i="1"/>
  <c r="AC19" i="1"/>
  <c r="AG31" i="1" l="1"/>
  <c r="AF34" i="1"/>
  <c r="AS36" i="1"/>
  <c r="AD33" i="1"/>
  <c r="AR34" i="1"/>
  <c r="AQ36" i="1"/>
  <c r="AP36" i="1"/>
  <c r="M36" i="1"/>
  <c r="X37" i="1" s="1"/>
  <c r="R35" i="1"/>
  <c r="L36" i="1"/>
  <c r="W37" i="1" s="1"/>
  <c r="Q35" i="1"/>
  <c r="AC20" i="1"/>
  <c r="AG32" i="1" l="1"/>
  <c r="AF35" i="1"/>
  <c r="AD34" i="1"/>
  <c r="AR35" i="1"/>
  <c r="AS37" i="1"/>
  <c r="AP37" i="1"/>
  <c r="AQ37" i="1"/>
  <c r="M37" i="1"/>
  <c r="X38" i="1" s="1"/>
  <c r="R36" i="1"/>
  <c r="L37" i="1"/>
  <c r="W38" i="1" s="1"/>
  <c r="Q36" i="1"/>
  <c r="AC21" i="1"/>
  <c r="AG33" i="1" l="1"/>
  <c r="AF36" i="1"/>
  <c r="AD35" i="1"/>
  <c r="AR36" i="1"/>
  <c r="AQ38" i="1"/>
  <c r="AS38" i="1"/>
  <c r="AP38" i="1"/>
  <c r="M38" i="1"/>
  <c r="X39" i="1" s="1"/>
  <c r="R37" i="1"/>
  <c r="L38" i="1"/>
  <c r="W39" i="1" s="1"/>
  <c r="Q37" i="1"/>
  <c r="AC22" i="1"/>
  <c r="AG34" i="1" l="1"/>
  <c r="AF37" i="1"/>
  <c r="AD36" i="1"/>
  <c r="AR37" i="1"/>
  <c r="AS39" i="1"/>
  <c r="AP39" i="1"/>
  <c r="AQ39" i="1"/>
  <c r="M39" i="1"/>
  <c r="X40" i="1" s="1"/>
  <c r="R38" i="1"/>
  <c r="L39" i="1"/>
  <c r="W40" i="1" s="1"/>
  <c r="Q38" i="1"/>
  <c r="AC23" i="1"/>
  <c r="AG35" i="1" l="1"/>
  <c r="AF38" i="1"/>
  <c r="AD37" i="1"/>
  <c r="AR38" i="1"/>
  <c r="AS40" i="1"/>
  <c r="AQ40" i="1"/>
  <c r="AP40" i="1"/>
  <c r="M40" i="1"/>
  <c r="X41" i="1" s="1"/>
  <c r="R39" i="1"/>
  <c r="L40" i="1"/>
  <c r="W41" i="1" s="1"/>
  <c r="Q39" i="1"/>
  <c r="AC24" i="1"/>
  <c r="AG36" i="1" l="1"/>
  <c r="AF39" i="1"/>
  <c r="AD38" i="1"/>
  <c r="AR39" i="1"/>
  <c r="AS41" i="1"/>
  <c r="AP41" i="1"/>
  <c r="AQ41" i="1"/>
  <c r="M41" i="1"/>
  <c r="X42" i="1" s="1"/>
  <c r="R40" i="1"/>
  <c r="L41" i="1"/>
  <c r="W42" i="1" s="1"/>
  <c r="Q40" i="1"/>
  <c r="AC25" i="1"/>
  <c r="AG37" i="1" l="1"/>
  <c r="AF40" i="1"/>
  <c r="AD39" i="1"/>
  <c r="AR40" i="1"/>
  <c r="AQ42" i="1"/>
  <c r="AS42" i="1"/>
  <c r="AP42" i="1"/>
  <c r="M42" i="1"/>
  <c r="X43" i="1" s="1"/>
  <c r="R41" i="1"/>
  <c r="L42" i="1"/>
  <c r="W43" i="1" s="1"/>
  <c r="Q41" i="1"/>
  <c r="AC26" i="1"/>
  <c r="AG38" i="1" l="1"/>
  <c r="AF41" i="1"/>
  <c r="AD40" i="1"/>
  <c r="AR41" i="1"/>
  <c r="AS43" i="1"/>
  <c r="AP43" i="1"/>
  <c r="AQ43" i="1"/>
  <c r="M43" i="1"/>
  <c r="X44" i="1" s="1"/>
  <c r="R42" i="1"/>
  <c r="L43" i="1"/>
  <c r="W44" i="1" s="1"/>
  <c r="Q42" i="1"/>
  <c r="AC27" i="1"/>
  <c r="AG39" i="1" l="1"/>
  <c r="AF42" i="1"/>
  <c r="AD41" i="1"/>
  <c r="AR42" i="1"/>
  <c r="AQ44" i="1"/>
  <c r="AS44" i="1"/>
  <c r="AP44" i="1"/>
  <c r="M44" i="1"/>
  <c r="X45" i="1" s="1"/>
  <c r="R43" i="1"/>
  <c r="L44" i="1"/>
  <c r="W45" i="1" s="1"/>
  <c r="Q43" i="1"/>
  <c r="AC28" i="1"/>
  <c r="AG40" i="1" l="1"/>
  <c r="AF43" i="1"/>
  <c r="AD42" i="1"/>
  <c r="AR43" i="1"/>
  <c r="AS45" i="1"/>
  <c r="AP45" i="1"/>
  <c r="AQ45" i="1"/>
  <c r="M45" i="1"/>
  <c r="X46" i="1" s="1"/>
  <c r="R44" i="1"/>
  <c r="L45" i="1"/>
  <c r="W46" i="1" s="1"/>
  <c r="Q44" i="1"/>
  <c r="AC29" i="1"/>
  <c r="AG41" i="1" l="1"/>
  <c r="AF44" i="1"/>
  <c r="AD43" i="1"/>
  <c r="AR44" i="1"/>
  <c r="AS46" i="1"/>
  <c r="AQ46" i="1"/>
  <c r="AP46" i="1"/>
  <c r="M46" i="1"/>
  <c r="X47" i="1" s="1"/>
  <c r="R45" i="1"/>
  <c r="L46" i="1"/>
  <c r="W47" i="1" s="1"/>
  <c r="Q45" i="1"/>
  <c r="AC30" i="1"/>
  <c r="AG42" i="1" l="1"/>
  <c r="AF45" i="1"/>
  <c r="AD44" i="1"/>
  <c r="AR45" i="1"/>
  <c r="AP47" i="1"/>
  <c r="AS47" i="1"/>
  <c r="AQ47" i="1"/>
  <c r="M47" i="1"/>
  <c r="X48" i="1" s="1"/>
  <c r="R46" i="1"/>
  <c r="L47" i="1"/>
  <c r="W48" i="1" s="1"/>
  <c r="Q46" i="1"/>
  <c r="AC31" i="1"/>
  <c r="AG43" i="1" l="1"/>
  <c r="AF46" i="1"/>
  <c r="AD45" i="1"/>
  <c r="AR46" i="1"/>
  <c r="AS48" i="1"/>
  <c r="AQ48" i="1"/>
  <c r="AP48" i="1"/>
  <c r="M48" i="1"/>
  <c r="X49" i="1" s="1"/>
  <c r="R47" i="1"/>
  <c r="L48" i="1"/>
  <c r="W49" i="1" s="1"/>
  <c r="Q47" i="1"/>
  <c r="AC32" i="1"/>
  <c r="AG44" i="1" l="1"/>
  <c r="AF47" i="1"/>
  <c r="AD46" i="1"/>
  <c r="AR47" i="1"/>
  <c r="AS49" i="1"/>
  <c r="AP49" i="1"/>
  <c r="AQ49" i="1"/>
  <c r="M49" i="1"/>
  <c r="X50" i="1" s="1"/>
  <c r="R48" i="1"/>
  <c r="L49" i="1"/>
  <c r="W50" i="1" s="1"/>
  <c r="Q48" i="1"/>
  <c r="AC33" i="1"/>
  <c r="AG45" i="1" l="1"/>
  <c r="AF48" i="1"/>
  <c r="AD47" i="1"/>
  <c r="AR48" i="1"/>
  <c r="AQ50" i="1"/>
  <c r="AS50" i="1"/>
  <c r="AP50" i="1"/>
  <c r="M50" i="1"/>
  <c r="X51" i="1" s="1"/>
  <c r="R49" i="1"/>
  <c r="L50" i="1"/>
  <c r="W51" i="1" s="1"/>
  <c r="Q49" i="1"/>
  <c r="AC34" i="1"/>
  <c r="AG46" i="1" l="1"/>
  <c r="AF49" i="1"/>
  <c r="AR49" i="1"/>
  <c r="AD48" i="1"/>
  <c r="AP51" i="1"/>
  <c r="AS51" i="1"/>
  <c r="AQ51" i="1"/>
  <c r="M51" i="1"/>
  <c r="X52" i="1" s="1"/>
  <c r="R50" i="1"/>
  <c r="L51" i="1"/>
  <c r="W52" i="1" s="1"/>
  <c r="Q50" i="1"/>
  <c r="AC35" i="1"/>
  <c r="AG47" i="1" l="1"/>
  <c r="AS52" i="1"/>
  <c r="AF50" i="1"/>
  <c r="AD49" i="1"/>
  <c r="AR50" i="1"/>
  <c r="AQ52" i="1"/>
  <c r="AP52" i="1"/>
  <c r="M52" i="1"/>
  <c r="X53" i="1" s="1"/>
  <c r="R51" i="1"/>
  <c r="L52" i="1"/>
  <c r="W53" i="1" s="1"/>
  <c r="Q51" i="1"/>
  <c r="AC36" i="1"/>
  <c r="AG48" i="1" l="1"/>
  <c r="AF51" i="1"/>
  <c r="AD50" i="1"/>
  <c r="AR51" i="1"/>
  <c r="AS53" i="1"/>
  <c r="AP53" i="1"/>
  <c r="AQ53" i="1"/>
  <c r="M53" i="1"/>
  <c r="X54" i="1" s="1"/>
  <c r="R52" i="1"/>
  <c r="L53" i="1"/>
  <c r="W54" i="1" s="1"/>
  <c r="Q52" i="1"/>
  <c r="AC37" i="1"/>
  <c r="AG49" i="1" l="1"/>
  <c r="AF52" i="1"/>
  <c r="AD51" i="1"/>
  <c r="AR52" i="1"/>
  <c r="AQ54" i="1"/>
  <c r="AS54" i="1"/>
  <c r="AP54" i="1"/>
  <c r="M54" i="1"/>
  <c r="X55" i="1" s="1"/>
  <c r="R53" i="1"/>
  <c r="L54" i="1"/>
  <c r="W55" i="1" s="1"/>
  <c r="Q53" i="1"/>
  <c r="AC38" i="1"/>
  <c r="AG50" i="1" l="1"/>
  <c r="AF53" i="1"/>
  <c r="AD52" i="1"/>
  <c r="AR53" i="1"/>
  <c r="AS55" i="1"/>
  <c r="AP55" i="1"/>
  <c r="AQ55" i="1"/>
  <c r="M55" i="1"/>
  <c r="X56" i="1" s="1"/>
  <c r="R54" i="1"/>
  <c r="L55" i="1"/>
  <c r="W56" i="1" s="1"/>
  <c r="Q54" i="1"/>
  <c r="AC39" i="1"/>
  <c r="AG51" i="1" l="1"/>
  <c r="AF54" i="1"/>
  <c r="AQ56" i="1"/>
  <c r="AD53" i="1"/>
  <c r="AR54" i="1"/>
  <c r="AS56" i="1"/>
  <c r="AP56" i="1"/>
  <c r="M56" i="1"/>
  <c r="X57" i="1" s="1"/>
  <c r="R55" i="1"/>
  <c r="L56" i="1"/>
  <c r="W57" i="1" s="1"/>
  <c r="Q55" i="1"/>
  <c r="AC40" i="1"/>
  <c r="AG52" i="1" l="1"/>
  <c r="AF55" i="1"/>
  <c r="AD54" i="1"/>
  <c r="AR55" i="1"/>
  <c r="AP57" i="1"/>
  <c r="AS57" i="1"/>
  <c r="AQ57" i="1"/>
  <c r="M57" i="1"/>
  <c r="X58" i="1" s="1"/>
  <c r="R56" i="1"/>
  <c r="L57" i="1"/>
  <c r="W58" i="1" s="1"/>
  <c r="Q56" i="1"/>
  <c r="AC41" i="1"/>
  <c r="AG53" i="1" l="1"/>
  <c r="AF56" i="1"/>
  <c r="AD55" i="1"/>
  <c r="AR56" i="1"/>
  <c r="AS58" i="1"/>
  <c r="AQ58" i="1"/>
  <c r="AP58" i="1"/>
  <c r="M58" i="1"/>
  <c r="X59" i="1" s="1"/>
  <c r="R57" i="1"/>
  <c r="L58" i="1"/>
  <c r="W59" i="1" s="1"/>
  <c r="Q57" i="1"/>
  <c r="AC42" i="1"/>
  <c r="AG54" i="1" l="1"/>
  <c r="AF57" i="1"/>
  <c r="AD56" i="1"/>
  <c r="AR57" i="1"/>
  <c r="AP59" i="1"/>
  <c r="AS59" i="1"/>
  <c r="AQ59" i="1"/>
  <c r="M59" i="1"/>
  <c r="X60" i="1" s="1"/>
  <c r="R58" i="1"/>
  <c r="L59" i="1"/>
  <c r="W60" i="1" s="1"/>
  <c r="Q58" i="1"/>
  <c r="AC43" i="1"/>
  <c r="AG55" i="1" l="1"/>
  <c r="AF58" i="1"/>
  <c r="AD57" i="1"/>
  <c r="AR58" i="1"/>
  <c r="AS60" i="1"/>
  <c r="AQ60" i="1"/>
  <c r="AP60" i="1"/>
  <c r="M60" i="1"/>
  <c r="X61" i="1" s="1"/>
  <c r="R59" i="1"/>
  <c r="L60" i="1"/>
  <c r="W61" i="1" s="1"/>
  <c r="Q59" i="1"/>
  <c r="AC44" i="1"/>
  <c r="AG56" i="1" l="1"/>
  <c r="AF59" i="1"/>
  <c r="AD58" i="1"/>
  <c r="AR59" i="1"/>
  <c r="AS61" i="1"/>
  <c r="AP61" i="1"/>
  <c r="AQ61" i="1"/>
  <c r="M61" i="1"/>
  <c r="X62" i="1" s="1"/>
  <c r="R60" i="1"/>
  <c r="L61" i="1"/>
  <c r="W62" i="1" s="1"/>
  <c r="Q60" i="1"/>
  <c r="AC45" i="1"/>
  <c r="AG57" i="1" l="1"/>
  <c r="AF60" i="1"/>
  <c r="AD59" i="1"/>
  <c r="AR60" i="1"/>
  <c r="AS62" i="1"/>
  <c r="AQ62" i="1"/>
  <c r="AP62" i="1"/>
  <c r="M62" i="1"/>
  <c r="X63" i="1" s="1"/>
  <c r="R61" i="1"/>
  <c r="L62" i="1"/>
  <c r="W63" i="1" s="1"/>
  <c r="Q61" i="1"/>
  <c r="AC46" i="1"/>
  <c r="AG58" i="1" l="1"/>
  <c r="AF61" i="1"/>
  <c r="AD60" i="1"/>
  <c r="AR61" i="1"/>
  <c r="AS63" i="1"/>
  <c r="AP63" i="1"/>
  <c r="AQ63" i="1"/>
  <c r="M63" i="1"/>
  <c r="X64" i="1" s="1"/>
  <c r="R62" i="1"/>
  <c r="L63" i="1"/>
  <c r="W64" i="1" s="1"/>
  <c r="Q62" i="1"/>
  <c r="AC47" i="1"/>
  <c r="AG59" i="1" l="1"/>
  <c r="AF62" i="1"/>
  <c r="AD61" i="1"/>
  <c r="AR62" i="1"/>
  <c r="AS64" i="1"/>
  <c r="AQ64" i="1"/>
  <c r="AP64" i="1"/>
  <c r="M64" i="1"/>
  <c r="X65" i="1" s="1"/>
  <c r="R63" i="1"/>
  <c r="L64" i="1"/>
  <c r="W65" i="1" s="1"/>
  <c r="Q63" i="1"/>
  <c r="AC48" i="1"/>
  <c r="AG60" i="1" l="1"/>
  <c r="AF63" i="1"/>
  <c r="AP65" i="1"/>
  <c r="AD62" i="1"/>
  <c r="AR63" i="1"/>
  <c r="AS65" i="1"/>
  <c r="AQ65" i="1"/>
  <c r="M65" i="1"/>
  <c r="X66" i="1" s="1"/>
  <c r="R64" i="1"/>
  <c r="L65" i="1"/>
  <c r="W66" i="1" s="1"/>
  <c r="Q64" i="1"/>
  <c r="AC49" i="1"/>
  <c r="AG61" i="1" l="1"/>
  <c r="AS66" i="1"/>
  <c r="AF64" i="1"/>
  <c r="AD63" i="1"/>
  <c r="AR64" i="1"/>
  <c r="AQ66" i="1"/>
  <c r="AP66" i="1"/>
  <c r="M66" i="1"/>
  <c r="X67" i="1" s="1"/>
  <c r="R65" i="1"/>
  <c r="L66" i="1"/>
  <c r="W67" i="1" s="1"/>
  <c r="Q65" i="1"/>
  <c r="AC50" i="1"/>
  <c r="AG62" i="1" l="1"/>
  <c r="AF65" i="1"/>
  <c r="AD64" i="1"/>
  <c r="AR65" i="1"/>
  <c r="AS67" i="1"/>
  <c r="AP67" i="1"/>
  <c r="AQ67" i="1"/>
  <c r="M67" i="1"/>
  <c r="X68" i="1" s="1"/>
  <c r="R66" i="1"/>
  <c r="L67" i="1"/>
  <c r="W68" i="1" s="1"/>
  <c r="Q66" i="1"/>
  <c r="AC51" i="1"/>
  <c r="AG63" i="1" l="1"/>
  <c r="AF66" i="1"/>
  <c r="AR66" i="1"/>
  <c r="AD65" i="1"/>
  <c r="AQ68" i="1"/>
  <c r="AS68" i="1"/>
  <c r="AP68" i="1"/>
  <c r="M68" i="1"/>
  <c r="X69" i="1" s="1"/>
  <c r="R67" i="1"/>
  <c r="L68" i="1"/>
  <c r="W69" i="1" s="1"/>
  <c r="Q67" i="1"/>
  <c r="AC52" i="1"/>
  <c r="AG64" i="1" l="1"/>
  <c r="AF67" i="1"/>
  <c r="AD66" i="1"/>
  <c r="AR67" i="1"/>
  <c r="AS69" i="1"/>
  <c r="AP69" i="1"/>
  <c r="AQ69" i="1"/>
  <c r="M69" i="1"/>
  <c r="X70" i="1" s="1"/>
  <c r="R68" i="1"/>
  <c r="L69" i="1"/>
  <c r="W70" i="1" s="1"/>
  <c r="Q68" i="1"/>
  <c r="AC53" i="1"/>
  <c r="AG65" i="1" l="1"/>
  <c r="AF68" i="1"/>
  <c r="AD67" i="1"/>
  <c r="AR68" i="1"/>
  <c r="AQ70" i="1"/>
  <c r="AS70" i="1"/>
  <c r="AP70" i="1"/>
  <c r="M70" i="1"/>
  <c r="X71" i="1" s="1"/>
  <c r="R69" i="1"/>
  <c r="L70" i="1"/>
  <c r="W71" i="1" s="1"/>
  <c r="Q69" i="1"/>
  <c r="AC54" i="1"/>
  <c r="AG66" i="1" l="1"/>
  <c r="AF69" i="1"/>
  <c r="AD68" i="1"/>
  <c r="AR69" i="1"/>
  <c r="AS71" i="1"/>
  <c r="AP71" i="1"/>
  <c r="AQ71" i="1"/>
  <c r="M71" i="1"/>
  <c r="X72" i="1" s="1"/>
  <c r="R70" i="1"/>
  <c r="L71" i="1"/>
  <c r="W72" i="1" s="1"/>
  <c r="Q70" i="1"/>
  <c r="AC55" i="1"/>
  <c r="AG67" i="1" l="1"/>
  <c r="AF70" i="1"/>
  <c r="AD69" i="1"/>
  <c r="AR70" i="1"/>
  <c r="AS72" i="1"/>
  <c r="AQ72" i="1"/>
  <c r="AP72" i="1"/>
  <c r="M72" i="1"/>
  <c r="X73" i="1" s="1"/>
  <c r="R71" i="1"/>
  <c r="L72" i="1"/>
  <c r="W73" i="1" s="1"/>
  <c r="Q71" i="1"/>
  <c r="AC56" i="1"/>
  <c r="AG68" i="1" l="1"/>
  <c r="AF71" i="1"/>
  <c r="AD70" i="1"/>
  <c r="AR71" i="1"/>
  <c r="AS73" i="1"/>
  <c r="AP73" i="1"/>
  <c r="AQ73" i="1"/>
  <c r="M73" i="1"/>
  <c r="X74" i="1" s="1"/>
  <c r="R72" i="1"/>
  <c r="L73" i="1"/>
  <c r="W74" i="1" s="1"/>
  <c r="Q72" i="1"/>
  <c r="AC57" i="1"/>
  <c r="AG69" i="1" l="1"/>
  <c r="AF72" i="1"/>
  <c r="AD71" i="1"/>
  <c r="AR72" i="1"/>
  <c r="AQ74" i="1"/>
  <c r="AS74" i="1"/>
  <c r="AP74" i="1"/>
  <c r="M74" i="1"/>
  <c r="X75" i="1" s="1"/>
  <c r="R73" i="1"/>
  <c r="L74" i="1"/>
  <c r="W75" i="1" s="1"/>
  <c r="Q73" i="1"/>
  <c r="AC58" i="1"/>
  <c r="AG70" i="1" l="1"/>
  <c r="AF73" i="1"/>
  <c r="AD72" i="1"/>
  <c r="AR73" i="1"/>
  <c r="AP75" i="1"/>
  <c r="AS75" i="1"/>
  <c r="AQ75" i="1"/>
  <c r="M75" i="1"/>
  <c r="X76" i="1" s="1"/>
  <c r="R74" i="1"/>
  <c r="L75" i="1"/>
  <c r="W76" i="1" s="1"/>
  <c r="Q74" i="1"/>
  <c r="AC59" i="1"/>
  <c r="AG71" i="1" l="1"/>
  <c r="AF74" i="1"/>
  <c r="AD73" i="1"/>
  <c r="AR74" i="1"/>
  <c r="AS76" i="1"/>
  <c r="AQ76" i="1"/>
  <c r="AP76" i="1"/>
  <c r="M76" i="1"/>
  <c r="X77" i="1" s="1"/>
  <c r="R75" i="1"/>
  <c r="L76" i="1"/>
  <c r="W77" i="1" s="1"/>
  <c r="Q75" i="1"/>
  <c r="AC60" i="1"/>
  <c r="AG72" i="1" l="1"/>
  <c r="AF75" i="1"/>
  <c r="AP77" i="1"/>
  <c r="AD74" i="1"/>
  <c r="AR75" i="1"/>
  <c r="AS77" i="1"/>
  <c r="AQ77" i="1"/>
  <c r="M77" i="1"/>
  <c r="X78" i="1" s="1"/>
  <c r="R76" i="1"/>
  <c r="L77" i="1"/>
  <c r="W78" i="1" s="1"/>
  <c r="Q76" i="1"/>
  <c r="AC61" i="1"/>
  <c r="AG73" i="1" l="1"/>
  <c r="AF76" i="1"/>
  <c r="AD75" i="1"/>
  <c r="AR76" i="1"/>
  <c r="AS78" i="1"/>
  <c r="AQ78" i="1"/>
  <c r="AP78" i="1"/>
  <c r="M78" i="1"/>
  <c r="X79" i="1" s="1"/>
  <c r="R77" i="1"/>
  <c r="L78" i="1"/>
  <c r="W79" i="1" s="1"/>
  <c r="Q77" i="1"/>
  <c r="AC62" i="1"/>
  <c r="AG74" i="1" l="1"/>
  <c r="AF77" i="1"/>
  <c r="AR77" i="1"/>
  <c r="AD76" i="1"/>
  <c r="AP79" i="1"/>
  <c r="AS79" i="1"/>
  <c r="AQ79" i="1"/>
  <c r="M79" i="1"/>
  <c r="X80" i="1" s="1"/>
  <c r="R78" i="1"/>
  <c r="L79" i="1"/>
  <c r="W80" i="1" s="1"/>
  <c r="Q78" i="1"/>
  <c r="AC63" i="1"/>
  <c r="AG75" i="1" l="1"/>
  <c r="AF78" i="1"/>
  <c r="AD77" i="1"/>
  <c r="AR78" i="1"/>
  <c r="AS80" i="1"/>
  <c r="AQ80" i="1"/>
  <c r="AP80" i="1"/>
  <c r="M80" i="1"/>
  <c r="X81" i="1" s="1"/>
  <c r="R79" i="1"/>
  <c r="L80" i="1"/>
  <c r="W81" i="1" s="1"/>
  <c r="Q79" i="1"/>
  <c r="AC64" i="1"/>
  <c r="AG76" i="1" l="1"/>
  <c r="AF79" i="1"/>
  <c r="AD78" i="1"/>
  <c r="AR79" i="1"/>
  <c r="AP81" i="1"/>
  <c r="AS81" i="1"/>
  <c r="AQ81" i="1"/>
  <c r="M81" i="1"/>
  <c r="X82" i="1" s="1"/>
  <c r="R80" i="1"/>
  <c r="L81" i="1"/>
  <c r="W82" i="1" s="1"/>
  <c r="Q80" i="1"/>
  <c r="AC65" i="1"/>
  <c r="AG77" i="1" l="1"/>
  <c r="AF80" i="1"/>
  <c r="AD79" i="1"/>
  <c r="AR80" i="1"/>
  <c r="AS82" i="1"/>
  <c r="AQ82" i="1"/>
  <c r="AP82" i="1"/>
  <c r="M82" i="1"/>
  <c r="X83" i="1" s="1"/>
  <c r="R81" i="1"/>
  <c r="L82" i="1"/>
  <c r="W83" i="1" s="1"/>
  <c r="Q81" i="1"/>
  <c r="AC66" i="1"/>
  <c r="AG78" i="1" l="1"/>
  <c r="AF81" i="1"/>
  <c r="AD80" i="1"/>
  <c r="AR81" i="1"/>
  <c r="AS83" i="1"/>
  <c r="AP83" i="1"/>
  <c r="AQ83" i="1"/>
  <c r="M83" i="1"/>
  <c r="X84" i="1" s="1"/>
  <c r="R82" i="1"/>
  <c r="L83" i="1"/>
  <c r="W84" i="1" s="1"/>
  <c r="Q82" i="1"/>
  <c r="AC67" i="1"/>
  <c r="AG79" i="1" l="1"/>
  <c r="AF82" i="1"/>
  <c r="AD81" i="1"/>
  <c r="AR82" i="1"/>
  <c r="AS84" i="1"/>
  <c r="AQ84" i="1"/>
  <c r="AP84" i="1"/>
  <c r="M84" i="1"/>
  <c r="X85" i="1" s="1"/>
  <c r="R83" i="1"/>
  <c r="L84" i="1"/>
  <c r="W85" i="1" s="1"/>
  <c r="Q83" i="1"/>
  <c r="AC68" i="1"/>
  <c r="AG80" i="1" l="1"/>
  <c r="AF83" i="1"/>
  <c r="AD82" i="1"/>
  <c r="AR83" i="1"/>
  <c r="AS85" i="1"/>
  <c r="AP85" i="1"/>
  <c r="AQ85" i="1"/>
  <c r="M85" i="1"/>
  <c r="X86" i="1" s="1"/>
  <c r="R84" i="1"/>
  <c r="L85" i="1"/>
  <c r="W86" i="1" s="1"/>
  <c r="Q84" i="1"/>
  <c r="AC69" i="1"/>
  <c r="AG81" i="1" l="1"/>
  <c r="AF84" i="1"/>
  <c r="AD83" i="1"/>
  <c r="AR84" i="1"/>
  <c r="AS86" i="1"/>
  <c r="AQ86" i="1"/>
  <c r="AP86" i="1"/>
  <c r="M86" i="1"/>
  <c r="X87" i="1" s="1"/>
  <c r="R85" i="1"/>
  <c r="L86" i="1"/>
  <c r="W87" i="1" s="1"/>
  <c r="Q85" i="1"/>
  <c r="AC70" i="1"/>
  <c r="AG82" i="1" l="1"/>
  <c r="AF85" i="1"/>
  <c r="AD84" i="1"/>
  <c r="AR85" i="1"/>
  <c r="AP87" i="1"/>
  <c r="AS87" i="1"/>
  <c r="AQ87" i="1"/>
  <c r="M87" i="1"/>
  <c r="X88" i="1" s="1"/>
  <c r="R86" i="1"/>
  <c r="L87" i="1"/>
  <c r="W88" i="1" s="1"/>
  <c r="Q86" i="1"/>
  <c r="AC71" i="1"/>
  <c r="AG83" i="1" l="1"/>
  <c r="AF86" i="1"/>
  <c r="AD85" i="1"/>
  <c r="AR86" i="1"/>
  <c r="AS88" i="1"/>
  <c r="AQ88" i="1"/>
  <c r="AP88" i="1"/>
  <c r="M88" i="1"/>
  <c r="X89" i="1" s="1"/>
  <c r="R87" i="1"/>
  <c r="L88" i="1"/>
  <c r="W89" i="1" s="1"/>
  <c r="Q87" i="1"/>
  <c r="AC72" i="1"/>
  <c r="AG84" i="1" l="1"/>
  <c r="AF87" i="1"/>
  <c r="AD86" i="1"/>
  <c r="AR87" i="1"/>
  <c r="AP89" i="1"/>
  <c r="AS89" i="1"/>
  <c r="AQ89" i="1"/>
  <c r="M89" i="1"/>
  <c r="X90" i="1" s="1"/>
  <c r="R88" i="1"/>
  <c r="L89" i="1"/>
  <c r="W90" i="1" s="1"/>
  <c r="Q88" i="1"/>
  <c r="AC73" i="1"/>
  <c r="AG85" i="1" l="1"/>
  <c r="AF88" i="1"/>
  <c r="AD87" i="1"/>
  <c r="AR88" i="1"/>
  <c r="AS90" i="1"/>
  <c r="AQ90" i="1"/>
  <c r="AP90" i="1"/>
  <c r="M90" i="1"/>
  <c r="X91" i="1" s="1"/>
  <c r="R89" i="1"/>
  <c r="L90" i="1"/>
  <c r="W91" i="1" s="1"/>
  <c r="Q89" i="1"/>
  <c r="AC74" i="1"/>
  <c r="AG86" i="1" l="1"/>
  <c r="AF89" i="1"/>
  <c r="AD88" i="1"/>
  <c r="AR89" i="1"/>
  <c r="AP91" i="1"/>
  <c r="AS91" i="1"/>
  <c r="AQ91" i="1"/>
  <c r="M91" i="1"/>
  <c r="X92" i="1" s="1"/>
  <c r="R90" i="1"/>
  <c r="L91" i="1"/>
  <c r="W92" i="1" s="1"/>
  <c r="Q90" i="1"/>
  <c r="AC75" i="1"/>
  <c r="AG87" i="1" l="1"/>
  <c r="AF90" i="1"/>
  <c r="AD89" i="1"/>
  <c r="AR90" i="1"/>
  <c r="AS92" i="1"/>
  <c r="AQ92" i="1"/>
  <c r="AP92" i="1"/>
  <c r="M92" i="1"/>
  <c r="X93" i="1" s="1"/>
  <c r="R91" i="1"/>
  <c r="L92" i="1"/>
  <c r="W93" i="1" s="1"/>
  <c r="Q91" i="1"/>
  <c r="AC76" i="1"/>
  <c r="AG88" i="1" l="1"/>
  <c r="AF91" i="1"/>
  <c r="AD90" i="1"/>
  <c r="AR91" i="1"/>
  <c r="AS93" i="1"/>
  <c r="AP93" i="1"/>
  <c r="AQ93" i="1"/>
  <c r="M93" i="1"/>
  <c r="X94" i="1" s="1"/>
  <c r="R92" i="1"/>
  <c r="L93" i="1"/>
  <c r="W94" i="1" s="1"/>
  <c r="Q92" i="1"/>
  <c r="AC77" i="1"/>
  <c r="AG89" i="1" l="1"/>
  <c r="AF92" i="1"/>
  <c r="AD91" i="1"/>
  <c r="AR92" i="1"/>
  <c r="AS94" i="1"/>
  <c r="AQ94" i="1"/>
  <c r="AP94" i="1"/>
  <c r="M94" i="1"/>
  <c r="X95" i="1" s="1"/>
  <c r="R93" i="1"/>
  <c r="L94" i="1"/>
  <c r="W95" i="1" s="1"/>
  <c r="Q93" i="1"/>
  <c r="AC78" i="1"/>
  <c r="AG90" i="1" l="1"/>
  <c r="AF93" i="1"/>
  <c r="AD92" i="1"/>
  <c r="AR93" i="1"/>
  <c r="AS95" i="1"/>
  <c r="AP95" i="1"/>
  <c r="AQ95" i="1"/>
  <c r="M95" i="1"/>
  <c r="X96" i="1" s="1"/>
  <c r="R94" i="1"/>
  <c r="L95" i="1"/>
  <c r="W96" i="1" s="1"/>
  <c r="Q94" i="1"/>
  <c r="AC79" i="1"/>
  <c r="AG91" i="1" l="1"/>
  <c r="AF94" i="1"/>
  <c r="AD93" i="1"/>
  <c r="AR94" i="1"/>
  <c r="AS96" i="1"/>
  <c r="AQ96" i="1"/>
  <c r="AP96" i="1"/>
  <c r="M96" i="1"/>
  <c r="X97" i="1" s="1"/>
  <c r="R95" i="1"/>
  <c r="L96" i="1"/>
  <c r="W97" i="1" s="1"/>
  <c r="Q95" i="1"/>
  <c r="AC80" i="1"/>
  <c r="AG92" i="1" l="1"/>
  <c r="AF95" i="1"/>
  <c r="AD94" i="1"/>
  <c r="AR95" i="1"/>
  <c r="AS97" i="1"/>
  <c r="AP97" i="1"/>
  <c r="AQ97" i="1"/>
  <c r="M97" i="1"/>
  <c r="X98" i="1" s="1"/>
  <c r="R96" i="1"/>
  <c r="L97" i="1"/>
  <c r="W98" i="1" s="1"/>
  <c r="Q96" i="1"/>
  <c r="AC81" i="1"/>
  <c r="AG93" i="1" l="1"/>
  <c r="AF96" i="1"/>
  <c r="AD95" i="1"/>
  <c r="AR96" i="1"/>
  <c r="AS98" i="1"/>
  <c r="AQ98" i="1"/>
  <c r="AP98" i="1"/>
  <c r="M98" i="1"/>
  <c r="X99" i="1" s="1"/>
  <c r="R97" i="1"/>
  <c r="L98" i="1"/>
  <c r="W99" i="1" s="1"/>
  <c r="Q97" i="1"/>
  <c r="AC82" i="1"/>
  <c r="AG94" i="1" l="1"/>
  <c r="AF97" i="1"/>
  <c r="AD96" i="1"/>
  <c r="AR97" i="1"/>
  <c r="AS99" i="1"/>
  <c r="AP99" i="1"/>
  <c r="AQ99" i="1"/>
  <c r="M99" i="1"/>
  <c r="X100" i="1" s="1"/>
  <c r="R98" i="1"/>
  <c r="L99" i="1"/>
  <c r="W100" i="1" s="1"/>
  <c r="Q98" i="1"/>
  <c r="AC83" i="1"/>
  <c r="AG95" i="1" l="1"/>
  <c r="AF98" i="1"/>
  <c r="AD97" i="1"/>
  <c r="AR98" i="1"/>
  <c r="AQ100" i="1"/>
  <c r="AS100" i="1"/>
  <c r="AP100" i="1"/>
  <c r="M100" i="1"/>
  <c r="X101" i="1" s="1"/>
  <c r="R99" i="1"/>
  <c r="L100" i="1"/>
  <c r="W101" i="1" s="1"/>
  <c r="Q99" i="1"/>
  <c r="AC84" i="1"/>
  <c r="AG96" i="1" l="1"/>
  <c r="AF99" i="1"/>
  <c r="AD98" i="1"/>
  <c r="AR99" i="1"/>
  <c r="AS101" i="1"/>
  <c r="AP101" i="1"/>
  <c r="AQ101" i="1"/>
  <c r="M101" i="1"/>
  <c r="X102" i="1" s="1"/>
  <c r="R100" i="1"/>
  <c r="L101" i="1"/>
  <c r="W102" i="1" s="1"/>
  <c r="Q100" i="1"/>
  <c r="AC85" i="1"/>
  <c r="AG97" i="1" l="1"/>
  <c r="AF100" i="1"/>
  <c r="AD99" i="1"/>
  <c r="AR100" i="1"/>
  <c r="AS102" i="1"/>
  <c r="AQ102" i="1"/>
  <c r="AP102" i="1"/>
  <c r="M102" i="1"/>
  <c r="X103" i="1" s="1"/>
  <c r="R101" i="1"/>
  <c r="L102" i="1"/>
  <c r="W103" i="1" s="1"/>
  <c r="Q101" i="1"/>
  <c r="AC86" i="1"/>
  <c r="AG98" i="1" l="1"/>
  <c r="AF101" i="1"/>
  <c r="AR101" i="1"/>
  <c r="AD100" i="1"/>
  <c r="AS103" i="1"/>
  <c r="AP103" i="1"/>
  <c r="AQ103" i="1"/>
  <c r="M103" i="1"/>
  <c r="X104" i="1" s="1"/>
  <c r="R102" i="1"/>
  <c r="L103" i="1"/>
  <c r="W104" i="1" s="1"/>
  <c r="Q102" i="1"/>
  <c r="AC87" i="1"/>
  <c r="AG99" i="1" l="1"/>
  <c r="AF102" i="1"/>
  <c r="AD101" i="1"/>
  <c r="AR102" i="1"/>
  <c r="AS104" i="1"/>
  <c r="AQ104" i="1"/>
  <c r="AP104" i="1"/>
  <c r="M104" i="1"/>
  <c r="X105" i="1" s="1"/>
  <c r="R103" i="1"/>
  <c r="L104" i="1"/>
  <c r="W105" i="1" s="1"/>
  <c r="Q103" i="1"/>
  <c r="AC88" i="1"/>
  <c r="AG100" i="1" l="1"/>
  <c r="AF103" i="1"/>
  <c r="AD102" i="1"/>
  <c r="AR103" i="1"/>
  <c r="AS105" i="1"/>
  <c r="AP105" i="1"/>
  <c r="AQ105" i="1"/>
  <c r="M105" i="1"/>
  <c r="X106" i="1" s="1"/>
  <c r="R104" i="1"/>
  <c r="L105" i="1"/>
  <c r="W106" i="1" s="1"/>
  <c r="Q104" i="1"/>
  <c r="AC89" i="1"/>
  <c r="AG101" i="1" l="1"/>
  <c r="AF104" i="1"/>
  <c r="AD103" i="1"/>
  <c r="AR104" i="1"/>
  <c r="AS106" i="1"/>
  <c r="AQ106" i="1"/>
  <c r="AP106" i="1"/>
  <c r="M106" i="1"/>
  <c r="X107" i="1" s="1"/>
  <c r="R105" i="1"/>
  <c r="L106" i="1"/>
  <c r="W107" i="1" s="1"/>
  <c r="Q105" i="1"/>
  <c r="AC90" i="1"/>
  <c r="AG102" i="1" l="1"/>
  <c r="AF105" i="1"/>
  <c r="AD104" i="1"/>
  <c r="AR105" i="1"/>
  <c r="AP107" i="1"/>
  <c r="AS107" i="1"/>
  <c r="AQ107" i="1"/>
  <c r="M107" i="1"/>
  <c r="X108" i="1" s="1"/>
  <c r="R106" i="1"/>
  <c r="L107" i="1"/>
  <c r="W108" i="1" s="1"/>
  <c r="Q106" i="1"/>
  <c r="AC91" i="1"/>
  <c r="AG103" i="1" l="1"/>
  <c r="AF106" i="1"/>
  <c r="AD105" i="1"/>
  <c r="AR106" i="1"/>
  <c r="AS108" i="1"/>
  <c r="AQ108" i="1"/>
  <c r="AP108" i="1"/>
  <c r="M108" i="1"/>
  <c r="X109" i="1" s="1"/>
  <c r="R107" i="1"/>
  <c r="L108" i="1"/>
  <c r="W109" i="1" s="1"/>
  <c r="Q107" i="1"/>
  <c r="AC92" i="1"/>
  <c r="AG104" i="1" l="1"/>
  <c r="AF107" i="1"/>
  <c r="AD106" i="1"/>
  <c r="AR107" i="1"/>
  <c r="AP109" i="1"/>
  <c r="AS109" i="1"/>
  <c r="AQ109" i="1"/>
  <c r="M109" i="1"/>
  <c r="X110" i="1" s="1"/>
  <c r="R108" i="1"/>
  <c r="L109" i="1"/>
  <c r="W110" i="1" s="1"/>
  <c r="Q108" i="1"/>
  <c r="AC93" i="1"/>
  <c r="AG105" i="1" l="1"/>
  <c r="AF108" i="1"/>
  <c r="AD107" i="1"/>
  <c r="AR108" i="1"/>
  <c r="AS110" i="1"/>
  <c r="AQ110" i="1"/>
  <c r="AP110" i="1"/>
  <c r="M110" i="1"/>
  <c r="X111" i="1" s="1"/>
  <c r="R109" i="1"/>
  <c r="L110" i="1"/>
  <c r="W111" i="1" s="1"/>
  <c r="Q109" i="1"/>
  <c r="AC94" i="1"/>
  <c r="AG106" i="1" l="1"/>
  <c r="AF109" i="1"/>
  <c r="AD108" i="1"/>
  <c r="AR109" i="1"/>
  <c r="AS111" i="1"/>
  <c r="AP111" i="1"/>
  <c r="AQ111" i="1"/>
  <c r="M111" i="1"/>
  <c r="X112" i="1" s="1"/>
  <c r="R110" i="1"/>
  <c r="L111" i="1"/>
  <c r="W112" i="1" s="1"/>
  <c r="Q110" i="1"/>
  <c r="AC95" i="1"/>
  <c r="AG107" i="1" l="1"/>
  <c r="AF110" i="1"/>
  <c r="AD109" i="1"/>
  <c r="AR110" i="1"/>
  <c r="AS112" i="1"/>
  <c r="AQ112" i="1"/>
  <c r="AP112" i="1"/>
  <c r="M112" i="1"/>
  <c r="X113" i="1" s="1"/>
  <c r="R111" i="1"/>
  <c r="L112" i="1"/>
  <c r="W113" i="1" s="1"/>
  <c r="Q111" i="1"/>
  <c r="AC96" i="1"/>
  <c r="AG108" i="1" l="1"/>
  <c r="AF111" i="1"/>
  <c r="AD110" i="1"/>
  <c r="AR111" i="1"/>
  <c r="AS113" i="1"/>
  <c r="AP113" i="1"/>
  <c r="AQ113" i="1"/>
  <c r="M113" i="1"/>
  <c r="X114" i="1" s="1"/>
  <c r="R112" i="1"/>
  <c r="L113" i="1"/>
  <c r="W114" i="1" s="1"/>
  <c r="Q112" i="1"/>
  <c r="AC97" i="1"/>
  <c r="AG109" i="1" l="1"/>
  <c r="AF112" i="1"/>
  <c r="AD111" i="1"/>
  <c r="AR112" i="1"/>
  <c r="AQ114" i="1"/>
  <c r="AS114" i="1"/>
  <c r="AP114" i="1"/>
  <c r="M114" i="1"/>
  <c r="X115" i="1" s="1"/>
  <c r="R113" i="1"/>
  <c r="L114" i="1"/>
  <c r="W115" i="1" s="1"/>
  <c r="Q113" i="1"/>
  <c r="AC98" i="1"/>
  <c r="AG110" i="1" l="1"/>
  <c r="AF113" i="1"/>
  <c r="AD112" i="1"/>
  <c r="AR113" i="1"/>
  <c r="AS115" i="1"/>
  <c r="AP115" i="1"/>
  <c r="AQ115" i="1"/>
  <c r="M115" i="1"/>
  <c r="X116" i="1" s="1"/>
  <c r="R114" i="1"/>
  <c r="L115" i="1"/>
  <c r="W116" i="1" s="1"/>
  <c r="Q114" i="1"/>
  <c r="AC99" i="1"/>
  <c r="AG111" i="1" l="1"/>
  <c r="AF114" i="1"/>
  <c r="AD113" i="1"/>
  <c r="AR114" i="1"/>
  <c r="AS116" i="1"/>
  <c r="AQ116" i="1"/>
  <c r="AP116" i="1"/>
  <c r="M116" i="1"/>
  <c r="X117" i="1" s="1"/>
  <c r="R115" i="1"/>
  <c r="L116" i="1"/>
  <c r="W117" i="1" s="1"/>
  <c r="Q115" i="1"/>
  <c r="AC100" i="1"/>
  <c r="AG112" i="1" l="1"/>
  <c r="AF115" i="1"/>
  <c r="AD114" i="1"/>
  <c r="AR115" i="1"/>
  <c r="AS117" i="1"/>
  <c r="AP117" i="1"/>
  <c r="AQ117" i="1"/>
  <c r="M117" i="1"/>
  <c r="X118" i="1" s="1"/>
  <c r="R116" i="1"/>
  <c r="L117" i="1"/>
  <c r="W118" i="1" s="1"/>
  <c r="Q116" i="1"/>
  <c r="AC101" i="1"/>
  <c r="AG113" i="1" l="1"/>
  <c r="AF116" i="1"/>
  <c r="AD115" i="1"/>
  <c r="AR116" i="1"/>
  <c r="AS118" i="1"/>
  <c r="AQ118" i="1"/>
  <c r="AP118" i="1"/>
  <c r="M118" i="1"/>
  <c r="X119" i="1" s="1"/>
  <c r="R117" i="1"/>
  <c r="L118" i="1"/>
  <c r="W119" i="1" s="1"/>
  <c r="Q117" i="1"/>
  <c r="AC102" i="1"/>
  <c r="AG114" i="1" l="1"/>
  <c r="AF117" i="1"/>
  <c r="AD116" i="1"/>
  <c r="AR117" i="1"/>
  <c r="AS119" i="1"/>
  <c r="AP119" i="1"/>
  <c r="AQ119" i="1"/>
  <c r="M119" i="1"/>
  <c r="X120" i="1" s="1"/>
  <c r="R118" i="1"/>
  <c r="L119" i="1"/>
  <c r="W120" i="1" s="1"/>
  <c r="Q118" i="1"/>
  <c r="AC103" i="1"/>
  <c r="AG115" i="1" l="1"/>
  <c r="AF118" i="1"/>
  <c r="AD117" i="1"/>
  <c r="AR118" i="1"/>
  <c r="AS120" i="1"/>
  <c r="AQ120" i="1"/>
  <c r="AP120" i="1"/>
  <c r="M120" i="1"/>
  <c r="X121" i="1" s="1"/>
  <c r="R119" i="1"/>
  <c r="L120" i="1"/>
  <c r="W121" i="1" s="1"/>
  <c r="Q119" i="1"/>
  <c r="AC109" i="1"/>
  <c r="AC104" i="1"/>
  <c r="AG116" i="1" l="1"/>
  <c r="AF119" i="1"/>
  <c r="AD118" i="1"/>
  <c r="AR119" i="1"/>
  <c r="AS121" i="1"/>
  <c r="AP121" i="1"/>
  <c r="AQ121" i="1"/>
  <c r="M121" i="1"/>
  <c r="X122" i="1" s="1"/>
  <c r="R120" i="1"/>
  <c r="L121" i="1"/>
  <c r="W122" i="1" s="1"/>
  <c r="Q120" i="1"/>
  <c r="AC111" i="1"/>
  <c r="AC110" i="1"/>
  <c r="AC105" i="1"/>
  <c r="AG117" i="1" l="1"/>
  <c r="AF120" i="1"/>
  <c r="AD119" i="1"/>
  <c r="AR120" i="1"/>
  <c r="AS122" i="1"/>
  <c r="AQ122" i="1"/>
  <c r="AP122" i="1"/>
  <c r="M122" i="1"/>
  <c r="X123" i="1" s="1"/>
  <c r="R121" i="1"/>
  <c r="L122" i="1"/>
  <c r="W123" i="1" s="1"/>
  <c r="Q121" i="1"/>
  <c r="AC112" i="1"/>
  <c r="AC106" i="1"/>
  <c r="AG118" i="1" l="1"/>
  <c r="AF121" i="1"/>
  <c r="AD120" i="1"/>
  <c r="AR121" i="1"/>
  <c r="AS123" i="1"/>
  <c r="AP123" i="1"/>
  <c r="AQ123" i="1"/>
  <c r="M123" i="1"/>
  <c r="X124" i="1" s="1"/>
  <c r="R122" i="1"/>
  <c r="L123" i="1"/>
  <c r="W124" i="1" s="1"/>
  <c r="Q122" i="1"/>
  <c r="AC113" i="1"/>
  <c r="AC107" i="1"/>
  <c r="AC108" i="1"/>
  <c r="AG119" i="1" l="1"/>
  <c r="AF122" i="1"/>
  <c r="AD121" i="1"/>
  <c r="AR122" i="1"/>
  <c r="AS124" i="1"/>
  <c r="AQ124" i="1"/>
  <c r="AP124" i="1"/>
  <c r="M124" i="1"/>
  <c r="X125" i="1" s="1"/>
  <c r="R123" i="1"/>
  <c r="L124" i="1"/>
  <c r="W125" i="1" s="1"/>
  <c r="Q123" i="1"/>
  <c r="AC114" i="1"/>
  <c r="AG120" i="1" l="1"/>
  <c r="AF123" i="1"/>
  <c r="AD122" i="1"/>
  <c r="AR123" i="1"/>
  <c r="AS125" i="1"/>
  <c r="AP125" i="1"/>
  <c r="AQ125" i="1"/>
  <c r="M125" i="1"/>
  <c r="X126" i="1" s="1"/>
  <c r="R124" i="1"/>
  <c r="L125" i="1"/>
  <c r="W126" i="1" s="1"/>
  <c r="Q124" i="1"/>
  <c r="AC115" i="1"/>
  <c r="AG121" i="1" l="1"/>
  <c r="AF124" i="1"/>
  <c r="AD123" i="1"/>
  <c r="AR124" i="1"/>
  <c r="AS126" i="1"/>
  <c r="AQ126" i="1"/>
  <c r="AP126" i="1"/>
  <c r="M126" i="1"/>
  <c r="X127" i="1" s="1"/>
  <c r="R125" i="1"/>
  <c r="L126" i="1"/>
  <c r="W127" i="1" s="1"/>
  <c r="Q125" i="1"/>
  <c r="AC116" i="1"/>
  <c r="AG122" i="1" l="1"/>
  <c r="AF125" i="1"/>
  <c r="AD124" i="1"/>
  <c r="AR125" i="1"/>
  <c r="AS127" i="1"/>
  <c r="AP127" i="1"/>
  <c r="AQ127" i="1"/>
  <c r="M127" i="1"/>
  <c r="X128" i="1" s="1"/>
  <c r="R126" i="1"/>
  <c r="L127" i="1"/>
  <c r="W128" i="1" s="1"/>
  <c r="Q126" i="1"/>
  <c r="AC117" i="1"/>
  <c r="AG123" i="1" l="1"/>
  <c r="AF126" i="1"/>
  <c r="AD125" i="1"/>
  <c r="AR126" i="1"/>
  <c r="AS128" i="1"/>
  <c r="AQ128" i="1"/>
  <c r="AP128" i="1"/>
  <c r="AC118" i="1"/>
  <c r="M128" i="1"/>
  <c r="X129" i="1" s="1"/>
  <c r="R127" i="1"/>
  <c r="L128" i="1"/>
  <c r="W129" i="1" s="1"/>
  <c r="Q127" i="1"/>
  <c r="AG124" i="1" l="1"/>
  <c r="AF127" i="1"/>
  <c r="AD126" i="1"/>
  <c r="AR127" i="1"/>
  <c r="AP129" i="1"/>
  <c r="AS129" i="1"/>
  <c r="AQ129" i="1"/>
  <c r="M129" i="1"/>
  <c r="X130" i="1" s="1"/>
  <c r="R128" i="1"/>
  <c r="L129" i="1"/>
  <c r="W130" i="1" s="1"/>
  <c r="Q128" i="1"/>
  <c r="AC120" i="1"/>
  <c r="AC119" i="1"/>
  <c r="AG125" i="1" l="1"/>
  <c r="AF128" i="1"/>
  <c r="AD127" i="1"/>
  <c r="AR128" i="1"/>
  <c r="AS130" i="1"/>
  <c r="AQ130" i="1"/>
  <c r="AP130" i="1"/>
  <c r="M130" i="1"/>
  <c r="X131" i="1" s="1"/>
  <c r="R129" i="1"/>
  <c r="L130" i="1"/>
  <c r="W131" i="1" s="1"/>
  <c r="Q129" i="1"/>
  <c r="AG126" i="1" l="1"/>
  <c r="AF129" i="1"/>
  <c r="AR129" i="1"/>
  <c r="AD128" i="1"/>
  <c r="AS131" i="1"/>
  <c r="AP131" i="1"/>
  <c r="AQ131" i="1"/>
  <c r="M131" i="1"/>
  <c r="X132" i="1" s="1"/>
  <c r="R130" i="1"/>
  <c r="L131" i="1"/>
  <c r="W132" i="1" s="1"/>
  <c r="Q130" i="1"/>
  <c r="AC122" i="1"/>
  <c r="AC121" i="1"/>
  <c r="AG127" i="1" l="1"/>
  <c r="AF130" i="1"/>
  <c r="AD129" i="1"/>
  <c r="AR130" i="1"/>
  <c r="AS132" i="1"/>
  <c r="AQ132" i="1"/>
  <c r="AP132" i="1"/>
  <c r="M132" i="1"/>
  <c r="X133" i="1" s="1"/>
  <c r="R131" i="1"/>
  <c r="L132" i="1"/>
  <c r="W133" i="1" s="1"/>
  <c r="Q131" i="1"/>
  <c r="AC123" i="1"/>
  <c r="AG128" i="1" l="1"/>
  <c r="AF131" i="1"/>
  <c r="AD130" i="1"/>
  <c r="AR131" i="1"/>
  <c r="AS133" i="1"/>
  <c r="AP133" i="1"/>
  <c r="AQ133" i="1"/>
  <c r="M133" i="1"/>
  <c r="X134" i="1" s="1"/>
  <c r="R132" i="1"/>
  <c r="L133" i="1"/>
  <c r="Q132" i="1"/>
  <c r="AG129" i="1" l="1"/>
  <c r="AF132" i="1"/>
  <c r="AD131" i="1"/>
  <c r="AR132" i="1"/>
  <c r="AS134" i="1"/>
  <c r="W134" i="1"/>
  <c r="AP134" i="1"/>
  <c r="AQ134" i="1"/>
  <c r="M134" i="1"/>
  <c r="X135" i="1" s="1"/>
  <c r="R133" i="1"/>
  <c r="L134" i="1"/>
  <c r="Q133" i="1"/>
  <c r="AC125" i="1"/>
  <c r="AC124" i="1"/>
  <c r="AG130" i="1" l="1"/>
  <c r="AF133" i="1"/>
  <c r="W135" i="1"/>
  <c r="AD132" i="1"/>
  <c r="AR133" i="1"/>
  <c r="AS135" i="1"/>
  <c r="AQ135" i="1"/>
  <c r="AP135" i="1"/>
  <c r="M135" i="1"/>
  <c r="X136" i="1" s="1"/>
  <c r="R134" i="1"/>
  <c r="L135" i="1"/>
  <c r="Q134" i="1"/>
  <c r="AG131" i="1" l="1"/>
  <c r="W136" i="1"/>
  <c r="AF134" i="1"/>
  <c r="AD133" i="1"/>
  <c r="AR134" i="1"/>
  <c r="AS136" i="1"/>
  <c r="AP136" i="1"/>
  <c r="AQ136" i="1"/>
  <c r="M136" i="1"/>
  <c r="X137" i="1" s="1"/>
  <c r="R135" i="1"/>
  <c r="L136" i="1"/>
  <c r="Q135" i="1"/>
  <c r="AC127" i="1"/>
  <c r="AC126" i="1"/>
  <c r="W137" i="1" l="1"/>
  <c r="AG132" i="1"/>
  <c r="AF135" i="1"/>
  <c r="AD134" i="1"/>
  <c r="AR135" i="1"/>
  <c r="AS137" i="1"/>
  <c r="AP137" i="1"/>
  <c r="AQ137" i="1"/>
  <c r="M137" i="1"/>
  <c r="X138" i="1" s="1"/>
  <c r="R136" i="1"/>
  <c r="L137" i="1"/>
  <c r="W138" i="1" s="1"/>
  <c r="Q136" i="1"/>
  <c r="AG133" i="1" l="1"/>
  <c r="AF136" i="1"/>
  <c r="AD135" i="1"/>
  <c r="AR136" i="1"/>
  <c r="AS138" i="1"/>
  <c r="AP138" i="1"/>
  <c r="AQ138" i="1"/>
  <c r="M138" i="1"/>
  <c r="X139" i="1" s="1"/>
  <c r="R137" i="1"/>
  <c r="L138" i="1"/>
  <c r="W139" i="1" s="1"/>
  <c r="Q137" i="1"/>
  <c r="AC129" i="1"/>
  <c r="AC128" i="1"/>
  <c r="AG134" i="1" l="1"/>
  <c r="AF137" i="1"/>
  <c r="AD136" i="1"/>
  <c r="AR137" i="1"/>
  <c r="AS139" i="1"/>
  <c r="AQ139" i="1"/>
  <c r="AP139" i="1"/>
  <c r="M139" i="1"/>
  <c r="X140" i="1" s="1"/>
  <c r="R138" i="1"/>
  <c r="L139" i="1"/>
  <c r="W140" i="1" s="1"/>
  <c r="Q138" i="1"/>
  <c r="AG135" i="1" l="1"/>
  <c r="AF138" i="1"/>
  <c r="AD137" i="1"/>
  <c r="AR138" i="1"/>
  <c r="AS140" i="1"/>
  <c r="AP140" i="1"/>
  <c r="AQ140" i="1"/>
  <c r="M140" i="1"/>
  <c r="X141" i="1" s="1"/>
  <c r="R139" i="1"/>
  <c r="L140" i="1"/>
  <c r="W141" i="1" s="1"/>
  <c r="Q139" i="1"/>
  <c r="AC131" i="1"/>
  <c r="AC130" i="1"/>
  <c r="AG136" i="1" l="1"/>
  <c r="AF139" i="1"/>
  <c r="AD138" i="1"/>
  <c r="AR139" i="1"/>
  <c r="AS141" i="1"/>
  <c r="AQ141" i="1"/>
  <c r="AP141" i="1"/>
  <c r="M141" i="1"/>
  <c r="X142" i="1" s="1"/>
  <c r="R140" i="1"/>
  <c r="L141" i="1"/>
  <c r="W142" i="1" s="1"/>
  <c r="Q140" i="1"/>
  <c r="AG137" i="1" l="1"/>
  <c r="AF140" i="1"/>
  <c r="AD139" i="1"/>
  <c r="AR140" i="1"/>
  <c r="AS142" i="1"/>
  <c r="AP142" i="1"/>
  <c r="AQ142" i="1"/>
  <c r="M142" i="1"/>
  <c r="X143" i="1" s="1"/>
  <c r="R141" i="1"/>
  <c r="L142" i="1"/>
  <c r="W143" i="1" s="1"/>
  <c r="Q141" i="1"/>
  <c r="AC133" i="1"/>
  <c r="AC132" i="1"/>
  <c r="AG138" i="1" l="1"/>
  <c r="AF141" i="1"/>
  <c r="AD140" i="1"/>
  <c r="AR141" i="1"/>
  <c r="AS143" i="1"/>
  <c r="AQ143" i="1"/>
  <c r="AP143" i="1"/>
  <c r="M143" i="1"/>
  <c r="X144" i="1" s="1"/>
  <c r="R142" i="1"/>
  <c r="L143" i="1"/>
  <c r="W144" i="1" s="1"/>
  <c r="Q142" i="1"/>
  <c r="AG139" i="1" l="1"/>
  <c r="AF142" i="1"/>
  <c r="AD141" i="1"/>
  <c r="AR142" i="1"/>
  <c r="AS144" i="1"/>
  <c r="AP144" i="1"/>
  <c r="AQ144" i="1"/>
  <c r="M144" i="1"/>
  <c r="X145" i="1" s="1"/>
  <c r="R143" i="1"/>
  <c r="L144" i="1"/>
  <c r="W145" i="1" s="1"/>
  <c r="Q143" i="1"/>
  <c r="AC135" i="1"/>
  <c r="AC134" i="1"/>
  <c r="AG140" i="1" l="1"/>
  <c r="AF143" i="1"/>
  <c r="AD142" i="1"/>
  <c r="AR143" i="1"/>
  <c r="AS145" i="1"/>
  <c r="AQ145" i="1"/>
  <c r="AP145" i="1"/>
  <c r="M145" i="1"/>
  <c r="X146" i="1" s="1"/>
  <c r="R144" i="1"/>
  <c r="L145" i="1"/>
  <c r="W146" i="1" s="1"/>
  <c r="Q144" i="1"/>
  <c r="AC136" i="1"/>
  <c r="AG141" i="1" l="1"/>
  <c r="AF144" i="1"/>
  <c r="AD143" i="1"/>
  <c r="AR144" i="1"/>
  <c r="AS146" i="1"/>
  <c r="AP146" i="1"/>
  <c r="AQ146" i="1"/>
  <c r="M146" i="1"/>
  <c r="X147" i="1" s="1"/>
  <c r="R145" i="1"/>
  <c r="L146" i="1"/>
  <c r="W147" i="1" s="1"/>
  <c r="Q145" i="1"/>
  <c r="AG142" i="1" l="1"/>
  <c r="AF145" i="1"/>
  <c r="AD144" i="1"/>
  <c r="AR145" i="1"/>
  <c r="AS147" i="1"/>
  <c r="AQ147" i="1"/>
  <c r="AP147" i="1"/>
  <c r="M147" i="1"/>
  <c r="X148" i="1" s="1"/>
  <c r="R146" i="1"/>
  <c r="L147" i="1"/>
  <c r="W148" i="1" s="1"/>
  <c r="Q146" i="1"/>
  <c r="AC137" i="1"/>
  <c r="AG143" i="1" l="1"/>
  <c r="AF146" i="1"/>
  <c r="AD145" i="1"/>
  <c r="AR146" i="1"/>
  <c r="AS148" i="1"/>
  <c r="AP148" i="1"/>
  <c r="AQ148" i="1"/>
  <c r="M148" i="1"/>
  <c r="X149" i="1" s="1"/>
  <c r="R147" i="1"/>
  <c r="L148" i="1"/>
  <c r="W149" i="1" s="1"/>
  <c r="Q147" i="1"/>
  <c r="AC139" i="1"/>
  <c r="AC138" i="1"/>
  <c r="AG144" i="1" l="1"/>
  <c r="AF147" i="1"/>
  <c r="AD146" i="1"/>
  <c r="AR147" i="1"/>
  <c r="AS149" i="1"/>
  <c r="AQ149" i="1"/>
  <c r="AP149" i="1"/>
  <c r="M149" i="1"/>
  <c r="X150" i="1" s="1"/>
  <c r="R148" i="1"/>
  <c r="L149" i="1"/>
  <c r="W150" i="1" s="1"/>
  <c r="Q148" i="1"/>
  <c r="AC140" i="1"/>
  <c r="AG145" i="1" l="1"/>
  <c r="AF148" i="1"/>
  <c r="AD147" i="1"/>
  <c r="AR148" i="1"/>
  <c r="AS150" i="1"/>
  <c r="AP150" i="1"/>
  <c r="AQ150" i="1"/>
  <c r="M150" i="1"/>
  <c r="X151" i="1" s="1"/>
  <c r="R149" i="1"/>
  <c r="L150" i="1"/>
  <c r="W151" i="1" s="1"/>
  <c r="Q149" i="1"/>
  <c r="AC141" i="1"/>
  <c r="AG146" i="1" l="1"/>
  <c r="AF149" i="1"/>
  <c r="AD148" i="1"/>
  <c r="AR149" i="1"/>
  <c r="AS151" i="1"/>
  <c r="AQ151" i="1"/>
  <c r="AP151" i="1"/>
  <c r="M151" i="1"/>
  <c r="X152" i="1" s="1"/>
  <c r="R150" i="1"/>
  <c r="L151" i="1"/>
  <c r="W152" i="1" s="1"/>
  <c r="Q150" i="1"/>
  <c r="AG147" i="1" l="1"/>
  <c r="AF150" i="1"/>
  <c r="AD149" i="1"/>
  <c r="AR150" i="1"/>
  <c r="AP152" i="1"/>
  <c r="AS152" i="1"/>
  <c r="AQ152" i="1"/>
  <c r="M152" i="1"/>
  <c r="X153" i="1" s="1"/>
  <c r="R151" i="1"/>
  <c r="L152" i="1"/>
  <c r="W153" i="1" s="1"/>
  <c r="Q151" i="1"/>
  <c r="AC142" i="1"/>
  <c r="AG148" i="1" l="1"/>
  <c r="AF151" i="1"/>
  <c r="AD150" i="1"/>
  <c r="AR151" i="1"/>
  <c r="AS153" i="1"/>
  <c r="AQ153" i="1"/>
  <c r="AP153" i="1"/>
  <c r="M153" i="1"/>
  <c r="X154" i="1" s="1"/>
  <c r="R152" i="1"/>
  <c r="L153" i="1"/>
  <c r="W154" i="1" s="1"/>
  <c r="Q152" i="1"/>
  <c r="AC144" i="1"/>
  <c r="AC143" i="1"/>
  <c r="AG149" i="1" l="1"/>
  <c r="AF152" i="1"/>
  <c r="AD151" i="1"/>
  <c r="AR152" i="1"/>
  <c r="AS154" i="1"/>
  <c r="AP154" i="1"/>
  <c r="AQ154" i="1"/>
  <c r="M154" i="1"/>
  <c r="X155" i="1" s="1"/>
  <c r="R153" i="1"/>
  <c r="L154" i="1"/>
  <c r="W155" i="1" s="1"/>
  <c r="Q153" i="1"/>
  <c r="AG150" i="1" l="1"/>
  <c r="AF153" i="1"/>
  <c r="AD152" i="1"/>
  <c r="AR153" i="1"/>
  <c r="AS155" i="1"/>
  <c r="AQ155" i="1"/>
  <c r="AP155" i="1"/>
  <c r="M155" i="1"/>
  <c r="X156" i="1" s="1"/>
  <c r="R154" i="1"/>
  <c r="L155" i="1"/>
  <c r="W156" i="1" s="1"/>
  <c r="Q154" i="1"/>
  <c r="AC145" i="1"/>
  <c r="AG151" i="1" l="1"/>
  <c r="AF154" i="1"/>
  <c r="AD153" i="1"/>
  <c r="AR154" i="1"/>
  <c r="AP156" i="1"/>
  <c r="AS156" i="1"/>
  <c r="AQ156" i="1"/>
  <c r="M156" i="1"/>
  <c r="X157" i="1" s="1"/>
  <c r="R155" i="1"/>
  <c r="L156" i="1"/>
  <c r="W157" i="1" s="1"/>
  <c r="Q155" i="1"/>
  <c r="AC147" i="1"/>
  <c r="AC146" i="1"/>
  <c r="AG152" i="1" l="1"/>
  <c r="AF155" i="1"/>
  <c r="AD154" i="1"/>
  <c r="AR155" i="1"/>
  <c r="AS157" i="1"/>
  <c r="AQ157" i="1"/>
  <c r="AP157" i="1"/>
  <c r="M157" i="1"/>
  <c r="X158" i="1" s="1"/>
  <c r="R156" i="1"/>
  <c r="L157" i="1"/>
  <c r="W158" i="1" s="1"/>
  <c r="Q156" i="1"/>
  <c r="AG153" i="1" l="1"/>
  <c r="AF156" i="1"/>
  <c r="AD155" i="1"/>
  <c r="AR156" i="1"/>
  <c r="AS158" i="1"/>
  <c r="AP158" i="1"/>
  <c r="AQ158" i="1"/>
  <c r="M158" i="1"/>
  <c r="X159" i="1" s="1"/>
  <c r="R157" i="1"/>
  <c r="L158" i="1"/>
  <c r="W159" i="1" s="1"/>
  <c r="Q157" i="1"/>
  <c r="AC149" i="1"/>
  <c r="AC148" i="1"/>
  <c r="AG154" i="1" l="1"/>
  <c r="AF157" i="1"/>
  <c r="AD156" i="1"/>
  <c r="AR157" i="1"/>
  <c r="AS159" i="1"/>
  <c r="AQ159" i="1"/>
  <c r="AP159" i="1"/>
  <c r="M159" i="1"/>
  <c r="X160" i="1" s="1"/>
  <c r="R158" i="1"/>
  <c r="L159" i="1"/>
  <c r="W160" i="1" s="1"/>
  <c r="Q158" i="1"/>
  <c r="AG155" i="1" l="1"/>
  <c r="AF158" i="1"/>
  <c r="AD157" i="1"/>
  <c r="AR158" i="1"/>
  <c r="AS160" i="1"/>
  <c r="AP160" i="1"/>
  <c r="AQ160" i="1"/>
  <c r="M160" i="1"/>
  <c r="X161" i="1" s="1"/>
  <c r="R159" i="1"/>
  <c r="L160" i="1"/>
  <c r="W161" i="1" s="1"/>
  <c r="Q159" i="1"/>
  <c r="AC151" i="1"/>
  <c r="AC150" i="1"/>
  <c r="AG156" i="1" l="1"/>
  <c r="AF159" i="1"/>
  <c r="AD158" i="1"/>
  <c r="AR159" i="1"/>
  <c r="AS161" i="1"/>
  <c r="AQ161" i="1"/>
  <c r="AP161" i="1"/>
  <c r="M161" i="1"/>
  <c r="X162" i="1" s="1"/>
  <c r="R160" i="1"/>
  <c r="L161" i="1"/>
  <c r="W162" i="1" s="1"/>
  <c r="Q160" i="1"/>
  <c r="AG157" i="1" l="1"/>
  <c r="AF160" i="1"/>
  <c r="AD159" i="1"/>
  <c r="AR160" i="1"/>
  <c r="AS162" i="1"/>
  <c r="AP162" i="1"/>
  <c r="AQ162" i="1"/>
  <c r="M162" i="1"/>
  <c r="X163" i="1" s="1"/>
  <c r="R161" i="1"/>
  <c r="L162" i="1"/>
  <c r="W163" i="1" s="1"/>
  <c r="Q161" i="1"/>
  <c r="AC152" i="1"/>
  <c r="AG158" i="1" l="1"/>
  <c r="AF161" i="1"/>
  <c r="AD160" i="1"/>
  <c r="AR161" i="1"/>
  <c r="AS163" i="1"/>
  <c r="AQ163" i="1"/>
  <c r="AP163" i="1"/>
  <c r="M163" i="1"/>
  <c r="X164" i="1" s="1"/>
  <c r="R162" i="1"/>
  <c r="L163" i="1"/>
  <c r="W164" i="1" s="1"/>
  <c r="Q162" i="1"/>
  <c r="AC154" i="1"/>
  <c r="AC153" i="1"/>
  <c r="AG159" i="1" l="1"/>
  <c r="AF162" i="1"/>
  <c r="AD161" i="1"/>
  <c r="AR162" i="1"/>
  <c r="AP164" i="1"/>
  <c r="AS164" i="1"/>
  <c r="AQ164" i="1"/>
  <c r="M164" i="1"/>
  <c r="X165" i="1" s="1"/>
  <c r="R163" i="1"/>
  <c r="L164" i="1"/>
  <c r="W165" i="1" s="1"/>
  <c r="Q163" i="1"/>
  <c r="AG160" i="1" l="1"/>
  <c r="AF163" i="1"/>
  <c r="AD162" i="1"/>
  <c r="AR163" i="1"/>
  <c r="AS165" i="1"/>
  <c r="AQ165" i="1"/>
  <c r="AP165" i="1"/>
  <c r="M165" i="1"/>
  <c r="X166" i="1" s="1"/>
  <c r="R164" i="1"/>
  <c r="L165" i="1"/>
  <c r="W166" i="1" s="1"/>
  <c r="Q164" i="1"/>
  <c r="AC156" i="1"/>
  <c r="AC155" i="1"/>
  <c r="AG161" i="1" l="1"/>
  <c r="AF164" i="1"/>
  <c r="AD163" i="1"/>
  <c r="AR164" i="1"/>
  <c r="AS166" i="1"/>
  <c r="AP166" i="1"/>
  <c r="AQ166" i="1"/>
  <c r="M166" i="1"/>
  <c r="X167" i="1" s="1"/>
  <c r="R165" i="1"/>
  <c r="L166" i="1"/>
  <c r="W167" i="1" s="1"/>
  <c r="Q165" i="1"/>
  <c r="AG162" i="1" l="1"/>
  <c r="AF165" i="1"/>
  <c r="AD164" i="1"/>
  <c r="AR165" i="1"/>
  <c r="AS167" i="1"/>
  <c r="AQ167" i="1"/>
  <c r="AP167" i="1"/>
  <c r="M167" i="1"/>
  <c r="X168" i="1" s="1"/>
  <c r="R166" i="1"/>
  <c r="L167" i="1"/>
  <c r="W168" i="1" s="1"/>
  <c r="Q166" i="1"/>
  <c r="AC157" i="1"/>
  <c r="AG163" i="1" l="1"/>
  <c r="AF166" i="1"/>
  <c r="AD165" i="1"/>
  <c r="AR166" i="1"/>
  <c r="AS168" i="1"/>
  <c r="AP168" i="1"/>
  <c r="AQ168" i="1"/>
  <c r="M168" i="1"/>
  <c r="X169" i="1" s="1"/>
  <c r="R167" i="1"/>
  <c r="L168" i="1"/>
  <c r="W169" i="1" s="1"/>
  <c r="Q167" i="1"/>
  <c r="AC158" i="1"/>
  <c r="AG164" i="1" l="1"/>
  <c r="AF167" i="1"/>
  <c r="AD166" i="1"/>
  <c r="AR167" i="1"/>
  <c r="AS169" i="1"/>
  <c r="AQ169" i="1"/>
  <c r="AP169" i="1"/>
  <c r="M169" i="1"/>
  <c r="X170" i="1" s="1"/>
  <c r="R168" i="1"/>
  <c r="L169" i="1"/>
  <c r="W170" i="1" s="1"/>
  <c r="Q168" i="1"/>
  <c r="AC160" i="1"/>
  <c r="AC159" i="1"/>
  <c r="AG165" i="1" l="1"/>
  <c r="AF168" i="1"/>
  <c r="AD167" i="1"/>
  <c r="AR168" i="1"/>
  <c r="AS170" i="1"/>
  <c r="AP170" i="1"/>
  <c r="AQ170" i="1"/>
  <c r="M170" i="1"/>
  <c r="X171" i="1" s="1"/>
  <c r="R169" i="1"/>
  <c r="L170" i="1"/>
  <c r="W171" i="1" s="1"/>
  <c r="Q169" i="1"/>
  <c r="AC161" i="1"/>
  <c r="AG166" i="1" l="1"/>
  <c r="AF169" i="1"/>
  <c r="AD168" i="1"/>
  <c r="AR169" i="1"/>
  <c r="AS171" i="1"/>
  <c r="AQ171" i="1"/>
  <c r="AP171" i="1"/>
  <c r="M171" i="1"/>
  <c r="X172" i="1" s="1"/>
  <c r="R170" i="1"/>
  <c r="L171" i="1"/>
  <c r="W172" i="1" s="1"/>
  <c r="Q170" i="1"/>
  <c r="AG167" i="1" l="1"/>
  <c r="AF170" i="1"/>
  <c r="AD169" i="1"/>
  <c r="AR170" i="1"/>
  <c r="AS172" i="1"/>
  <c r="AP172" i="1"/>
  <c r="AQ172" i="1"/>
  <c r="M172" i="1"/>
  <c r="X173" i="1" s="1"/>
  <c r="R171" i="1"/>
  <c r="L172" i="1"/>
  <c r="W173" i="1" s="1"/>
  <c r="Q171" i="1"/>
  <c r="AC163" i="1"/>
  <c r="AC162" i="1"/>
  <c r="AG168" i="1" l="1"/>
  <c r="AF171" i="1"/>
  <c r="AD170" i="1"/>
  <c r="AR171" i="1"/>
  <c r="AS173" i="1"/>
  <c r="AQ173" i="1"/>
  <c r="AP173" i="1"/>
  <c r="M173" i="1"/>
  <c r="X174" i="1" s="1"/>
  <c r="R172" i="1"/>
  <c r="L173" i="1"/>
  <c r="W174" i="1" s="1"/>
  <c r="Q172" i="1"/>
  <c r="AC164" i="1"/>
  <c r="AG169" i="1" l="1"/>
  <c r="AF172" i="1"/>
  <c r="AD171" i="1"/>
  <c r="AR172" i="1"/>
  <c r="AS174" i="1"/>
  <c r="AP174" i="1"/>
  <c r="AQ174" i="1"/>
  <c r="M174" i="1"/>
  <c r="X175" i="1" s="1"/>
  <c r="R173" i="1"/>
  <c r="L174" i="1"/>
  <c r="W175" i="1" s="1"/>
  <c r="Q173" i="1"/>
  <c r="AG170" i="1" l="1"/>
  <c r="AF173" i="1"/>
  <c r="AD172" i="1"/>
  <c r="AR173" i="1"/>
  <c r="AS175" i="1"/>
  <c r="AQ175" i="1"/>
  <c r="AP175" i="1"/>
  <c r="M175" i="1"/>
  <c r="X176" i="1" s="1"/>
  <c r="R174" i="1"/>
  <c r="L175" i="1"/>
  <c r="W176" i="1" s="1"/>
  <c r="Q174" i="1"/>
  <c r="AC166" i="1"/>
  <c r="AC165" i="1"/>
  <c r="AG171" i="1" l="1"/>
  <c r="AF174" i="1"/>
  <c r="AD173" i="1"/>
  <c r="AR174" i="1"/>
  <c r="AS176" i="1"/>
  <c r="AP176" i="1"/>
  <c r="AQ176" i="1"/>
  <c r="M176" i="1"/>
  <c r="X177" i="1" s="1"/>
  <c r="R175" i="1"/>
  <c r="L176" i="1"/>
  <c r="W177" i="1" s="1"/>
  <c r="Q175" i="1"/>
  <c r="AG172" i="1" l="1"/>
  <c r="AF175" i="1"/>
  <c r="AD174" i="1"/>
  <c r="AR175" i="1"/>
  <c r="AS177" i="1"/>
  <c r="AQ177" i="1"/>
  <c r="AP177" i="1"/>
  <c r="M177" i="1"/>
  <c r="X178" i="1" s="1"/>
  <c r="R176" i="1"/>
  <c r="L177" i="1"/>
  <c r="W178" i="1" s="1"/>
  <c r="Q176" i="1"/>
  <c r="AC167" i="1"/>
  <c r="AG173" i="1" l="1"/>
  <c r="AF176" i="1"/>
  <c r="AD175" i="1"/>
  <c r="AR176" i="1"/>
  <c r="AS178" i="1"/>
  <c r="AP178" i="1"/>
  <c r="AQ178" i="1"/>
  <c r="M178" i="1"/>
  <c r="X179" i="1" s="1"/>
  <c r="R177" i="1"/>
  <c r="L178" i="1"/>
  <c r="W179" i="1" s="1"/>
  <c r="Q177" i="1"/>
  <c r="AC169" i="1"/>
  <c r="AC168" i="1"/>
  <c r="AG174" i="1" l="1"/>
  <c r="AF177" i="1"/>
  <c r="AD176" i="1"/>
  <c r="AR177" i="1"/>
  <c r="AS179" i="1"/>
  <c r="AQ179" i="1"/>
  <c r="AP179" i="1"/>
  <c r="M179" i="1"/>
  <c r="X180" i="1" s="1"/>
  <c r="R178" i="1"/>
  <c r="L179" i="1"/>
  <c r="W180" i="1" s="1"/>
  <c r="Q178" i="1"/>
  <c r="AG175" i="1" l="1"/>
  <c r="AF178" i="1"/>
  <c r="AD177" i="1"/>
  <c r="AR178" i="1"/>
  <c r="AS180" i="1"/>
  <c r="AP180" i="1"/>
  <c r="AQ180" i="1"/>
  <c r="M180" i="1"/>
  <c r="X181" i="1" s="1"/>
  <c r="R179" i="1"/>
  <c r="L180" i="1"/>
  <c r="W181" i="1" s="1"/>
  <c r="Q179" i="1"/>
  <c r="AC171" i="1"/>
  <c r="AC170" i="1"/>
  <c r="AG176" i="1" l="1"/>
  <c r="AF179" i="1"/>
  <c r="AD178" i="1"/>
  <c r="AR179" i="1"/>
  <c r="AS181" i="1"/>
  <c r="AQ181" i="1"/>
  <c r="AP181" i="1"/>
  <c r="M181" i="1"/>
  <c r="X182" i="1" s="1"/>
  <c r="R180" i="1"/>
  <c r="L181" i="1"/>
  <c r="W182" i="1" s="1"/>
  <c r="Q180" i="1"/>
  <c r="AC172" i="1"/>
  <c r="AG177" i="1" l="1"/>
  <c r="AF180" i="1"/>
  <c r="AD179" i="1"/>
  <c r="AR180" i="1"/>
  <c r="AS182" i="1"/>
  <c r="AP182" i="1"/>
  <c r="AQ182" i="1"/>
  <c r="M182" i="1"/>
  <c r="X183" i="1" s="1"/>
  <c r="R181" i="1"/>
  <c r="L182" i="1"/>
  <c r="W183" i="1" s="1"/>
  <c r="Q181" i="1"/>
  <c r="AG178" i="1" l="1"/>
  <c r="AF181" i="1"/>
  <c r="AD180" i="1"/>
  <c r="AR181" i="1"/>
  <c r="AS183" i="1"/>
  <c r="AQ183" i="1"/>
  <c r="AP183" i="1"/>
  <c r="M183" i="1"/>
  <c r="X184" i="1" s="1"/>
  <c r="R182" i="1"/>
  <c r="L183" i="1"/>
  <c r="W184" i="1" s="1"/>
  <c r="Q182" i="1"/>
  <c r="AC174" i="1"/>
  <c r="AC173" i="1"/>
  <c r="AG179" i="1" l="1"/>
  <c r="AF182" i="1"/>
  <c r="AD181" i="1"/>
  <c r="AR182" i="1"/>
  <c r="AS184" i="1"/>
  <c r="AP184" i="1"/>
  <c r="AQ184" i="1"/>
  <c r="M184" i="1"/>
  <c r="X185" i="1" s="1"/>
  <c r="R183" i="1"/>
  <c r="L184" i="1"/>
  <c r="W185" i="1" s="1"/>
  <c r="Q183" i="1"/>
  <c r="AG180" i="1" l="1"/>
  <c r="AF183" i="1"/>
  <c r="AD182" i="1"/>
  <c r="AR183" i="1"/>
  <c r="AS185" i="1"/>
  <c r="AQ185" i="1"/>
  <c r="AP185" i="1"/>
  <c r="M185" i="1"/>
  <c r="X186" i="1" s="1"/>
  <c r="R184" i="1"/>
  <c r="L185" i="1"/>
  <c r="W186" i="1" s="1"/>
  <c r="Q184" i="1"/>
  <c r="AC176" i="1"/>
  <c r="AC175" i="1"/>
  <c r="AG181" i="1" l="1"/>
  <c r="AF184" i="1"/>
  <c r="AD183" i="1"/>
  <c r="AR184" i="1"/>
  <c r="AS186" i="1"/>
  <c r="AP186" i="1"/>
  <c r="AQ186" i="1"/>
  <c r="M186" i="1"/>
  <c r="X187" i="1" s="1"/>
  <c r="R185" i="1"/>
  <c r="L186" i="1"/>
  <c r="W187" i="1" s="1"/>
  <c r="Q185" i="1"/>
  <c r="AG182" i="1" l="1"/>
  <c r="AF185" i="1"/>
  <c r="AD184" i="1"/>
  <c r="AR185" i="1"/>
  <c r="AS187" i="1"/>
  <c r="AQ187" i="1"/>
  <c r="AP187" i="1"/>
  <c r="M187" i="1"/>
  <c r="X188" i="1" s="1"/>
  <c r="R186" i="1"/>
  <c r="L187" i="1"/>
  <c r="W188" i="1" s="1"/>
  <c r="Q186" i="1"/>
  <c r="AC178" i="1"/>
  <c r="AC177" i="1"/>
  <c r="AG183" i="1" l="1"/>
  <c r="AF186" i="1"/>
  <c r="AD185" i="1"/>
  <c r="AR186" i="1"/>
  <c r="AS188" i="1"/>
  <c r="AP188" i="1"/>
  <c r="AQ188" i="1"/>
  <c r="M188" i="1"/>
  <c r="X189" i="1" s="1"/>
  <c r="R187" i="1"/>
  <c r="L188" i="1"/>
  <c r="W189" i="1" s="1"/>
  <c r="Q187" i="1"/>
  <c r="AG184" i="1" l="1"/>
  <c r="AF187" i="1"/>
  <c r="AD186" i="1"/>
  <c r="AR187" i="1"/>
  <c r="AS189" i="1"/>
  <c r="AQ189" i="1"/>
  <c r="AP189" i="1"/>
  <c r="M189" i="1"/>
  <c r="X190" i="1" s="1"/>
  <c r="R188" i="1"/>
  <c r="L189" i="1"/>
  <c r="W190" i="1" s="1"/>
  <c r="Q188" i="1"/>
  <c r="AC180" i="1"/>
  <c r="AC179" i="1"/>
  <c r="AG185" i="1" l="1"/>
  <c r="AF188" i="1"/>
  <c r="AD187" i="1"/>
  <c r="AR188" i="1"/>
  <c r="AS190" i="1"/>
  <c r="AP190" i="1"/>
  <c r="AQ190" i="1"/>
  <c r="M190" i="1"/>
  <c r="X191" i="1" s="1"/>
  <c r="R189" i="1"/>
  <c r="L190" i="1"/>
  <c r="W191" i="1" s="1"/>
  <c r="Q189" i="1"/>
  <c r="AG186" i="1" l="1"/>
  <c r="AF189" i="1"/>
  <c r="AD188" i="1"/>
  <c r="AR189" i="1"/>
  <c r="AS191" i="1"/>
  <c r="AQ191" i="1"/>
  <c r="AP191" i="1"/>
  <c r="M191" i="1"/>
  <c r="X192" i="1" s="1"/>
  <c r="R190" i="1"/>
  <c r="L191" i="1"/>
  <c r="W192" i="1" s="1"/>
  <c r="Q190" i="1"/>
  <c r="AC182" i="1"/>
  <c r="AC181" i="1"/>
  <c r="AG187" i="1" l="1"/>
  <c r="AF190" i="1"/>
  <c r="AD189" i="1"/>
  <c r="AR190" i="1"/>
  <c r="AP192" i="1"/>
  <c r="AS192" i="1"/>
  <c r="AQ192" i="1"/>
  <c r="M192" i="1"/>
  <c r="X193" i="1" s="1"/>
  <c r="R191" i="1"/>
  <c r="L192" i="1"/>
  <c r="W193" i="1" s="1"/>
  <c r="Q191" i="1"/>
  <c r="AG188" i="1" l="1"/>
  <c r="AF191" i="1"/>
  <c r="AD190" i="1"/>
  <c r="AR191" i="1"/>
  <c r="AS193" i="1"/>
  <c r="AQ193" i="1"/>
  <c r="AP193" i="1"/>
  <c r="M193" i="1"/>
  <c r="X194" i="1" s="1"/>
  <c r="R192" i="1"/>
  <c r="L193" i="1"/>
  <c r="W194" i="1" s="1"/>
  <c r="Q192" i="1"/>
  <c r="AC184" i="1"/>
  <c r="AC183" i="1"/>
  <c r="AG189" i="1" l="1"/>
  <c r="AF192" i="1"/>
  <c r="AD191" i="1"/>
  <c r="AR192" i="1"/>
  <c r="AS194" i="1"/>
  <c r="AP194" i="1"/>
  <c r="AQ194" i="1"/>
  <c r="M194" i="1"/>
  <c r="X195" i="1" s="1"/>
  <c r="R193" i="1"/>
  <c r="L194" i="1"/>
  <c r="W195" i="1" s="1"/>
  <c r="Q193" i="1"/>
  <c r="AC185" i="1"/>
  <c r="AG190" i="1" l="1"/>
  <c r="AF193" i="1"/>
  <c r="AD192" i="1"/>
  <c r="AR193" i="1"/>
  <c r="AS195" i="1"/>
  <c r="AQ195" i="1"/>
  <c r="AP195" i="1"/>
  <c r="M195" i="1"/>
  <c r="X196" i="1" s="1"/>
  <c r="R194" i="1"/>
  <c r="L195" i="1"/>
  <c r="W196" i="1" s="1"/>
  <c r="Q194" i="1"/>
  <c r="AG191" i="1" l="1"/>
  <c r="AF194" i="1"/>
  <c r="AD193" i="1"/>
  <c r="AR194" i="1"/>
  <c r="AS196" i="1"/>
  <c r="AP196" i="1"/>
  <c r="AQ196" i="1"/>
  <c r="M196" i="1"/>
  <c r="X197" i="1" s="1"/>
  <c r="R195" i="1"/>
  <c r="L196" i="1"/>
  <c r="W197" i="1" s="1"/>
  <c r="Q195" i="1"/>
  <c r="AC187" i="1"/>
  <c r="AC186" i="1"/>
  <c r="AG192" i="1" l="1"/>
  <c r="AF195" i="1"/>
  <c r="AD194" i="1"/>
  <c r="AR195" i="1"/>
  <c r="AS197" i="1"/>
  <c r="AQ197" i="1"/>
  <c r="AP197" i="1"/>
  <c r="M197" i="1"/>
  <c r="X198" i="1" s="1"/>
  <c r="R196" i="1"/>
  <c r="L197" i="1"/>
  <c r="W198" i="1" s="1"/>
  <c r="Q196" i="1"/>
  <c r="AC188" i="1"/>
  <c r="AG193" i="1" l="1"/>
  <c r="AF196" i="1"/>
  <c r="AD195" i="1"/>
  <c r="AR196" i="1"/>
  <c r="AS198" i="1"/>
  <c r="AP198" i="1"/>
  <c r="AQ198" i="1"/>
  <c r="M198" i="1"/>
  <c r="X199" i="1" s="1"/>
  <c r="R197" i="1"/>
  <c r="L198" i="1"/>
  <c r="W199" i="1" s="1"/>
  <c r="Q197" i="1"/>
  <c r="AG194" i="1" l="1"/>
  <c r="AF197" i="1"/>
  <c r="AD196" i="1"/>
  <c r="AR197" i="1"/>
  <c r="AS199" i="1"/>
  <c r="AQ199" i="1"/>
  <c r="AP199" i="1"/>
  <c r="M199" i="1"/>
  <c r="X200" i="1" s="1"/>
  <c r="R198" i="1"/>
  <c r="L199" i="1"/>
  <c r="W200" i="1" s="1"/>
  <c r="Q198" i="1"/>
  <c r="AC189" i="1"/>
  <c r="AG195" i="1" l="1"/>
  <c r="AF198" i="1"/>
  <c r="AD197" i="1"/>
  <c r="AR198" i="1"/>
  <c r="AS200" i="1"/>
  <c r="AP200" i="1"/>
  <c r="AQ200" i="1"/>
  <c r="M200" i="1"/>
  <c r="X201" i="1" s="1"/>
  <c r="R199" i="1"/>
  <c r="L200" i="1"/>
  <c r="W201" i="1" s="1"/>
  <c r="Q199" i="1"/>
  <c r="AC191" i="1"/>
  <c r="AC190" i="1"/>
  <c r="AG196" i="1" l="1"/>
  <c r="AF199" i="1"/>
  <c r="AQ201" i="1"/>
  <c r="AD198" i="1"/>
  <c r="AR199" i="1"/>
  <c r="AS201" i="1"/>
  <c r="AP201" i="1"/>
  <c r="M201" i="1"/>
  <c r="X202" i="1" s="1"/>
  <c r="R200" i="1"/>
  <c r="L201" i="1"/>
  <c r="W202" i="1" s="1"/>
  <c r="Q200" i="1"/>
  <c r="AC192" i="1"/>
  <c r="AG197" i="1" l="1"/>
  <c r="AF200" i="1"/>
  <c r="AD199" i="1"/>
  <c r="AR200" i="1"/>
  <c r="AS202" i="1"/>
  <c r="AP202" i="1"/>
  <c r="AQ202" i="1"/>
  <c r="M202" i="1"/>
  <c r="X203" i="1" s="1"/>
  <c r="R201" i="1"/>
  <c r="L202" i="1"/>
  <c r="W203" i="1" s="1"/>
  <c r="Q201" i="1"/>
  <c r="AC193" i="1"/>
  <c r="AG198" i="1" l="1"/>
  <c r="AF201" i="1"/>
  <c r="AD200" i="1"/>
  <c r="AR201" i="1"/>
  <c r="AS203" i="1"/>
  <c r="AQ203" i="1"/>
  <c r="AP203" i="1"/>
  <c r="M203" i="1"/>
  <c r="X204" i="1" s="1"/>
  <c r="R202" i="1"/>
  <c r="L203" i="1"/>
  <c r="W204" i="1" s="1"/>
  <c r="Q202" i="1"/>
  <c r="AG199" i="1" l="1"/>
  <c r="AF202" i="1"/>
  <c r="AD201" i="1"/>
  <c r="AR202" i="1"/>
  <c r="AS204" i="1"/>
  <c r="AP204" i="1"/>
  <c r="AQ204" i="1"/>
  <c r="M204" i="1"/>
  <c r="X205" i="1" s="1"/>
  <c r="R203" i="1"/>
  <c r="L204" i="1"/>
  <c r="W205" i="1" s="1"/>
  <c r="Q203" i="1"/>
  <c r="AC195" i="1"/>
  <c r="AC194" i="1"/>
  <c r="AG200" i="1" l="1"/>
  <c r="AF203" i="1"/>
  <c r="AD202" i="1"/>
  <c r="AR203" i="1"/>
  <c r="AS205" i="1"/>
  <c r="AQ205" i="1"/>
  <c r="AP205" i="1"/>
  <c r="M205" i="1"/>
  <c r="X206" i="1" s="1"/>
  <c r="R204" i="1"/>
  <c r="L205" i="1"/>
  <c r="W206" i="1" s="1"/>
  <c r="Q204" i="1"/>
  <c r="AG201" i="1" l="1"/>
  <c r="AF204" i="1"/>
  <c r="AD203" i="1"/>
  <c r="AR204" i="1"/>
  <c r="AS206" i="1"/>
  <c r="AP206" i="1"/>
  <c r="AQ206" i="1"/>
  <c r="M206" i="1"/>
  <c r="X207" i="1" s="1"/>
  <c r="R205" i="1"/>
  <c r="L206" i="1"/>
  <c r="W207" i="1" s="1"/>
  <c r="Q205" i="1"/>
  <c r="AC197" i="1"/>
  <c r="AC196" i="1"/>
  <c r="AG202" i="1" l="1"/>
  <c r="AF205" i="1"/>
  <c r="AD204" i="1"/>
  <c r="AR205" i="1"/>
  <c r="AS207" i="1"/>
  <c r="AQ207" i="1"/>
  <c r="AP207" i="1"/>
  <c r="M207" i="1"/>
  <c r="X208" i="1" s="1"/>
  <c r="R206" i="1"/>
  <c r="L207" i="1"/>
  <c r="W208" i="1" s="1"/>
  <c r="Q206" i="1"/>
  <c r="AG203" i="1" l="1"/>
  <c r="AF206" i="1"/>
  <c r="AD205" i="1"/>
  <c r="AR206" i="1"/>
  <c r="AS208" i="1"/>
  <c r="AP208" i="1"/>
  <c r="AQ208" i="1"/>
  <c r="M208" i="1"/>
  <c r="X209" i="1" s="1"/>
  <c r="R207" i="1"/>
  <c r="L208" i="1"/>
  <c r="W209" i="1" s="1"/>
  <c r="Q207" i="1"/>
  <c r="AC199" i="1"/>
  <c r="AC198" i="1"/>
  <c r="AG204" i="1" l="1"/>
  <c r="AF207" i="1"/>
  <c r="AD206" i="1"/>
  <c r="AR207" i="1"/>
  <c r="AS209" i="1"/>
  <c r="AQ209" i="1"/>
  <c r="AP209" i="1"/>
  <c r="M209" i="1"/>
  <c r="X210" i="1" s="1"/>
  <c r="R208" i="1"/>
  <c r="L209" i="1"/>
  <c r="W210" i="1" s="1"/>
  <c r="Q208" i="1"/>
  <c r="AG205" i="1" l="1"/>
  <c r="AF208" i="1"/>
  <c r="AD207" i="1"/>
  <c r="AR208" i="1"/>
  <c r="AS210" i="1"/>
  <c r="AP210" i="1"/>
  <c r="AQ210" i="1"/>
  <c r="M210" i="1"/>
  <c r="X211" i="1" s="1"/>
  <c r="R209" i="1"/>
  <c r="L210" i="1"/>
  <c r="W211" i="1" s="1"/>
  <c r="Q209" i="1"/>
  <c r="AC201" i="1"/>
  <c r="AC200" i="1"/>
  <c r="AG206" i="1" l="1"/>
  <c r="AF209" i="1"/>
  <c r="AD208" i="1"/>
  <c r="AR209" i="1"/>
  <c r="AS211" i="1"/>
  <c r="AQ211" i="1"/>
  <c r="AP211" i="1"/>
  <c r="M211" i="1"/>
  <c r="X212" i="1" s="1"/>
  <c r="R210" i="1"/>
  <c r="L211" i="1"/>
  <c r="W212" i="1" s="1"/>
  <c r="Q210" i="1"/>
  <c r="AG207" i="1" l="1"/>
  <c r="AF210" i="1"/>
  <c r="AD209" i="1"/>
  <c r="AR210" i="1"/>
  <c r="AS212" i="1"/>
  <c r="AP212" i="1"/>
  <c r="AQ212" i="1"/>
  <c r="M212" i="1"/>
  <c r="X213" i="1" s="1"/>
  <c r="R211" i="1"/>
  <c r="L212" i="1"/>
  <c r="W213" i="1" s="1"/>
  <c r="Q211" i="1"/>
  <c r="AC203" i="1"/>
  <c r="AC202" i="1"/>
  <c r="AG208" i="1" l="1"/>
  <c r="AF211" i="1"/>
  <c r="AD210" i="1"/>
  <c r="AR211" i="1"/>
  <c r="AS213" i="1"/>
  <c r="AQ213" i="1"/>
  <c r="AP213" i="1"/>
  <c r="M213" i="1"/>
  <c r="X214" i="1" s="1"/>
  <c r="R212" i="1"/>
  <c r="L213" i="1"/>
  <c r="W214" i="1" s="1"/>
  <c r="Q212" i="1"/>
  <c r="AG209" i="1" l="1"/>
  <c r="AF212" i="1"/>
  <c r="AD211" i="1"/>
  <c r="AR212" i="1"/>
  <c r="AS214" i="1"/>
  <c r="AP214" i="1"/>
  <c r="AQ214" i="1"/>
  <c r="M214" i="1"/>
  <c r="X215" i="1" s="1"/>
  <c r="R213" i="1"/>
  <c r="L214" i="1"/>
  <c r="W215" i="1" s="1"/>
  <c r="Q213" i="1"/>
  <c r="AC205" i="1"/>
  <c r="AC204" i="1"/>
  <c r="AG210" i="1" l="1"/>
  <c r="AF213" i="1"/>
  <c r="AD212" i="1"/>
  <c r="AR213" i="1"/>
  <c r="AS215" i="1"/>
  <c r="AQ215" i="1"/>
  <c r="AP215" i="1"/>
  <c r="M215" i="1"/>
  <c r="X216" i="1" s="1"/>
  <c r="R214" i="1"/>
  <c r="L215" i="1"/>
  <c r="W216" i="1" s="1"/>
  <c r="Q214" i="1"/>
  <c r="AG211" i="1" l="1"/>
  <c r="AF214" i="1"/>
  <c r="AD213" i="1"/>
  <c r="AR214" i="1"/>
  <c r="AS216" i="1"/>
  <c r="AP216" i="1"/>
  <c r="AQ216" i="1"/>
  <c r="M216" i="1"/>
  <c r="X217" i="1" s="1"/>
  <c r="R215" i="1"/>
  <c r="L216" i="1"/>
  <c r="W217" i="1" s="1"/>
  <c r="Q215" i="1"/>
  <c r="AC207" i="1"/>
  <c r="AC206" i="1"/>
  <c r="AG212" i="1" l="1"/>
  <c r="AF215" i="1"/>
  <c r="AD214" i="1"/>
  <c r="AR215" i="1"/>
  <c r="AS217" i="1"/>
  <c r="AQ217" i="1"/>
  <c r="AP217" i="1"/>
  <c r="M217" i="1"/>
  <c r="X218" i="1" s="1"/>
  <c r="R216" i="1"/>
  <c r="L217" i="1"/>
  <c r="W218" i="1" s="1"/>
  <c r="Q216" i="1"/>
  <c r="AG213" i="1" l="1"/>
  <c r="AF216" i="1"/>
  <c r="AD215" i="1"/>
  <c r="AR216" i="1"/>
  <c r="AS218" i="1"/>
  <c r="AP218" i="1"/>
  <c r="AQ218" i="1"/>
  <c r="M218" i="1"/>
  <c r="X219" i="1" s="1"/>
  <c r="R217" i="1"/>
  <c r="L218" i="1"/>
  <c r="W219" i="1" s="1"/>
  <c r="Q217" i="1"/>
  <c r="AC209" i="1"/>
  <c r="AC208" i="1"/>
  <c r="AG214" i="1" l="1"/>
  <c r="AF217" i="1"/>
  <c r="AD216" i="1"/>
  <c r="AR217" i="1"/>
  <c r="AS219" i="1"/>
  <c r="AQ219" i="1"/>
  <c r="AP219" i="1"/>
  <c r="M219" i="1"/>
  <c r="X220" i="1" s="1"/>
  <c r="R218" i="1"/>
  <c r="L219" i="1"/>
  <c r="W220" i="1" s="1"/>
  <c r="Q218" i="1"/>
  <c r="AG215" i="1" l="1"/>
  <c r="AF218" i="1"/>
  <c r="AD217" i="1"/>
  <c r="AR218" i="1"/>
  <c r="AS220" i="1"/>
  <c r="AP220" i="1"/>
  <c r="AQ220" i="1"/>
  <c r="M220" i="1"/>
  <c r="X221" i="1" s="1"/>
  <c r="R219" i="1"/>
  <c r="L220" i="1"/>
  <c r="W221" i="1" s="1"/>
  <c r="Q219" i="1"/>
  <c r="AC211" i="1"/>
  <c r="AC210" i="1"/>
  <c r="AG216" i="1" l="1"/>
  <c r="AF219" i="1"/>
  <c r="AD218" i="1"/>
  <c r="AR219" i="1"/>
  <c r="AS221" i="1"/>
  <c r="AQ221" i="1"/>
  <c r="AP221" i="1"/>
  <c r="M221" i="1"/>
  <c r="X222" i="1" s="1"/>
  <c r="R220" i="1"/>
  <c r="L221" i="1"/>
  <c r="W222" i="1" s="1"/>
  <c r="Q220" i="1"/>
  <c r="AG217" i="1" l="1"/>
  <c r="AF220" i="1"/>
  <c r="AD219" i="1"/>
  <c r="AR220" i="1"/>
  <c r="AS222" i="1"/>
  <c r="AP222" i="1"/>
  <c r="AQ222" i="1"/>
  <c r="M222" i="1"/>
  <c r="X223" i="1" s="1"/>
  <c r="R221" i="1"/>
  <c r="L222" i="1"/>
  <c r="W223" i="1" s="1"/>
  <c r="Q221" i="1"/>
  <c r="AC213" i="1"/>
  <c r="AC212" i="1"/>
  <c r="AG218" i="1" l="1"/>
  <c r="AF221" i="1"/>
  <c r="AD220" i="1"/>
  <c r="AR221" i="1"/>
  <c r="AS223" i="1"/>
  <c r="AQ223" i="1"/>
  <c r="AP223" i="1"/>
  <c r="M223" i="1"/>
  <c r="X224" i="1" s="1"/>
  <c r="R222" i="1"/>
  <c r="L223" i="1"/>
  <c r="W224" i="1" s="1"/>
  <c r="Q222" i="1"/>
  <c r="AG219" i="1" l="1"/>
  <c r="AF222" i="1"/>
  <c r="AD221" i="1"/>
  <c r="AR222" i="1"/>
  <c r="AS224" i="1"/>
  <c r="AP224" i="1"/>
  <c r="AQ224" i="1"/>
  <c r="M224" i="1"/>
  <c r="X225" i="1" s="1"/>
  <c r="R223" i="1"/>
  <c r="L224" i="1"/>
  <c r="W225" i="1" s="1"/>
  <c r="Q223" i="1"/>
  <c r="AC215" i="1"/>
  <c r="AC214" i="1"/>
  <c r="AG220" i="1" l="1"/>
  <c r="AF223" i="1"/>
  <c r="AD222" i="1"/>
  <c r="AR223" i="1"/>
  <c r="AS225" i="1"/>
  <c r="AQ225" i="1"/>
  <c r="AP225" i="1"/>
  <c r="M225" i="1"/>
  <c r="X226" i="1" s="1"/>
  <c r="R224" i="1"/>
  <c r="L225" i="1"/>
  <c r="W226" i="1" s="1"/>
  <c r="Q224" i="1"/>
  <c r="AG221" i="1" l="1"/>
  <c r="AF224" i="1"/>
  <c r="AD223" i="1"/>
  <c r="AR224" i="1"/>
  <c r="AS226" i="1"/>
  <c r="AP226" i="1"/>
  <c r="AQ226" i="1"/>
  <c r="M226" i="1"/>
  <c r="X227" i="1" s="1"/>
  <c r="R225" i="1"/>
  <c r="L226" i="1"/>
  <c r="W227" i="1" s="1"/>
  <c r="Q225" i="1"/>
  <c r="AC217" i="1"/>
  <c r="AC216" i="1"/>
  <c r="AG222" i="1" l="1"/>
  <c r="AF225" i="1"/>
  <c r="AD224" i="1"/>
  <c r="AR225" i="1"/>
  <c r="AS227" i="1"/>
  <c r="AQ227" i="1"/>
  <c r="AP227" i="1"/>
  <c r="M227" i="1"/>
  <c r="X228" i="1" s="1"/>
  <c r="R226" i="1"/>
  <c r="L227" i="1"/>
  <c r="W228" i="1" s="1"/>
  <c r="Q226" i="1"/>
  <c r="AG223" i="1" l="1"/>
  <c r="AF226" i="1"/>
  <c r="AD225" i="1"/>
  <c r="AR226" i="1"/>
  <c r="AS228" i="1"/>
  <c r="AP228" i="1"/>
  <c r="AQ228" i="1"/>
  <c r="M228" i="1"/>
  <c r="X229" i="1" s="1"/>
  <c r="R227" i="1"/>
  <c r="L228" i="1"/>
  <c r="W229" i="1" s="1"/>
  <c r="Q227" i="1"/>
  <c r="AC219" i="1"/>
  <c r="AC218" i="1"/>
  <c r="AG224" i="1" l="1"/>
  <c r="AF227" i="1"/>
  <c r="AD226" i="1"/>
  <c r="AR227" i="1"/>
  <c r="AS229" i="1"/>
  <c r="AQ229" i="1"/>
  <c r="AP229" i="1"/>
  <c r="M229" i="1"/>
  <c r="X230" i="1" s="1"/>
  <c r="R228" i="1"/>
  <c r="L229" i="1"/>
  <c r="W230" i="1" s="1"/>
  <c r="Q228" i="1"/>
  <c r="AG225" i="1" l="1"/>
  <c r="AF228" i="1"/>
  <c r="AD227" i="1"/>
  <c r="AR228" i="1"/>
  <c r="AS230" i="1"/>
  <c r="AP230" i="1"/>
  <c r="AQ230" i="1"/>
  <c r="M230" i="1"/>
  <c r="X231" i="1" s="1"/>
  <c r="R229" i="1"/>
  <c r="L230" i="1"/>
  <c r="W231" i="1" s="1"/>
  <c r="Q229" i="1"/>
  <c r="AC221" i="1"/>
  <c r="AC220" i="1"/>
  <c r="AG226" i="1" l="1"/>
  <c r="AF229" i="1"/>
  <c r="AD228" i="1"/>
  <c r="AR229" i="1"/>
  <c r="AS231" i="1"/>
  <c r="AQ231" i="1"/>
  <c r="AP231" i="1"/>
  <c r="M231" i="1"/>
  <c r="X232" i="1" s="1"/>
  <c r="R230" i="1"/>
  <c r="L231" i="1"/>
  <c r="W232" i="1" s="1"/>
  <c r="Q230" i="1"/>
  <c r="AG227" i="1" l="1"/>
  <c r="AF230" i="1"/>
  <c r="AD229" i="1"/>
  <c r="AR230" i="1"/>
  <c r="AS232" i="1"/>
  <c r="AP232" i="1"/>
  <c r="AQ232" i="1"/>
  <c r="M232" i="1"/>
  <c r="X233" i="1" s="1"/>
  <c r="R231" i="1"/>
  <c r="L232" i="1"/>
  <c r="W233" i="1" s="1"/>
  <c r="Q231" i="1"/>
  <c r="AC223" i="1"/>
  <c r="AC222" i="1"/>
  <c r="AG228" i="1" l="1"/>
  <c r="AF231" i="1"/>
  <c r="AD230" i="1"/>
  <c r="AR231" i="1"/>
  <c r="AS233" i="1"/>
  <c r="AQ233" i="1"/>
  <c r="AP233" i="1"/>
  <c r="M233" i="1"/>
  <c r="X234" i="1" s="1"/>
  <c r="R232" i="1"/>
  <c r="L233" i="1"/>
  <c r="W234" i="1" s="1"/>
  <c r="Q232" i="1"/>
  <c r="AG229" i="1" l="1"/>
  <c r="AF232" i="1"/>
  <c r="AD231" i="1"/>
  <c r="AR232" i="1"/>
  <c r="AS234" i="1"/>
  <c r="AQ234" i="1"/>
  <c r="AP234" i="1"/>
  <c r="M234" i="1"/>
  <c r="X235" i="1" s="1"/>
  <c r="R233" i="1"/>
  <c r="L234" i="1"/>
  <c r="W235" i="1" s="1"/>
  <c r="Q233" i="1"/>
  <c r="AC225" i="1"/>
  <c r="AC224" i="1"/>
  <c r="AG230" i="1" l="1"/>
  <c r="AF233" i="1"/>
  <c r="AD232" i="1"/>
  <c r="AR233" i="1"/>
  <c r="AS235" i="1"/>
  <c r="AQ235" i="1"/>
  <c r="AP235" i="1"/>
  <c r="M235" i="1"/>
  <c r="X236" i="1" s="1"/>
  <c r="R234" i="1"/>
  <c r="L235" i="1"/>
  <c r="W236" i="1" s="1"/>
  <c r="Q234" i="1"/>
  <c r="AG231" i="1" l="1"/>
  <c r="AF234" i="1"/>
  <c r="AD233" i="1"/>
  <c r="AR234" i="1"/>
  <c r="AS236" i="1"/>
  <c r="AP236" i="1"/>
  <c r="AQ236" i="1"/>
  <c r="M236" i="1"/>
  <c r="X237" i="1" s="1"/>
  <c r="R235" i="1"/>
  <c r="L236" i="1"/>
  <c r="W237" i="1" s="1"/>
  <c r="Q235" i="1"/>
  <c r="AC227" i="1"/>
  <c r="AC226" i="1"/>
  <c r="AG232" i="1" l="1"/>
  <c r="AF235" i="1"/>
  <c r="AD234" i="1"/>
  <c r="AR235" i="1"/>
  <c r="AS237" i="1"/>
  <c r="AQ237" i="1"/>
  <c r="AP237" i="1"/>
  <c r="M237" i="1"/>
  <c r="X238" i="1" s="1"/>
  <c r="R236" i="1"/>
  <c r="L237" i="1"/>
  <c r="W238" i="1" s="1"/>
  <c r="Q236" i="1"/>
  <c r="AG233" i="1" l="1"/>
  <c r="AF236" i="1"/>
  <c r="AD235" i="1"/>
  <c r="AR236" i="1"/>
  <c r="AP238" i="1"/>
  <c r="AS238" i="1"/>
  <c r="AQ238" i="1"/>
  <c r="M238" i="1"/>
  <c r="X239" i="1" s="1"/>
  <c r="R237" i="1"/>
  <c r="L238" i="1"/>
  <c r="W239" i="1" s="1"/>
  <c r="Q237" i="1"/>
  <c r="AC229" i="1"/>
  <c r="AC228" i="1"/>
  <c r="AG234" i="1" l="1"/>
  <c r="AF237" i="1"/>
  <c r="AD236" i="1"/>
  <c r="AR237" i="1"/>
  <c r="AS239" i="1"/>
  <c r="AQ239" i="1"/>
  <c r="AP239" i="1"/>
  <c r="M239" i="1"/>
  <c r="X240" i="1" s="1"/>
  <c r="R238" i="1"/>
  <c r="L239" i="1"/>
  <c r="W240" i="1" s="1"/>
  <c r="Q238" i="1"/>
  <c r="AG235" i="1" l="1"/>
  <c r="AF238" i="1"/>
  <c r="AD237" i="1"/>
  <c r="AR238" i="1"/>
  <c r="AP240" i="1"/>
  <c r="AS240" i="1"/>
  <c r="AQ240" i="1"/>
  <c r="M240" i="1"/>
  <c r="X241" i="1" s="1"/>
  <c r="R239" i="1"/>
  <c r="L240" i="1"/>
  <c r="W241" i="1" s="1"/>
  <c r="Q239" i="1"/>
  <c r="AC231" i="1"/>
  <c r="AC230" i="1"/>
  <c r="AG236" i="1" l="1"/>
  <c r="AF239" i="1"/>
  <c r="AD238" i="1"/>
  <c r="AR239" i="1"/>
  <c r="AS241" i="1"/>
  <c r="AQ241" i="1"/>
  <c r="AP241" i="1"/>
  <c r="M241" i="1"/>
  <c r="X242" i="1" s="1"/>
  <c r="R240" i="1"/>
  <c r="L241" i="1"/>
  <c r="W242" i="1" s="1"/>
  <c r="Q240" i="1"/>
  <c r="AG237" i="1" l="1"/>
  <c r="AF240" i="1"/>
  <c r="AD239" i="1"/>
  <c r="AR240" i="1"/>
  <c r="AS242" i="1"/>
  <c r="AP242" i="1"/>
  <c r="AQ242" i="1"/>
  <c r="M242" i="1"/>
  <c r="X243" i="1" s="1"/>
  <c r="R241" i="1"/>
  <c r="L242" i="1"/>
  <c r="W243" i="1" s="1"/>
  <c r="Q241" i="1"/>
  <c r="AC233" i="1"/>
  <c r="AC232" i="1"/>
  <c r="AG238" i="1" l="1"/>
  <c r="AF241" i="1"/>
  <c r="AD240" i="1"/>
  <c r="AR241" i="1"/>
  <c r="AS243" i="1"/>
  <c r="AQ243" i="1"/>
  <c r="AP243" i="1"/>
  <c r="M243" i="1"/>
  <c r="X244" i="1" s="1"/>
  <c r="R242" i="1"/>
  <c r="L243" i="1"/>
  <c r="W244" i="1" s="1"/>
  <c r="Q242" i="1"/>
  <c r="AG239" i="1" l="1"/>
  <c r="AF242" i="1"/>
  <c r="AD241" i="1"/>
  <c r="AR242" i="1"/>
  <c r="AP244" i="1"/>
  <c r="AS244" i="1"/>
  <c r="AQ244" i="1"/>
  <c r="M244" i="1"/>
  <c r="X245" i="1" s="1"/>
  <c r="R243" i="1"/>
  <c r="L244" i="1"/>
  <c r="W245" i="1" s="1"/>
  <c r="Q243" i="1"/>
  <c r="AC235" i="1"/>
  <c r="AC234" i="1"/>
  <c r="AG240" i="1" l="1"/>
  <c r="AF243" i="1"/>
  <c r="AD242" i="1"/>
  <c r="AR243" i="1"/>
  <c r="AS245" i="1"/>
  <c r="AQ245" i="1"/>
  <c r="AP245" i="1"/>
  <c r="M245" i="1"/>
  <c r="X246" i="1" s="1"/>
  <c r="R244" i="1"/>
  <c r="L245" i="1"/>
  <c r="W246" i="1" s="1"/>
  <c r="Q244" i="1"/>
  <c r="AG241" i="1" l="1"/>
  <c r="AF244" i="1"/>
  <c r="AD243" i="1"/>
  <c r="AR244" i="1"/>
  <c r="AP246" i="1"/>
  <c r="AS246" i="1"/>
  <c r="AQ246" i="1"/>
  <c r="M246" i="1"/>
  <c r="X247" i="1" s="1"/>
  <c r="R245" i="1"/>
  <c r="L246" i="1"/>
  <c r="W247" i="1" s="1"/>
  <c r="Q245" i="1"/>
  <c r="AC237" i="1"/>
  <c r="AC236" i="1"/>
  <c r="AG242" i="1" l="1"/>
  <c r="AF245" i="1"/>
  <c r="AD244" i="1"/>
  <c r="AR245" i="1"/>
  <c r="AS247" i="1"/>
  <c r="AQ247" i="1"/>
  <c r="AP247" i="1"/>
  <c r="M247" i="1"/>
  <c r="X248" i="1" s="1"/>
  <c r="R246" i="1"/>
  <c r="L247" i="1"/>
  <c r="W248" i="1" s="1"/>
  <c r="Q246" i="1"/>
  <c r="AC238" i="1"/>
  <c r="AG243" i="1" l="1"/>
  <c r="AF246" i="1"/>
  <c r="AD245" i="1"/>
  <c r="AR246" i="1"/>
  <c r="AS248" i="1"/>
  <c r="AP248" i="1"/>
  <c r="AQ248" i="1"/>
  <c r="M248" i="1"/>
  <c r="X249" i="1" s="1"/>
  <c r="R247" i="1"/>
  <c r="L248" i="1"/>
  <c r="W249" i="1" s="1"/>
  <c r="Q247" i="1"/>
  <c r="AC239" i="1"/>
  <c r="AG244" i="1" l="1"/>
  <c r="AF247" i="1"/>
  <c r="AD246" i="1"/>
  <c r="AR247" i="1"/>
  <c r="AS249" i="1"/>
  <c r="AQ249" i="1"/>
  <c r="AP249" i="1"/>
  <c r="M249" i="1"/>
  <c r="X250" i="1" s="1"/>
  <c r="R248" i="1"/>
  <c r="L249" i="1"/>
  <c r="W250" i="1" s="1"/>
  <c r="Q248" i="1"/>
  <c r="AG245" i="1" l="1"/>
  <c r="AF248" i="1"/>
  <c r="AD247" i="1"/>
  <c r="AR248" i="1"/>
  <c r="AS250" i="1"/>
  <c r="AP250" i="1"/>
  <c r="AQ250" i="1"/>
  <c r="M250" i="1"/>
  <c r="X251" i="1" s="1"/>
  <c r="R249" i="1"/>
  <c r="L250" i="1"/>
  <c r="W251" i="1" s="1"/>
  <c r="Q249" i="1"/>
  <c r="AC241" i="1"/>
  <c r="AC240" i="1"/>
  <c r="AG246" i="1" l="1"/>
  <c r="AF249" i="1"/>
  <c r="AD248" i="1"/>
  <c r="AR249" i="1"/>
  <c r="AS251" i="1"/>
  <c r="AQ251" i="1"/>
  <c r="AP251" i="1"/>
  <c r="M251" i="1"/>
  <c r="X252" i="1" s="1"/>
  <c r="R250" i="1"/>
  <c r="L251" i="1"/>
  <c r="W252" i="1" s="1"/>
  <c r="Q250" i="1"/>
  <c r="AG247" i="1" l="1"/>
  <c r="AF250" i="1"/>
  <c r="AD249" i="1"/>
  <c r="AR250" i="1"/>
  <c r="AS252" i="1"/>
  <c r="AP252" i="1"/>
  <c r="AQ252" i="1"/>
  <c r="M252" i="1"/>
  <c r="X253" i="1" s="1"/>
  <c r="R251" i="1"/>
  <c r="L252" i="1"/>
  <c r="W253" i="1" s="1"/>
  <c r="Q251" i="1"/>
  <c r="AC243" i="1"/>
  <c r="AC242" i="1"/>
  <c r="AG248" i="1" l="1"/>
  <c r="AF251" i="1"/>
  <c r="AD250" i="1"/>
  <c r="AR251" i="1"/>
  <c r="AS253" i="1"/>
  <c r="AQ253" i="1"/>
  <c r="AP253" i="1"/>
  <c r="M253" i="1"/>
  <c r="X254" i="1" s="1"/>
  <c r="R252" i="1"/>
  <c r="L253" i="1"/>
  <c r="W254" i="1" s="1"/>
  <c r="Q252" i="1"/>
  <c r="AG249" i="1" l="1"/>
  <c r="AF252" i="1"/>
  <c r="AD251" i="1"/>
  <c r="AR252" i="1"/>
  <c r="AS254" i="1"/>
  <c r="AP254" i="1"/>
  <c r="AQ254" i="1"/>
  <c r="M254" i="1"/>
  <c r="X255" i="1" s="1"/>
  <c r="R253" i="1"/>
  <c r="L254" i="1"/>
  <c r="W255" i="1" s="1"/>
  <c r="Q253" i="1"/>
  <c r="AC245" i="1"/>
  <c r="AC244" i="1"/>
  <c r="AG250" i="1" l="1"/>
  <c r="AF253" i="1"/>
  <c r="AD252" i="1"/>
  <c r="AR253" i="1"/>
  <c r="AS255" i="1"/>
  <c r="AQ255" i="1"/>
  <c r="AP255" i="1"/>
  <c r="M255" i="1"/>
  <c r="X256" i="1" s="1"/>
  <c r="R254" i="1"/>
  <c r="L255" i="1"/>
  <c r="W256" i="1" s="1"/>
  <c r="Q254" i="1"/>
  <c r="AG251" i="1" l="1"/>
  <c r="AF254" i="1"/>
  <c r="AD253" i="1"/>
  <c r="AR254" i="1"/>
  <c r="AS256" i="1"/>
  <c r="AP256" i="1"/>
  <c r="AQ256" i="1"/>
  <c r="M256" i="1"/>
  <c r="X257" i="1" s="1"/>
  <c r="R255" i="1"/>
  <c r="L256" i="1"/>
  <c r="W257" i="1" s="1"/>
  <c r="Q255" i="1"/>
  <c r="AC247" i="1"/>
  <c r="AC246" i="1"/>
  <c r="AG252" i="1" l="1"/>
  <c r="AF255" i="1"/>
  <c r="AD254" i="1"/>
  <c r="AR255" i="1"/>
  <c r="AS257" i="1"/>
  <c r="AQ257" i="1"/>
  <c r="AP257" i="1"/>
  <c r="M257" i="1"/>
  <c r="X258" i="1" s="1"/>
  <c r="R256" i="1"/>
  <c r="L257" i="1"/>
  <c r="W258" i="1" s="1"/>
  <c r="Q256" i="1"/>
  <c r="AG253" i="1" l="1"/>
  <c r="AF256" i="1"/>
  <c r="AD255" i="1"/>
  <c r="AR256" i="1"/>
  <c r="AS258" i="1"/>
  <c r="AP258" i="1"/>
  <c r="AQ258" i="1"/>
  <c r="M258" i="1"/>
  <c r="X259" i="1" s="1"/>
  <c r="R257" i="1"/>
  <c r="L258" i="1"/>
  <c r="W259" i="1" s="1"/>
  <c r="Q257" i="1"/>
  <c r="AC249" i="1"/>
  <c r="AC248" i="1"/>
  <c r="AG254" i="1" l="1"/>
  <c r="AF257" i="1"/>
  <c r="AD256" i="1"/>
  <c r="AR257" i="1"/>
  <c r="AS259" i="1"/>
  <c r="AQ259" i="1"/>
  <c r="AP259" i="1"/>
  <c r="M259" i="1"/>
  <c r="X260" i="1" s="1"/>
  <c r="R258" i="1"/>
  <c r="L259" i="1"/>
  <c r="W260" i="1" s="1"/>
  <c r="Q258" i="1"/>
  <c r="AG255" i="1" l="1"/>
  <c r="AF258" i="1"/>
  <c r="AD257" i="1"/>
  <c r="AR258" i="1"/>
  <c r="AS260" i="1"/>
  <c r="AP260" i="1"/>
  <c r="AQ260" i="1"/>
  <c r="M260" i="1"/>
  <c r="X261" i="1" s="1"/>
  <c r="R259" i="1"/>
  <c r="L260" i="1"/>
  <c r="W261" i="1" s="1"/>
  <c r="Q259" i="1"/>
  <c r="AC251" i="1"/>
  <c r="AC250" i="1"/>
  <c r="AG256" i="1" l="1"/>
  <c r="AF259" i="1"/>
  <c r="AD258" i="1"/>
  <c r="AR259" i="1"/>
  <c r="AS261" i="1"/>
  <c r="AQ261" i="1"/>
  <c r="AP261" i="1"/>
  <c r="M261" i="1"/>
  <c r="X262" i="1" s="1"/>
  <c r="R260" i="1"/>
  <c r="L261" i="1"/>
  <c r="W262" i="1" s="1"/>
  <c r="Q260" i="1"/>
  <c r="AG257" i="1" l="1"/>
  <c r="AF260" i="1"/>
  <c r="AD259" i="1"/>
  <c r="AR260" i="1"/>
  <c r="AS262" i="1"/>
  <c r="AP262" i="1"/>
  <c r="AQ262" i="1"/>
  <c r="M262" i="1"/>
  <c r="X263" i="1" s="1"/>
  <c r="R261" i="1"/>
  <c r="L262" i="1"/>
  <c r="W263" i="1" s="1"/>
  <c r="Q261" i="1"/>
  <c r="AC253" i="1"/>
  <c r="AC252" i="1"/>
  <c r="AG258" i="1" l="1"/>
  <c r="AF261" i="1"/>
  <c r="AD260" i="1"/>
  <c r="AR261" i="1"/>
  <c r="AS263" i="1"/>
  <c r="AQ263" i="1"/>
  <c r="AP263" i="1"/>
  <c r="M263" i="1"/>
  <c r="X264" i="1" s="1"/>
  <c r="R262" i="1"/>
  <c r="L263" i="1"/>
  <c r="W264" i="1" s="1"/>
  <c r="Q262" i="1"/>
  <c r="AG259" i="1" l="1"/>
  <c r="AF262" i="1"/>
  <c r="AD261" i="1"/>
  <c r="AR262" i="1"/>
  <c r="AS264" i="1"/>
  <c r="AP264" i="1"/>
  <c r="AQ264" i="1"/>
  <c r="M264" i="1"/>
  <c r="X265" i="1" s="1"/>
  <c r="R263" i="1"/>
  <c r="L264" i="1"/>
  <c r="W265" i="1" s="1"/>
  <c r="Q263" i="1"/>
  <c r="AC255" i="1"/>
  <c r="AC254" i="1"/>
  <c r="AG260" i="1" l="1"/>
  <c r="AF263" i="1"/>
  <c r="AD262" i="1"/>
  <c r="AR263" i="1"/>
  <c r="AS265" i="1"/>
  <c r="AQ265" i="1"/>
  <c r="AP265" i="1"/>
  <c r="M265" i="1"/>
  <c r="X266" i="1" s="1"/>
  <c r="R264" i="1"/>
  <c r="L265" i="1"/>
  <c r="W266" i="1" s="1"/>
  <c r="Q264" i="1"/>
  <c r="AG261" i="1" l="1"/>
  <c r="AF264" i="1"/>
  <c r="AD263" i="1"/>
  <c r="AR264" i="1"/>
  <c r="AS266" i="1"/>
  <c r="AP266" i="1"/>
  <c r="AQ266" i="1"/>
  <c r="M266" i="1"/>
  <c r="X267" i="1" s="1"/>
  <c r="R265" i="1"/>
  <c r="L266" i="1"/>
  <c r="W267" i="1" s="1"/>
  <c r="Q265" i="1"/>
  <c r="AC257" i="1"/>
  <c r="AC256" i="1"/>
  <c r="AG262" i="1" l="1"/>
  <c r="AF265" i="1"/>
  <c r="AD264" i="1"/>
  <c r="AR265" i="1"/>
  <c r="AS267" i="1"/>
  <c r="AQ267" i="1"/>
  <c r="AP267" i="1"/>
  <c r="M267" i="1"/>
  <c r="X268" i="1" s="1"/>
  <c r="R266" i="1"/>
  <c r="L267" i="1"/>
  <c r="W268" i="1" s="1"/>
  <c r="Q266" i="1"/>
  <c r="AG263" i="1" l="1"/>
  <c r="AF266" i="1"/>
  <c r="AD265" i="1"/>
  <c r="AR266" i="1"/>
  <c r="AS268" i="1"/>
  <c r="AP268" i="1"/>
  <c r="AQ268" i="1"/>
  <c r="M268" i="1"/>
  <c r="X269" i="1" s="1"/>
  <c r="R267" i="1"/>
  <c r="L268" i="1"/>
  <c r="W269" i="1" s="1"/>
  <c r="Q267" i="1"/>
  <c r="AC259" i="1"/>
  <c r="AC258" i="1"/>
  <c r="AG264" i="1" l="1"/>
  <c r="AF267" i="1"/>
  <c r="AD266" i="1"/>
  <c r="AR267" i="1"/>
  <c r="AS269" i="1"/>
  <c r="AQ269" i="1"/>
  <c r="AP269" i="1"/>
  <c r="M269" i="1"/>
  <c r="X270" i="1" s="1"/>
  <c r="R268" i="1"/>
  <c r="L269" i="1"/>
  <c r="W270" i="1" s="1"/>
  <c r="Q268" i="1"/>
  <c r="AG265" i="1" l="1"/>
  <c r="AF268" i="1"/>
  <c r="AD267" i="1"/>
  <c r="AR268" i="1"/>
  <c r="AS270" i="1"/>
  <c r="AP270" i="1"/>
  <c r="AQ270" i="1"/>
  <c r="M270" i="1"/>
  <c r="X271" i="1" s="1"/>
  <c r="R269" i="1"/>
  <c r="L270" i="1"/>
  <c r="W271" i="1" s="1"/>
  <c r="Q269" i="1"/>
  <c r="AC261" i="1"/>
  <c r="AC260" i="1"/>
  <c r="AG266" i="1" l="1"/>
  <c r="AF269" i="1"/>
  <c r="AD268" i="1"/>
  <c r="AR269" i="1"/>
  <c r="AS271" i="1"/>
  <c r="AQ271" i="1"/>
  <c r="AP271" i="1"/>
  <c r="M271" i="1"/>
  <c r="X272" i="1" s="1"/>
  <c r="R270" i="1"/>
  <c r="L271" i="1"/>
  <c r="W272" i="1" s="1"/>
  <c r="Q270" i="1"/>
  <c r="AC262" i="1"/>
  <c r="AG267" i="1" l="1"/>
  <c r="AF270" i="1"/>
  <c r="AD269" i="1"/>
  <c r="AR270" i="1"/>
  <c r="AS272" i="1"/>
  <c r="AP272" i="1"/>
  <c r="AQ272" i="1"/>
  <c r="M272" i="1"/>
  <c r="X273" i="1" s="1"/>
  <c r="R271" i="1"/>
  <c r="L272" i="1"/>
  <c r="W273" i="1" s="1"/>
  <c r="Q271" i="1"/>
  <c r="AG268" i="1" l="1"/>
  <c r="AF271" i="1"/>
  <c r="AD270" i="1"/>
  <c r="AR271" i="1"/>
  <c r="AS273" i="1"/>
  <c r="AQ273" i="1"/>
  <c r="AP273" i="1"/>
  <c r="M273" i="1"/>
  <c r="X274" i="1" s="1"/>
  <c r="R272" i="1"/>
  <c r="L273" i="1"/>
  <c r="W274" i="1" s="1"/>
  <c r="Q272" i="1"/>
  <c r="AC264" i="1"/>
  <c r="AC263" i="1"/>
  <c r="AG269" i="1" l="1"/>
  <c r="AF272" i="1"/>
  <c r="AD271" i="1"/>
  <c r="AR272" i="1"/>
  <c r="AS274" i="1"/>
  <c r="AP274" i="1"/>
  <c r="AQ274" i="1"/>
  <c r="M274" i="1"/>
  <c r="X275" i="1" s="1"/>
  <c r="R273" i="1"/>
  <c r="L274" i="1"/>
  <c r="W275" i="1" s="1"/>
  <c r="Q273" i="1"/>
  <c r="AG270" i="1" l="1"/>
  <c r="AF273" i="1"/>
  <c r="AD272" i="1"/>
  <c r="AR273" i="1"/>
  <c r="AS275" i="1"/>
  <c r="AQ275" i="1"/>
  <c r="AP275" i="1"/>
  <c r="M275" i="1"/>
  <c r="X276" i="1" s="1"/>
  <c r="R274" i="1"/>
  <c r="L275" i="1"/>
  <c r="W276" i="1" s="1"/>
  <c r="Q274" i="1"/>
  <c r="AC266" i="1"/>
  <c r="AC265" i="1"/>
  <c r="AG271" i="1" l="1"/>
  <c r="AF274" i="1"/>
  <c r="AD273" i="1"/>
  <c r="AR274" i="1"/>
  <c r="AS276" i="1"/>
  <c r="AP276" i="1"/>
  <c r="AQ276" i="1"/>
  <c r="M276" i="1"/>
  <c r="X277" i="1" s="1"/>
  <c r="R275" i="1"/>
  <c r="L276" i="1"/>
  <c r="W277" i="1" s="1"/>
  <c r="Q275" i="1"/>
  <c r="AG272" i="1" l="1"/>
  <c r="AF275" i="1"/>
  <c r="AD274" i="1"/>
  <c r="AR275" i="1"/>
  <c r="AS277" i="1"/>
  <c r="AQ277" i="1"/>
  <c r="AP277" i="1"/>
  <c r="M277" i="1"/>
  <c r="X278" i="1" s="1"/>
  <c r="R276" i="1"/>
  <c r="L277" i="1"/>
  <c r="W278" i="1" s="1"/>
  <c r="Q276" i="1"/>
  <c r="AC268" i="1"/>
  <c r="AC267" i="1"/>
  <c r="AG273" i="1" l="1"/>
  <c r="AF276" i="1"/>
  <c r="AD275" i="1"/>
  <c r="AR276" i="1"/>
  <c r="AS278" i="1"/>
  <c r="AP278" i="1"/>
  <c r="AQ278" i="1"/>
  <c r="M278" i="1"/>
  <c r="X279" i="1" s="1"/>
  <c r="R277" i="1"/>
  <c r="L278" i="1"/>
  <c r="W279" i="1" s="1"/>
  <c r="Q277" i="1"/>
  <c r="AG274" i="1" l="1"/>
  <c r="AF277" i="1"/>
  <c r="AD276" i="1"/>
  <c r="AR277" i="1"/>
  <c r="AS279" i="1"/>
  <c r="AQ279" i="1"/>
  <c r="AP279" i="1"/>
  <c r="M279" i="1"/>
  <c r="X280" i="1" s="1"/>
  <c r="R278" i="1"/>
  <c r="L279" i="1"/>
  <c r="W280" i="1" s="1"/>
  <c r="Q278" i="1"/>
  <c r="AC270" i="1"/>
  <c r="AC269" i="1"/>
  <c r="AG275" i="1" l="1"/>
  <c r="AF278" i="1"/>
  <c r="AD277" i="1"/>
  <c r="AR278" i="1"/>
  <c r="AS280" i="1"/>
  <c r="AP280" i="1"/>
  <c r="AQ280" i="1"/>
  <c r="M280" i="1"/>
  <c r="X281" i="1" s="1"/>
  <c r="R279" i="1"/>
  <c r="L280" i="1"/>
  <c r="W281" i="1" s="1"/>
  <c r="Q279" i="1"/>
  <c r="AG276" i="1" l="1"/>
  <c r="AF279" i="1"/>
  <c r="AD278" i="1"/>
  <c r="AR279" i="1"/>
  <c r="AS281" i="1"/>
  <c r="AQ281" i="1"/>
  <c r="AP281" i="1"/>
  <c r="M281" i="1"/>
  <c r="X282" i="1" s="1"/>
  <c r="R280" i="1"/>
  <c r="L281" i="1"/>
  <c r="W282" i="1" s="1"/>
  <c r="Q280" i="1"/>
  <c r="AC272" i="1"/>
  <c r="AC271" i="1"/>
  <c r="AG277" i="1" l="1"/>
  <c r="AF280" i="1"/>
  <c r="AD279" i="1"/>
  <c r="AR280" i="1"/>
  <c r="AS282" i="1"/>
  <c r="AP282" i="1"/>
  <c r="AQ282" i="1"/>
  <c r="M282" i="1"/>
  <c r="X283" i="1" s="1"/>
  <c r="R281" i="1"/>
  <c r="L282" i="1"/>
  <c r="W283" i="1" s="1"/>
  <c r="Q281" i="1"/>
  <c r="AG278" i="1" l="1"/>
  <c r="AF281" i="1"/>
  <c r="AD280" i="1"/>
  <c r="AR281" i="1"/>
  <c r="AS283" i="1"/>
  <c r="AQ283" i="1"/>
  <c r="AP283" i="1"/>
  <c r="M283" i="1"/>
  <c r="X284" i="1" s="1"/>
  <c r="R282" i="1"/>
  <c r="L283" i="1"/>
  <c r="W284" i="1" s="1"/>
  <c r="Q282" i="1"/>
  <c r="AC273" i="1"/>
  <c r="AG279" i="1" l="1"/>
  <c r="AF282" i="1"/>
  <c r="AD281" i="1"/>
  <c r="AR282" i="1"/>
  <c r="AS284" i="1"/>
  <c r="AP284" i="1"/>
  <c r="AQ284" i="1"/>
  <c r="M284" i="1"/>
  <c r="X285" i="1" s="1"/>
  <c r="R283" i="1"/>
  <c r="L284" i="1"/>
  <c r="W285" i="1" s="1"/>
  <c r="Q283" i="1"/>
  <c r="AC275" i="1"/>
  <c r="AC274" i="1"/>
  <c r="AG280" i="1" l="1"/>
  <c r="AF283" i="1"/>
  <c r="AD282" i="1"/>
  <c r="AR283" i="1"/>
  <c r="AS285" i="1"/>
  <c r="AQ285" i="1"/>
  <c r="AP285" i="1"/>
  <c r="M285" i="1"/>
  <c r="X286" i="1" s="1"/>
  <c r="R284" i="1"/>
  <c r="L285" i="1"/>
  <c r="W286" i="1" s="1"/>
  <c r="Q284" i="1"/>
  <c r="AC276" i="1"/>
  <c r="AG281" i="1" l="1"/>
  <c r="AF284" i="1"/>
  <c r="AD283" i="1"/>
  <c r="AR284" i="1"/>
  <c r="AS286" i="1"/>
  <c r="AP286" i="1"/>
  <c r="AQ286" i="1"/>
  <c r="M286" i="1"/>
  <c r="X287" i="1" s="1"/>
  <c r="R285" i="1"/>
  <c r="L286" i="1"/>
  <c r="W287" i="1" s="1"/>
  <c r="Q285" i="1"/>
  <c r="AG282" i="1" l="1"/>
  <c r="AF285" i="1"/>
  <c r="AD284" i="1"/>
  <c r="AR285" i="1"/>
  <c r="AS287" i="1"/>
  <c r="AQ287" i="1"/>
  <c r="AP287" i="1"/>
  <c r="M287" i="1"/>
  <c r="X288" i="1" s="1"/>
  <c r="R286" i="1"/>
  <c r="L287" i="1"/>
  <c r="W288" i="1" s="1"/>
  <c r="Q286" i="1"/>
  <c r="AC278" i="1"/>
  <c r="AC277" i="1"/>
  <c r="AG283" i="1" l="1"/>
  <c r="AF286" i="1"/>
  <c r="AD285" i="1"/>
  <c r="AR286" i="1"/>
  <c r="AP288" i="1"/>
  <c r="AS288" i="1"/>
  <c r="AQ288" i="1"/>
  <c r="M288" i="1"/>
  <c r="X289" i="1" s="1"/>
  <c r="R287" i="1"/>
  <c r="L288" i="1"/>
  <c r="W289" i="1" s="1"/>
  <c r="Q287" i="1"/>
  <c r="AG284" i="1" l="1"/>
  <c r="AF287" i="1"/>
  <c r="AD286" i="1"/>
  <c r="AR287" i="1"/>
  <c r="AS289" i="1"/>
  <c r="AQ289" i="1"/>
  <c r="AP289" i="1"/>
  <c r="M289" i="1"/>
  <c r="X290" i="1" s="1"/>
  <c r="R288" i="1"/>
  <c r="L289" i="1"/>
  <c r="W290" i="1" s="1"/>
  <c r="Q288" i="1"/>
  <c r="AC280" i="1"/>
  <c r="AC279" i="1"/>
  <c r="AG285" i="1" l="1"/>
  <c r="AF288" i="1"/>
  <c r="AD287" i="1"/>
  <c r="AR288" i="1"/>
  <c r="AS290" i="1"/>
  <c r="AP290" i="1"/>
  <c r="AQ290" i="1"/>
  <c r="M290" i="1"/>
  <c r="X291" i="1" s="1"/>
  <c r="R289" i="1"/>
  <c r="L290" i="1"/>
  <c r="W291" i="1" s="1"/>
  <c r="Q289" i="1"/>
  <c r="AG286" i="1" l="1"/>
  <c r="AF289" i="1"/>
  <c r="AD288" i="1"/>
  <c r="AR289" i="1"/>
  <c r="AS291" i="1"/>
  <c r="AQ291" i="1"/>
  <c r="AP291" i="1"/>
  <c r="M291" i="1"/>
  <c r="X292" i="1" s="1"/>
  <c r="R290" i="1"/>
  <c r="L291" i="1"/>
  <c r="W292" i="1" s="1"/>
  <c r="Q290" i="1"/>
  <c r="AC281" i="1"/>
  <c r="AG287" i="1" l="1"/>
  <c r="AF290" i="1"/>
  <c r="AD289" i="1"/>
  <c r="AR290" i="1"/>
  <c r="AS292" i="1"/>
  <c r="AP292" i="1"/>
  <c r="AQ292" i="1"/>
  <c r="M292" i="1"/>
  <c r="X293" i="1" s="1"/>
  <c r="R291" i="1"/>
  <c r="L292" i="1"/>
  <c r="W293" i="1" s="1"/>
  <c r="Q291" i="1"/>
  <c r="AC283" i="1"/>
  <c r="AC282" i="1"/>
  <c r="AG288" i="1" l="1"/>
  <c r="AF291" i="1"/>
  <c r="AD290" i="1"/>
  <c r="AR291" i="1"/>
  <c r="AS293" i="1"/>
  <c r="AQ293" i="1"/>
  <c r="AP293" i="1"/>
  <c r="M293" i="1"/>
  <c r="X294" i="1" s="1"/>
  <c r="R292" i="1"/>
  <c r="L293" i="1"/>
  <c r="W294" i="1" s="1"/>
  <c r="Q292" i="1"/>
  <c r="AC284" i="1"/>
  <c r="AG289" i="1" l="1"/>
  <c r="AF292" i="1"/>
  <c r="AD291" i="1"/>
  <c r="AR292" i="1"/>
  <c r="AS294" i="1"/>
  <c r="AP294" i="1"/>
  <c r="AQ294" i="1"/>
  <c r="M294" i="1"/>
  <c r="X295" i="1" s="1"/>
  <c r="R293" i="1"/>
  <c r="L294" i="1"/>
  <c r="W295" i="1" s="1"/>
  <c r="Q293" i="1"/>
  <c r="AG290" i="1" l="1"/>
  <c r="AF293" i="1"/>
  <c r="AD292" i="1"/>
  <c r="AR293" i="1"/>
  <c r="AS295" i="1"/>
  <c r="AQ295" i="1"/>
  <c r="AP295" i="1"/>
  <c r="M295" i="1"/>
  <c r="X296" i="1" s="1"/>
  <c r="R294" i="1"/>
  <c r="L295" i="1"/>
  <c r="W296" i="1" s="1"/>
  <c r="Q294" i="1"/>
  <c r="AC286" i="1"/>
  <c r="AC285" i="1"/>
  <c r="AG291" i="1" l="1"/>
  <c r="AF294" i="1"/>
  <c r="AD293" i="1"/>
  <c r="AR294" i="1"/>
  <c r="AS296" i="1"/>
  <c r="AP296" i="1"/>
  <c r="AQ296" i="1"/>
  <c r="M296" i="1"/>
  <c r="X297" i="1" s="1"/>
  <c r="R295" i="1"/>
  <c r="L296" i="1"/>
  <c r="W297" i="1" s="1"/>
  <c r="Q295" i="1"/>
  <c r="AC287" i="1"/>
  <c r="AG292" i="1" l="1"/>
  <c r="AF295" i="1"/>
  <c r="AD294" i="1"/>
  <c r="AR295" i="1"/>
  <c r="AS297" i="1"/>
  <c r="AQ297" i="1"/>
  <c r="AP297" i="1"/>
  <c r="M297" i="1"/>
  <c r="X298" i="1" s="1"/>
  <c r="R296" i="1"/>
  <c r="L297" i="1"/>
  <c r="W298" i="1" s="1"/>
  <c r="Q296" i="1"/>
  <c r="AG293" i="1" l="1"/>
  <c r="AF296" i="1"/>
  <c r="AD295" i="1"/>
  <c r="AR296" i="1"/>
  <c r="AS298" i="1"/>
  <c r="AP298" i="1"/>
  <c r="AQ298" i="1"/>
  <c r="M298" i="1"/>
  <c r="X299" i="1" s="1"/>
  <c r="R297" i="1"/>
  <c r="L298" i="1"/>
  <c r="W299" i="1" s="1"/>
  <c r="Q297" i="1"/>
  <c r="AC289" i="1"/>
  <c r="AC288" i="1"/>
  <c r="AG294" i="1" l="1"/>
  <c r="AF297" i="1"/>
  <c r="AD296" i="1"/>
  <c r="AR297" i="1"/>
  <c r="AS299" i="1"/>
  <c r="AQ299" i="1"/>
  <c r="AP299" i="1"/>
  <c r="M299" i="1"/>
  <c r="X300" i="1" s="1"/>
  <c r="R298" i="1"/>
  <c r="L299" i="1"/>
  <c r="W300" i="1" s="1"/>
  <c r="Q298" i="1"/>
  <c r="AC290" i="1"/>
  <c r="AG295" i="1" l="1"/>
  <c r="AF298" i="1"/>
  <c r="AD297" i="1"/>
  <c r="AR298" i="1"/>
  <c r="AS300" i="1"/>
  <c r="AP300" i="1"/>
  <c r="AQ300" i="1"/>
  <c r="M300" i="1"/>
  <c r="X301" i="1" s="1"/>
  <c r="R299" i="1"/>
  <c r="L300" i="1"/>
  <c r="W301" i="1" s="1"/>
  <c r="Q299" i="1"/>
  <c r="AG296" i="1" l="1"/>
  <c r="AF299" i="1"/>
  <c r="AD298" i="1"/>
  <c r="AR299" i="1"/>
  <c r="AS301" i="1"/>
  <c r="AP301" i="1"/>
  <c r="AQ301" i="1"/>
  <c r="M301" i="1"/>
  <c r="X302" i="1" s="1"/>
  <c r="R300" i="1"/>
  <c r="L301" i="1"/>
  <c r="W302" i="1" s="1"/>
  <c r="Q300" i="1"/>
  <c r="AC292" i="1"/>
  <c r="AC291" i="1"/>
  <c r="AG297" i="1" l="1"/>
  <c r="AF300" i="1"/>
  <c r="AD299" i="1"/>
  <c r="AR300" i="1"/>
  <c r="AS302" i="1"/>
  <c r="AP302" i="1"/>
  <c r="AQ302" i="1"/>
  <c r="M302" i="1"/>
  <c r="X303" i="1" s="1"/>
  <c r="R301" i="1"/>
  <c r="L302" i="1"/>
  <c r="W303" i="1" s="1"/>
  <c r="Q301" i="1"/>
  <c r="AG298" i="1" l="1"/>
  <c r="AF301" i="1"/>
  <c r="AD300" i="1"/>
  <c r="AR301" i="1"/>
  <c r="AS303" i="1"/>
  <c r="AQ303" i="1"/>
  <c r="AP303" i="1"/>
  <c r="M303" i="1"/>
  <c r="X304" i="1" s="1"/>
  <c r="R302" i="1"/>
  <c r="L303" i="1"/>
  <c r="W304" i="1" s="1"/>
  <c r="Q302" i="1"/>
  <c r="AC294" i="1"/>
  <c r="AC293" i="1"/>
  <c r="AG299" i="1" l="1"/>
  <c r="AF302" i="1"/>
  <c r="AD301" i="1"/>
  <c r="AR302" i="1"/>
  <c r="AS304" i="1"/>
  <c r="AP304" i="1"/>
  <c r="AQ304" i="1"/>
  <c r="M304" i="1"/>
  <c r="X305" i="1" s="1"/>
  <c r="R303" i="1"/>
  <c r="L304" i="1"/>
  <c r="W305" i="1" s="1"/>
  <c r="Q303" i="1"/>
  <c r="AG300" i="1" l="1"/>
  <c r="AF303" i="1"/>
  <c r="AD302" i="1"/>
  <c r="AR303" i="1"/>
  <c r="AS305" i="1"/>
  <c r="AQ305" i="1"/>
  <c r="AP305" i="1"/>
  <c r="M305" i="1"/>
  <c r="X306" i="1" s="1"/>
  <c r="R304" i="1"/>
  <c r="L305" i="1"/>
  <c r="W306" i="1" s="1"/>
  <c r="Q304" i="1"/>
  <c r="AC296" i="1"/>
  <c r="AC295" i="1"/>
  <c r="AG301" i="1" l="1"/>
  <c r="AF304" i="1"/>
  <c r="AD303" i="1"/>
  <c r="AR304" i="1"/>
  <c r="AS306" i="1"/>
  <c r="AP306" i="1"/>
  <c r="AQ306" i="1"/>
  <c r="M306" i="1"/>
  <c r="X307" i="1" s="1"/>
  <c r="R305" i="1"/>
  <c r="L306" i="1"/>
  <c r="W307" i="1" s="1"/>
  <c r="Q305" i="1"/>
  <c r="AG302" i="1" l="1"/>
  <c r="AF305" i="1"/>
  <c r="AD304" i="1"/>
  <c r="AR305" i="1"/>
  <c r="AS307" i="1"/>
  <c r="AQ307" i="1"/>
  <c r="AP307" i="1"/>
  <c r="M307" i="1"/>
  <c r="X308" i="1" s="1"/>
  <c r="R306" i="1"/>
  <c r="L307" i="1"/>
  <c r="W308" i="1" s="1"/>
  <c r="Q306" i="1"/>
  <c r="AC297" i="1"/>
  <c r="AG303" i="1" l="1"/>
  <c r="AF306" i="1"/>
  <c r="AD305" i="1"/>
  <c r="AR306" i="1"/>
  <c r="AS308" i="1"/>
  <c r="AP308" i="1"/>
  <c r="AQ308" i="1"/>
  <c r="M308" i="1"/>
  <c r="X309" i="1" s="1"/>
  <c r="R307" i="1"/>
  <c r="L308" i="1"/>
  <c r="W309" i="1" s="1"/>
  <c r="Q307" i="1"/>
  <c r="AC298" i="1"/>
  <c r="AG304" i="1" l="1"/>
  <c r="AF307" i="1"/>
  <c r="AD306" i="1"/>
  <c r="AR307" i="1"/>
  <c r="AS309" i="1"/>
  <c r="AQ309" i="1"/>
  <c r="AP309" i="1"/>
  <c r="M309" i="1"/>
  <c r="X310" i="1" s="1"/>
  <c r="R308" i="1"/>
  <c r="L309" i="1"/>
  <c r="W310" i="1" s="1"/>
  <c r="Q308" i="1"/>
  <c r="AC300" i="1"/>
  <c r="AC299" i="1"/>
  <c r="AG305" i="1" l="1"/>
  <c r="AF308" i="1"/>
  <c r="AD307" i="1"/>
  <c r="AR308" i="1"/>
  <c r="AP310" i="1"/>
  <c r="AS310" i="1"/>
  <c r="AQ310" i="1"/>
  <c r="M310" i="1"/>
  <c r="X311" i="1" s="1"/>
  <c r="R309" i="1"/>
  <c r="L310" i="1"/>
  <c r="W311" i="1" s="1"/>
  <c r="Q309" i="1"/>
  <c r="AG306" i="1" l="1"/>
  <c r="AF309" i="1"/>
  <c r="AD308" i="1"/>
  <c r="AR309" i="1"/>
  <c r="AS311" i="1"/>
  <c r="AQ311" i="1"/>
  <c r="AP311" i="1"/>
  <c r="M311" i="1"/>
  <c r="X312" i="1" s="1"/>
  <c r="R310" i="1"/>
  <c r="L311" i="1"/>
  <c r="W312" i="1" s="1"/>
  <c r="Q310" i="1"/>
  <c r="AC302" i="1"/>
  <c r="AC301" i="1"/>
  <c r="AG307" i="1" l="1"/>
  <c r="AF310" i="1"/>
  <c r="AD309" i="1"/>
  <c r="AR310" i="1"/>
  <c r="AS312" i="1"/>
  <c r="AP312" i="1"/>
  <c r="AQ312" i="1"/>
  <c r="M312" i="1"/>
  <c r="X313" i="1" s="1"/>
  <c r="R311" i="1"/>
  <c r="L312" i="1"/>
  <c r="W313" i="1" s="1"/>
  <c r="Q311" i="1"/>
  <c r="AG308" i="1" l="1"/>
  <c r="AF311" i="1"/>
  <c r="AD310" i="1"/>
  <c r="AR311" i="1"/>
  <c r="AS313" i="1"/>
  <c r="AQ313" i="1"/>
  <c r="AP313" i="1"/>
  <c r="M313" i="1"/>
  <c r="X314" i="1" s="1"/>
  <c r="R312" i="1"/>
  <c r="L313" i="1"/>
  <c r="W314" i="1" s="1"/>
  <c r="Q312" i="1"/>
  <c r="AC304" i="1"/>
  <c r="AC303" i="1"/>
  <c r="AG309" i="1" l="1"/>
  <c r="AF312" i="1"/>
  <c r="AD311" i="1"/>
  <c r="AR312" i="1"/>
  <c r="AS314" i="1"/>
  <c r="AP314" i="1"/>
  <c r="AQ314" i="1"/>
  <c r="M314" i="1"/>
  <c r="X315" i="1" s="1"/>
  <c r="R313" i="1"/>
  <c r="L314" i="1"/>
  <c r="W315" i="1" s="1"/>
  <c r="Q313" i="1"/>
  <c r="AG310" i="1" l="1"/>
  <c r="AF313" i="1"/>
  <c r="AD312" i="1"/>
  <c r="AR313" i="1"/>
  <c r="AS315" i="1"/>
  <c r="AQ315" i="1"/>
  <c r="AP315" i="1"/>
  <c r="M315" i="1"/>
  <c r="X316" i="1" s="1"/>
  <c r="R314" i="1"/>
  <c r="L315" i="1"/>
  <c r="W316" i="1" s="1"/>
  <c r="Q314" i="1"/>
  <c r="AC306" i="1"/>
  <c r="AC305" i="1"/>
  <c r="AG311" i="1" l="1"/>
  <c r="AF314" i="1"/>
  <c r="AD313" i="1"/>
  <c r="AR314" i="1"/>
  <c r="AS316" i="1"/>
  <c r="AP316" i="1"/>
  <c r="AQ316" i="1"/>
  <c r="M316" i="1"/>
  <c r="X317" i="1" s="1"/>
  <c r="R315" i="1"/>
  <c r="L316" i="1"/>
  <c r="W317" i="1" s="1"/>
  <c r="Q315" i="1"/>
  <c r="AG312" i="1" l="1"/>
  <c r="AF315" i="1"/>
  <c r="AD314" i="1"/>
  <c r="AR315" i="1"/>
  <c r="AS317" i="1"/>
  <c r="AQ317" i="1"/>
  <c r="AP317" i="1"/>
  <c r="M317" i="1"/>
  <c r="X318" i="1" s="1"/>
  <c r="R316" i="1"/>
  <c r="L317" i="1"/>
  <c r="W318" i="1" s="1"/>
  <c r="Q316" i="1"/>
  <c r="AC307" i="1"/>
  <c r="AG313" i="1" l="1"/>
  <c r="AF316" i="1"/>
  <c r="AD315" i="1"/>
  <c r="AR316" i="1"/>
  <c r="AS318" i="1"/>
  <c r="AP318" i="1"/>
  <c r="AQ318" i="1"/>
  <c r="M318" i="1"/>
  <c r="X319" i="1" s="1"/>
  <c r="R317" i="1"/>
  <c r="L318" i="1"/>
  <c r="W319" i="1" s="1"/>
  <c r="Q317" i="1"/>
  <c r="AC309" i="1"/>
  <c r="AC308" i="1"/>
  <c r="AG314" i="1" l="1"/>
  <c r="AF317" i="1"/>
  <c r="AD316" i="1"/>
  <c r="AR317" i="1"/>
  <c r="AS319" i="1"/>
  <c r="AQ319" i="1"/>
  <c r="AP319" i="1"/>
  <c r="M319" i="1"/>
  <c r="X320" i="1" s="1"/>
  <c r="R318" i="1"/>
  <c r="L319" i="1"/>
  <c r="W320" i="1" s="1"/>
  <c r="Q318" i="1"/>
  <c r="AG315" i="1" l="1"/>
  <c r="AF318" i="1"/>
  <c r="AD317" i="1"/>
  <c r="AR318" i="1"/>
  <c r="AS320" i="1"/>
  <c r="AP320" i="1"/>
  <c r="AQ320" i="1"/>
  <c r="M320" i="1"/>
  <c r="X321" i="1" s="1"/>
  <c r="R319" i="1"/>
  <c r="L320" i="1"/>
  <c r="W321" i="1" s="1"/>
  <c r="Q319" i="1"/>
  <c r="AC310" i="1"/>
  <c r="AG316" i="1" l="1"/>
  <c r="AF319" i="1"/>
  <c r="AD318" i="1"/>
  <c r="AR319" i="1"/>
  <c r="AS321" i="1"/>
  <c r="AQ321" i="1"/>
  <c r="AP321" i="1"/>
  <c r="M321" i="1"/>
  <c r="X322" i="1" s="1"/>
  <c r="R320" i="1"/>
  <c r="L321" i="1"/>
  <c r="W322" i="1" s="1"/>
  <c r="Q320" i="1"/>
  <c r="AC312" i="1"/>
  <c r="AC311" i="1"/>
  <c r="AG317" i="1" l="1"/>
  <c r="AF320" i="1"/>
  <c r="AD319" i="1"/>
  <c r="AR320" i="1"/>
  <c r="AS322" i="1"/>
  <c r="AP322" i="1"/>
  <c r="AQ322" i="1"/>
  <c r="M322" i="1"/>
  <c r="X323" i="1" s="1"/>
  <c r="R321" i="1"/>
  <c r="L322" i="1"/>
  <c r="W323" i="1" s="1"/>
  <c r="Q321" i="1"/>
  <c r="AG318" i="1" l="1"/>
  <c r="AF321" i="1"/>
  <c r="AD320" i="1"/>
  <c r="AR321" i="1"/>
  <c r="AS323" i="1"/>
  <c r="AQ323" i="1"/>
  <c r="AP323" i="1"/>
  <c r="M323" i="1"/>
  <c r="X324" i="1" s="1"/>
  <c r="R322" i="1"/>
  <c r="L323" i="1"/>
  <c r="W324" i="1" s="1"/>
  <c r="Q322" i="1"/>
  <c r="AC313" i="1"/>
  <c r="AG319" i="1" l="1"/>
  <c r="AF322" i="1"/>
  <c r="AD321" i="1"/>
  <c r="AR322" i="1"/>
  <c r="AS324" i="1"/>
  <c r="AP324" i="1"/>
  <c r="AQ324" i="1"/>
  <c r="M324" i="1"/>
  <c r="X325" i="1" s="1"/>
  <c r="R323" i="1"/>
  <c r="L324" i="1"/>
  <c r="W325" i="1" s="1"/>
  <c r="Q323" i="1"/>
  <c r="AC315" i="1"/>
  <c r="AC314" i="1"/>
  <c r="AG320" i="1" l="1"/>
  <c r="AF323" i="1"/>
  <c r="AD322" i="1"/>
  <c r="AR323" i="1"/>
  <c r="AS325" i="1"/>
  <c r="AQ325" i="1"/>
  <c r="AP325" i="1"/>
  <c r="M325" i="1"/>
  <c r="X326" i="1" s="1"/>
  <c r="R324" i="1"/>
  <c r="L325" i="1"/>
  <c r="W326" i="1" s="1"/>
  <c r="Q324" i="1"/>
  <c r="AC316" i="1"/>
  <c r="AG321" i="1" l="1"/>
  <c r="AF324" i="1"/>
  <c r="AD323" i="1"/>
  <c r="AR324" i="1"/>
  <c r="AS326" i="1"/>
  <c r="AP326" i="1"/>
  <c r="AQ326" i="1"/>
  <c r="M326" i="1"/>
  <c r="X327" i="1" s="1"/>
  <c r="R325" i="1"/>
  <c r="L326" i="1"/>
  <c r="W327" i="1" s="1"/>
  <c r="Q325" i="1"/>
  <c r="AG322" i="1" l="1"/>
  <c r="AF325" i="1"/>
  <c r="AD324" i="1"/>
  <c r="AR325" i="1"/>
  <c r="AS327" i="1"/>
  <c r="AQ327" i="1"/>
  <c r="AP327" i="1"/>
  <c r="M327" i="1"/>
  <c r="X328" i="1" s="1"/>
  <c r="R326" i="1"/>
  <c r="L327" i="1"/>
  <c r="W328" i="1" s="1"/>
  <c r="Q326" i="1"/>
  <c r="AC318" i="1"/>
  <c r="AC317" i="1"/>
  <c r="AG323" i="1" l="1"/>
  <c r="AF326" i="1"/>
  <c r="AD325" i="1"/>
  <c r="AR326" i="1"/>
  <c r="AS328" i="1"/>
  <c r="AP328" i="1"/>
  <c r="AQ328" i="1"/>
  <c r="M328" i="1"/>
  <c r="X329" i="1" s="1"/>
  <c r="R327" i="1"/>
  <c r="L328" i="1"/>
  <c r="W329" i="1" s="1"/>
  <c r="Q327" i="1"/>
  <c r="AG324" i="1" l="1"/>
  <c r="AF327" i="1"/>
  <c r="AD326" i="1"/>
  <c r="AR327" i="1"/>
  <c r="AS329" i="1"/>
  <c r="AQ329" i="1"/>
  <c r="AP329" i="1"/>
  <c r="M329" i="1"/>
  <c r="X330" i="1" s="1"/>
  <c r="R328" i="1"/>
  <c r="L329" i="1"/>
  <c r="W330" i="1" s="1"/>
  <c r="Q328" i="1"/>
  <c r="AC320" i="1"/>
  <c r="AC319" i="1"/>
  <c r="AG325" i="1" l="1"/>
  <c r="AF328" i="1"/>
  <c r="AD327" i="1"/>
  <c r="AR328" i="1"/>
  <c r="AS330" i="1"/>
  <c r="AP330" i="1"/>
  <c r="AQ330" i="1"/>
  <c r="M330" i="1"/>
  <c r="X331" i="1" s="1"/>
  <c r="R329" i="1"/>
  <c r="L330" i="1"/>
  <c r="W331" i="1" s="1"/>
  <c r="Q329" i="1"/>
  <c r="AC321" i="1"/>
  <c r="AG326" i="1" l="1"/>
  <c r="AF329" i="1"/>
  <c r="AD328" i="1"/>
  <c r="AR329" i="1"/>
  <c r="AS331" i="1"/>
  <c r="AQ331" i="1"/>
  <c r="AP331" i="1"/>
  <c r="M331" i="1"/>
  <c r="X332" i="1" s="1"/>
  <c r="R330" i="1"/>
  <c r="L331" i="1"/>
  <c r="W332" i="1" s="1"/>
  <c r="Q330" i="1"/>
  <c r="AG327" i="1" l="1"/>
  <c r="AF330" i="1"/>
  <c r="AD329" i="1"/>
  <c r="AR330" i="1"/>
  <c r="AS332" i="1"/>
  <c r="AP332" i="1"/>
  <c r="AQ332" i="1"/>
  <c r="M332" i="1"/>
  <c r="X333" i="1" s="1"/>
  <c r="R331" i="1"/>
  <c r="L332" i="1"/>
  <c r="W333" i="1" s="1"/>
  <c r="Q331" i="1"/>
  <c r="AC323" i="1"/>
  <c r="AC322" i="1"/>
  <c r="AG328" i="1" l="1"/>
  <c r="AF331" i="1"/>
  <c r="AD330" i="1"/>
  <c r="AR331" i="1"/>
  <c r="AS333" i="1"/>
  <c r="AQ333" i="1"/>
  <c r="AP333" i="1"/>
  <c r="M333" i="1"/>
  <c r="X334" i="1" s="1"/>
  <c r="R332" i="1"/>
  <c r="L333" i="1"/>
  <c r="W334" i="1" s="1"/>
  <c r="Q332" i="1"/>
  <c r="AG329" i="1" l="1"/>
  <c r="AF332" i="1"/>
  <c r="AD331" i="1"/>
  <c r="AR332" i="1"/>
  <c r="AP334" i="1"/>
  <c r="AS334" i="1"/>
  <c r="AQ334" i="1"/>
  <c r="M334" i="1"/>
  <c r="X335" i="1" s="1"/>
  <c r="R333" i="1"/>
  <c r="L334" i="1"/>
  <c r="W335" i="1" s="1"/>
  <c r="Q333" i="1"/>
  <c r="AC325" i="1"/>
  <c r="AC324" i="1"/>
  <c r="AG330" i="1" l="1"/>
  <c r="AF333" i="1"/>
  <c r="AD332" i="1"/>
  <c r="AR333" i="1"/>
  <c r="AS335" i="1"/>
  <c r="AQ335" i="1"/>
  <c r="AP335" i="1"/>
  <c r="M335" i="1"/>
  <c r="X336" i="1" s="1"/>
  <c r="R334" i="1"/>
  <c r="L335" i="1"/>
  <c r="W336" i="1" s="1"/>
  <c r="Q334" i="1"/>
  <c r="AG331" i="1" l="1"/>
  <c r="AF334" i="1"/>
  <c r="AD333" i="1"/>
  <c r="AR334" i="1"/>
  <c r="AS336" i="1"/>
  <c r="AP336" i="1"/>
  <c r="AQ336" i="1"/>
  <c r="M336" i="1"/>
  <c r="X337" i="1" s="1"/>
  <c r="R335" i="1"/>
  <c r="L336" i="1"/>
  <c r="W337" i="1" s="1"/>
  <c r="Q335" i="1"/>
  <c r="AC327" i="1"/>
  <c r="AC326" i="1"/>
  <c r="AG332" i="1" l="1"/>
  <c r="AF335" i="1"/>
  <c r="AD334" i="1"/>
  <c r="AR335" i="1"/>
  <c r="AS337" i="1"/>
  <c r="AQ337" i="1"/>
  <c r="AP337" i="1"/>
  <c r="M337" i="1"/>
  <c r="X338" i="1" s="1"/>
  <c r="R336" i="1"/>
  <c r="L337" i="1"/>
  <c r="W338" i="1" s="1"/>
  <c r="Q336" i="1"/>
  <c r="AG333" i="1" l="1"/>
  <c r="AF336" i="1"/>
  <c r="AD335" i="1"/>
  <c r="AR336" i="1"/>
  <c r="AS338" i="1"/>
  <c r="AQ338" i="1"/>
  <c r="AP338" i="1"/>
  <c r="M338" i="1"/>
  <c r="X339" i="1" s="1"/>
  <c r="R337" i="1"/>
  <c r="L338" i="1"/>
  <c r="W339" i="1" s="1"/>
  <c r="Q337" i="1"/>
  <c r="AC329" i="1"/>
  <c r="AC328" i="1"/>
  <c r="AG334" i="1" l="1"/>
  <c r="AF337" i="1"/>
  <c r="AD336" i="1"/>
  <c r="AR337" i="1"/>
  <c r="AS339" i="1"/>
  <c r="AQ339" i="1"/>
  <c r="AP339" i="1"/>
  <c r="M339" i="1"/>
  <c r="X340" i="1" s="1"/>
  <c r="R338" i="1"/>
  <c r="L339" i="1"/>
  <c r="W340" i="1" s="1"/>
  <c r="Q338" i="1"/>
  <c r="AG335" i="1" l="1"/>
  <c r="AF338" i="1"/>
  <c r="AD337" i="1"/>
  <c r="AR338" i="1"/>
  <c r="AS340" i="1"/>
  <c r="AP340" i="1"/>
  <c r="AQ340" i="1"/>
  <c r="M340" i="1"/>
  <c r="X341" i="1" s="1"/>
  <c r="R339" i="1"/>
  <c r="L340" i="1"/>
  <c r="W341" i="1" s="1"/>
  <c r="Q339" i="1"/>
  <c r="AC331" i="1"/>
  <c r="AC330" i="1"/>
  <c r="AG336" i="1" l="1"/>
  <c r="AF339" i="1"/>
  <c r="AD338" i="1"/>
  <c r="AR339" i="1"/>
  <c r="AS341" i="1"/>
  <c r="AQ341" i="1"/>
  <c r="AP341" i="1"/>
  <c r="M341" i="1"/>
  <c r="X342" i="1" s="1"/>
  <c r="R340" i="1"/>
  <c r="L341" i="1"/>
  <c r="W342" i="1" s="1"/>
  <c r="Q340" i="1"/>
  <c r="AG337" i="1" l="1"/>
  <c r="AF340" i="1"/>
  <c r="AD339" i="1"/>
  <c r="AR340" i="1"/>
  <c r="AS342" i="1"/>
  <c r="AP342" i="1"/>
  <c r="AQ342" i="1"/>
  <c r="M342" i="1"/>
  <c r="X343" i="1" s="1"/>
  <c r="R341" i="1"/>
  <c r="L342" i="1"/>
  <c r="W343" i="1" s="1"/>
  <c r="Q341" i="1"/>
  <c r="AC333" i="1"/>
  <c r="AC332" i="1"/>
  <c r="AG338" i="1" l="1"/>
  <c r="AF341" i="1"/>
  <c r="AD340" i="1"/>
  <c r="AR341" i="1"/>
  <c r="AS343" i="1"/>
  <c r="AQ343" i="1"/>
  <c r="AP343" i="1"/>
  <c r="M343" i="1"/>
  <c r="X344" i="1" s="1"/>
  <c r="R342" i="1"/>
  <c r="L343" i="1"/>
  <c r="W344" i="1" s="1"/>
  <c r="Q342" i="1"/>
  <c r="AC334" i="1"/>
  <c r="AG339" i="1" l="1"/>
  <c r="AF342" i="1"/>
  <c r="AD341" i="1"/>
  <c r="AR342" i="1"/>
  <c r="AS344" i="1"/>
  <c r="AP344" i="1"/>
  <c r="AQ344" i="1"/>
  <c r="M344" i="1"/>
  <c r="X345" i="1" s="1"/>
  <c r="R343" i="1"/>
  <c r="L344" i="1"/>
  <c r="W345" i="1" s="1"/>
  <c r="Q343" i="1"/>
  <c r="AG340" i="1" l="1"/>
  <c r="AF343" i="1"/>
  <c r="AD342" i="1"/>
  <c r="AR343" i="1"/>
  <c r="AS345" i="1"/>
  <c r="AQ345" i="1"/>
  <c r="AP345" i="1"/>
  <c r="M345" i="1"/>
  <c r="X346" i="1" s="1"/>
  <c r="R344" i="1"/>
  <c r="L345" i="1"/>
  <c r="W346" i="1" s="1"/>
  <c r="Q344" i="1"/>
  <c r="AC335" i="1"/>
  <c r="AG341" i="1" l="1"/>
  <c r="AF344" i="1"/>
  <c r="AD343" i="1"/>
  <c r="AR344" i="1"/>
  <c r="AS346" i="1"/>
  <c r="AP346" i="1"/>
  <c r="AQ346" i="1"/>
  <c r="M346" i="1"/>
  <c r="X347" i="1" s="1"/>
  <c r="R345" i="1"/>
  <c r="L346" i="1"/>
  <c r="W347" i="1" s="1"/>
  <c r="Q345" i="1"/>
  <c r="AC337" i="1"/>
  <c r="AC336" i="1"/>
  <c r="AG342" i="1" l="1"/>
  <c r="AF345" i="1"/>
  <c r="AD344" i="1"/>
  <c r="AR345" i="1"/>
  <c r="AS347" i="1"/>
  <c r="AQ347" i="1"/>
  <c r="AP347" i="1"/>
  <c r="M347" i="1"/>
  <c r="X348" i="1" s="1"/>
  <c r="R346" i="1"/>
  <c r="L347" i="1"/>
  <c r="W348" i="1" s="1"/>
  <c r="Q346" i="1"/>
  <c r="AC338" i="1"/>
  <c r="AG343" i="1" l="1"/>
  <c r="AF346" i="1"/>
  <c r="AD345" i="1"/>
  <c r="AR346" i="1"/>
  <c r="AS348" i="1"/>
  <c r="AP348" i="1"/>
  <c r="AQ348" i="1"/>
  <c r="M348" i="1"/>
  <c r="X349" i="1" s="1"/>
  <c r="R347" i="1"/>
  <c r="L348" i="1"/>
  <c r="W349" i="1" s="1"/>
  <c r="Q347" i="1"/>
  <c r="AG344" i="1" l="1"/>
  <c r="AF347" i="1"/>
  <c r="AD346" i="1"/>
  <c r="AR347" i="1"/>
  <c r="AS349" i="1"/>
  <c r="AQ349" i="1"/>
  <c r="AP349" i="1"/>
  <c r="M349" i="1"/>
  <c r="X350" i="1" s="1"/>
  <c r="R348" i="1"/>
  <c r="L349" i="1"/>
  <c r="W350" i="1" s="1"/>
  <c r="Q348" i="1"/>
  <c r="AC340" i="1"/>
  <c r="AC339" i="1"/>
  <c r="AG345" i="1" l="1"/>
  <c r="AF348" i="1"/>
  <c r="AD347" i="1"/>
  <c r="AR348" i="1"/>
  <c r="AS350" i="1"/>
  <c r="AP350" i="1"/>
  <c r="AQ350" i="1"/>
  <c r="M350" i="1"/>
  <c r="X351" i="1" s="1"/>
  <c r="R349" i="1"/>
  <c r="L350" i="1"/>
  <c r="W351" i="1" s="1"/>
  <c r="Q349" i="1"/>
  <c r="AG346" i="1" l="1"/>
  <c r="AF349" i="1"/>
  <c r="AD348" i="1"/>
  <c r="AR349" i="1"/>
  <c r="AQ351" i="1"/>
  <c r="AS351" i="1"/>
  <c r="AP351" i="1"/>
  <c r="M351" i="1"/>
  <c r="X352" i="1" s="1"/>
  <c r="R350" i="1"/>
  <c r="L351" i="1"/>
  <c r="W352" i="1" s="1"/>
  <c r="Q350" i="1"/>
  <c r="AC342" i="1"/>
  <c r="AC341" i="1"/>
  <c r="AG347" i="1" l="1"/>
  <c r="AF350" i="1"/>
  <c r="AD349" i="1"/>
  <c r="AR350" i="1"/>
  <c r="AS352" i="1"/>
  <c r="AP352" i="1"/>
  <c r="AQ352" i="1"/>
  <c r="M352" i="1"/>
  <c r="X353" i="1" s="1"/>
  <c r="R351" i="1"/>
  <c r="L352" i="1"/>
  <c r="W353" i="1" s="1"/>
  <c r="Q351" i="1"/>
  <c r="AG348" i="1" l="1"/>
  <c r="AF351" i="1"/>
  <c r="AD350" i="1"/>
  <c r="AR351" i="1"/>
  <c r="AQ353" i="1"/>
  <c r="AS353" i="1"/>
  <c r="AP353" i="1"/>
  <c r="M353" i="1"/>
  <c r="X354" i="1" s="1"/>
  <c r="R352" i="1"/>
  <c r="L353" i="1"/>
  <c r="W354" i="1" s="1"/>
  <c r="Q352" i="1"/>
  <c r="AC343" i="1"/>
  <c r="AG349" i="1" l="1"/>
  <c r="AF352" i="1"/>
  <c r="AS354" i="1"/>
  <c r="AD351" i="1"/>
  <c r="AR352" i="1"/>
  <c r="AP354" i="1"/>
  <c r="AQ354" i="1"/>
  <c r="M354" i="1"/>
  <c r="X355" i="1" s="1"/>
  <c r="R353" i="1"/>
  <c r="L354" i="1"/>
  <c r="W355" i="1" s="1"/>
  <c r="Q353" i="1"/>
  <c r="AC345" i="1"/>
  <c r="AC344" i="1"/>
  <c r="AG350" i="1" l="1"/>
  <c r="AF353" i="1"/>
  <c r="AD352" i="1"/>
  <c r="AR353" i="1"/>
  <c r="AS355" i="1"/>
  <c r="AQ355" i="1"/>
  <c r="AP355" i="1"/>
  <c r="M355" i="1"/>
  <c r="X356" i="1" s="1"/>
  <c r="R354" i="1"/>
  <c r="L355" i="1"/>
  <c r="W356" i="1" s="1"/>
  <c r="Q354" i="1"/>
  <c r="AG351" i="1" l="1"/>
  <c r="AF354" i="1"/>
  <c r="AD353" i="1"/>
  <c r="AR354" i="1"/>
  <c r="AS356" i="1"/>
  <c r="AQ356" i="1"/>
  <c r="AP356" i="1"/>
  <c r="M356" i="1"/>
  <c r="X357" i="1" s="1"/>
  <c r="R355" i="1"/>
  <c r="L356" i="1"/>
  <c r="W357" i="1" s="1"/>
  <c r="Q355" i="1"/>
  <c r="AC347" i="1"/>
  <c r="AC346" i="1"/>
  <c r="AG352" i="1" l="1"/>
  <c r="AF355" i="1"/>
  <c r="AD354" i="1"/>
  <c r="AR355" i="1"/>
  <c r="AS357" i="1"/>
  <c r="AQ357" i="1"/>
  <c r="AP357" i="1"/>
  <c r="M357" i="1"/>
  <c r="X358" i="1" s="1"/>
  <c r="R356" i="1"/>
  <c r="L357" i="1"/>
  <c r="W358" i="1" s="1"/>
  <c r="Q356" i="1"/>
  <c r="AC348" i="1"/>
  <c r="AG353" i="1" l="1"/>
  <c r="AF356" i="1"/>
  <c r="AD355" i="1"/>
  <c r="AR356" i="1"/>
  <c r="AP358" i="1"/>
  <c r="AS358" i="1"/>
  <c r="AQ358" i="1"/>
  <c r="M358" i="1"/>
  <c r="X359" i="1" s="1"/>
  <c r="R357" i="1"/>
  <c r="L358" i="1"/>
  <c r="W359" i="1" s="1"/>
  <c r="Q357" i="1"/>
  <c r="AG354" i="1" l="1"/>
  <c r="AF357" i="1"/>
  <c r="AD356" i="1"/>
  <c r="AR357" i="1"/>
  <c r="AS359" i="1"/>
  <c r="AQ359" i="1"/>
  <c r="AP359" i="1"/>
  <c r="M359" i="1"/>
  <c r="X360" i="1" s="1"/>
  <c r="R358" i="1"/>
  <c r="L359" i="1"/>
  <c r="W360" i="1" s="1"/>
  <c r="Q358" i="1"/>
  <c r="AC350" i="1"/>
  <c r="AC349" i="1"/>
  <c r="AG355" i="1" l="1"/>
  <c r="AF358" i="1"/>
  <c r="AD357" i="1"/>
  <c r="AR358" i="1"/>
  <c r="AS360" i="1"/>
  <c r="AP360" i="1"/>
  <c r="AQ360" i="1"/>
  <c r="M360" i="1"/>
  <c r="X361" i="1" s="1"/>
  <c r="R359" i="1"/>
  <c r="L360" i="1"/>
  <c r="W361" i="1" s="1"/>
  <c r="Q359" i="1"/>
  <c r="AG356" i="1" l="1"/>
  <c r="AF359" i="1"/>
  <c r="AD358" i="1"/>
  <c r="AR359" i="1"/>
  <c r="AS361" i="1"/>
  <c r="AQ361" i="1"/>
  <c r="AP361" i="1"/>
  <c r="M361" i="1"/>
  <c r="X362" i="1" s="1"/>
  <c r="R360" i="1"/>
  <c r="L361" i="1"/>
  <c r="W362" i="1" s="1"/>
  <c r="Q360" i="1"/>
  <c r="AC352" i="1"/>
  <c r="AC351" i="1"/>
  <c r="AG357" i="1" l="1"/>
  <c r="AF360" i="1"/>
  <c r="AD359" i="1"/>
  <c r="AR360" i="1"/>
  <c r="AS362" i="1"/>
  <c r="AP362" i="1"/>
  <c r="AQ362" i="1"/>
  <c r="M362" i="1"/>
  <c r="X363" i="1" s="1"/>
  <c r="R361" i="1"/>
  <c r="L362" i="1"/>
  <c r="W363" i="1" s="1"/>
  <c r="Q361" i="1"/>
  <c r="AG358" i="1" l="1"/>
  <c r="AF361" i="1"/>
  <c r="AD360" i="1"/>
  <c r="AR361" i="1"/>
  <c r="AS363" i="1"/>
  <c r="AQ363" i="1"/>
  <c r="AP363" i="1"/>
  <c r="M363" i="1"/>
  <c r="X364" i="1" s="1"/>
  <c r="R362" i="1"/>
  <c r="L363" i="1"/>
  <c r="W364" i="1" s="1"/>
  <c r="Q362" i="1"/>
  <c r="AC354" i="1"/>
  <c r="AC353" i="1"/>
  <c r="AG359" i="1" l="1"/>
  <c r="AF362" i="1"/>
  <c r="AD361" i="1"/>
  <c r="AR362" i="1"/>
  <c r="AS364" i="1"/>
  <c r="AP364" i="1"/>
  <c r="AQ364" i="1"/>
  <c r="M364" i="1"/>
  <c r="X365" i="1" s="1"/>
  <c r="R363" i="1"/>
  <c r="L364" i="1"/>
  <c r="W365" i="1" s="1"/>
  <c r="Q363" i="1"/>
  <c r="AG360" i="1" l="1"/>
  <c r="AF363" i="1"/>
  <c r="AD362" i="1"/>
  <c r="AR363" i="1"/>
  <c r="AS365" i="1"/>
  <c r="AQ365" i="1"/>
  <c r="AP365" i="1"/>
  <c r="M365" i="1"/>
  <c r="X366" i="1" s="1"/>
  <c r="R364" i="1"/>
  <c r="L365" i="1"/>
  <c r="W366" i="1" s="1"/>
  <c r="Q364" i="1"/>
  <c r="AC355" i="1"/>
  <c r="AG361" i="1" l="1"/>
  <c r="AF364" i="1"/>
  <c r="AD363" i="1"/>
  <c r="AR364" i="1"/>
  <c r="AS366" i="1"/>
  <c r="AP366" i="1"/>
  <c r="AQ366" i="1"/>
  <c r="M366" i="1"/>
  <c r="X367" i="1" s="1"/>
  <c r="R365" i="1"/>
  <c r="L366" i="1"/>
  <c r="W367" i="1" s="1"/>
  <c r="Q365" i="1"/>
  <c r="AC357" i="1"/>
  <c r="AC356" i="1"/>
  <c r="AG362" i="1" l="1"/>
  <c r="AF365" i="1"/>
  <c r="AD364" i="1"/>
  <c r="AR365" i="1"/>
  <c r="AS367" i="1"/>
  <c r="AQ367" i="1"/>
  <c r="AP367" i="1"/>
  <c r="M367" i="1"/>
  <c r="X368" i="1" s="1"/>
  <c r="R366" i="1"/>
  <c r="L367" i="1"/>
  <c r="W368" i="1" s="1"/>
  <c r="Q366" i="1"/>
  <c r="AG363" i="1" l="1"/>
  <c r="AF366" i="1"/>
  <c r="AD365" i="1"/>
  <c r="AR366" i="1"/>
  <c r="AS368" i="1"/>
  <c r="AP368" i="1"/>
  <c r="AQ368" i="1"/>
  <c r="M368" i="1"/>
  <c r="X369" i="1" s="1"/>
  <c r="R367" i="1"/>
  <c r="L368" i="1"/>
  <c r="W369" i="1" s="1"/>
  <c r="Q367" i="1"/>
  <c r="AC359" i="1"/>
  <c r="AC358" i="1"/>
  <c r="AG364" i="1" l="1"/>
  <c r="AF367" i="1"/>
  <c r="AD366" i="1"/>
  <c r="AR367" i="1"/>
  <c r="AS369" i="1"/>
  <c r="AQ369" i="1"/>
  <c r="AP369" i="1"/>
  <c r="M369" i="1"/>
  <c r="X370" i="1" s="1"/>
  <c r="R368" i="1"/>
  <c r="L369" i="1"/>
  <c r="W370" i="1" s="1"/>
  <c r="Q368" i="1"/>
  <c r="AC360" i="1"/>
  <c r="AG365" i="1" l="1"/>
  <c r="AF368" i="1"/>
  <c r="AD367" i="1"/>
  <c r="AR368" i="1"/>
  <c r="AS370" i="1"/>
  <c r="AP370" i="1"/>
  <c r="AQ370" i="1"/>
  <c r="M370" i="1"/>
  <c r="X371" i="1" s="1"/>
  <c r="R369" i="1"/>
  <c r="L370" i="1"/>
  <c r="W371" i="1" s="1"/>
  <c r="Q369" i="1"/>
  <c r="AG366" i="1" l="1"/>
  <c r="AF369" i="1"/>
  <c r="AD368" i="1"/>
  <c r="AR369" i="1"/>
  <c r="AS371" i="1"/>
  <c r="AQ371" i="1"/>
  <c r="AP371" i="1"/>
  <c r="M371" i="1"/>
  <c r="X372" i="1" s="1"/>
  <c r="R370" i="1"/>
  <c r="L371" i="1"/>
  <c r="W372" i="1" s="1"/>
  <c r="Q370" i="1"/>
  <c r="AC362" i="1"/>
  <c r="AC361" i="1"/>
  <c r="AG367" i="1" l="1"/>
  <c r="AF370" i="1"/>
  <c r="AD369" i="1"/>
  <c r="AR370" i="1"/>
  <c r="AS372" i="1"/>
  <c r="AP372" i="1"/>
  <c r="AQ372" i="1"/>
  <c r="M372" i="1"/>
  <c r="X373" i="1" s="1"/>
  <c r="R371" i="1"/>
  <c r="L372" i="1"/>
  <c r="W373" i="1" s="1"/>
  <c r="Q371" i="1"/>
  <c r="AC363" i="1"/>
  <c r="AG368" i="1" l="1"/>
  <c r="AF371" i="1"/>
  <c r="AD370" i="1"/>
  <c r="AR371" i="1"/>
  <c r="AS373" i="1"/>
  <c r="AQ373" i="1"/>
  <c r="AP373" i="1"/>
  <c r="M373" i="1"/>
  <c r="X374" i="1" s="1"/>
  <c r="R372" i="1"/>
  <c r="L373" i="1"/>
  <c r="W374" i="1" s="1"/>
  <c r="Q372" i="1"/>
  <c r="AG369" i="1" l="1"/>
  <c r="AF372" i="1"/>
  <c r="AD371" i="1"/>
  <c r="AR372" i="1"/>
  <c r="AS374" i="1"/>
  <c r="AP374" i="1"/>
  <c r="AQ374" i="1"/>
  <c r="M374" i="1"/>
  <c r="X375" i="1" s="1"/>
  <c r="R373" i="1"/>
  <c r="L374" i="1"/>
  <c r="W375" i="1" s="1"/>
  <c r="Q373" i="1"/>
  <c r="AC365" i="1"/>
  <c r="AC364" i="1"/>
  <c r="AG370" i="1" l="1"/>
  <c r="AF373" i="1"/>
  <c r="AD372" i="1"/>
  <c r="AR373" i="1"/>
  <c r="AS375" i="1"/>
  <c r="AQ375" i="1"/>
  <c r="AP375" i="1"/>
  <c r="M375" i="1"/>
  <c r="X376" i="1" s="1"/>
  <c r="R374" i="1"/>
  <c r="L375" i="1"/>
  <c r="W376" i="1" s="1"/>
  <c r="Q374" i="1"/>
  <c r="AC366" i="1"/>
  <c r="AG371" i="1" l="1"/>
  <c r="AF374" i="1"/>
  <c r="AD373" i="1"/>
  <c r="AR374" i="1"/>
  <c r="AS376" i="1"/>
  <c r="AP376" i="1"/>
  <c r="AQ376" i="1"/>
  <c r="M376" i="1"/>
  <c r="X377" i="1" s="1"/>
  <c r="R375" i="1"/>
  <c r="L376" i="1"/>
  <c r="W377" i="1" s="1"/>
  <c r="Q375" i="1"/>
  <c r="AG372" i="1" l="1"/>
  <c r="AF375" i="1"/>
  <c r="AD374" i="1"/>
  <c r="AR375" i="1"/>
  <c r="AS377" i="1"/>
  <c r="AQ377" i="1"/>
  <c r="AP377" i="1"/>
  <c r="M377" i="1"/>
  <c r="X378" i="1" s="1"/>
  <c r="R376" i="1"/>
  <c r="L377" i="1"/>
  <c r="W378" i="1" s="1"/>
  <c r="Q376" i="1"/>
  <c r="AC368" i="1"/>
  <c r="AC367" i="1"/>
  <c r="AG373" i="1" l="1"/>
  <c r="AF376" i="1"/>
  <c r="AD375" i="1"/>
  <c r="AR376" i="1"/>
  <c r="AS378" i="1"/>
  <c r="AP378" i="1"/>
  <c r="AQ378" i="1"/>
  <c r="M378" i="1"/>
  <c r="X379" i="1" s="1"/>
  <c r="R377" i="1"/>
  <c r="L378" i="1"/>
  <c r="W379" i="1" s="1"/>
  <c r="Q377" i="1"/>
  <c r="AG374" i="1" l="1"/>
  <c r="AF377" i="1"/>
  <c r="AD376" i="1"/>
  <c r="AR377" i="1"/>
  <c r="AS379" i="1"/>
  <c r="AQ379" i="1"/>
  <c r="AP379" i="1"/>
  <c r="M379" i="1"/>
  <c r="X380" i="1" s="1"/>
  <c r="R378" i="1"/>
  <c r="L379" i="1"/>
  <c r="W380" i="1" s="1"/>
  <c r="Q378" i="1"/>
  <c r="AC370" i="1"/>
  <c r="AC369" i="1"/>
  <c r="AG375" i="1" l="1"/>
  <c r="AF378" i="1"/>
  <c r="AD377" i="1"/>
  <c r="AR378" i="1"/>
  <c r="AS380" i="1"/>
  <c r="AP380" i="1"/>
  <c r="AQ380" i="1"/>
  <c r="M380" i="1"/>
  <c r="X381" i="1" s="1"/>
  <c r="R379" i="1"/>
  <c r="L380" i="1"/>
  <c r="W381" i="1" s="1"/>
  <c r="Q379" i="1"/>
  <c r="AG376" i="1" l="1"/>
  <c r="AF379" i="1"/>
  <c r="AD378" i="1"/>
  <c r="AR379" i="1"/>
  <c r="AS381" i="1"/>
  <c r="AQ381" i="1"/>
  <c r="AP381" i="1"/>
  <c r="M381" i="1"/>
  <c r="X382" i="1" s="1"/>
  <c r="R380" i="1"/>
  <c r="L381" i="1"/>
  <c r="W382" i="1" s="1"/>
  <c r="Q380" i="1"/>
  <c r="AC371" i="1"/>
  <c r="AG377" i="1" l="1"/>
  <c r="AF380" i="1"/>
  <c r="AD379" i="1"/>
  <c r="AR380" i="1"/>
  <c r="AS382" i="1"/>
  <c r="AP382" i="1"/>
  <c r="AQ382" i="1"/>
  <c r="M382" i="1"/>
  <c r="X383" i="1" s="1"/>
  <c r="R381" i="1"/>
  <c r="L382" i="1"/>
  <c r="W383" i="1" s="1"/>
  <c r="Q381" i="1"/>
  <c r="AC372" i="1"/>
  <c r="AG378" i="1" l="1"/>
  <c r="AF381" i="1"/>
  <c r="AD380" i="1"/>
  <c r="AR381" i="1"/>
  <c r="AS383" i="1"/>
  <c r="AQ383" i="1"/>
  <c r="AP383" i="1"/>
  <c r="M383" i="1"/>
  <c r="X384" i="1" s="1"/>
  <c r="R382" i="1"/>
  <c r="L383" i="1"/>
  <c r="W384" i="1" s="1"/>
  <c r="Q382" i="1"/>
  <c r="AC374" i="1"/>
  <c r="AC373" i="1"/>
  <c r="AG379" i="1" l="1"/>
  <c r="AF382" i="1"/>
  <c r="AD381" i="1"/>
  <c r="AR382" i="1"/>
  <c r="AS384" i="1"/>
  <c r="AP384" i="1"/>
  <c r="AQ384" i="1"/>
  <c r="M384" i="1"/>
  <c r="X385" i="1" s="1"/>
  <c r="R383" i="1"/>
  <c r="L384" i="1"/>
  <c r="W385" i="1" s="1"/>
  <c r="Q383" i="1"/>
  <c r="AG380" i="1" l="1"/>
  <c r="AF383" i="1"/>
  <c r="AD382" i="1"/>
  <c r="AR383" i="1"/>
  <c r="AS385" i="1"/>
  <c r="AQ385" i="1"/>
  <c r="AP385" i="1"/>
  <c r="M385" i="1"/>
  <c r="X386" i="1" s="1"/>
  <c r="R384" i="1"/>
  <c r="L385" i="1"/>
  <c r="W386" i="1" s="1"/>
  <c r="Q384" i="1"/>
  <c r="AC375" i="1"/>
  <c r="AG381" i="1" l="1"/>
  <c r="AF384" i="1"/>
  <c r="AD383" i="1"/>
  <c r="AR384" i="1"/>
  <c r="AP386" i="1"/>
  <c r="AS386" i="1"/>
  <c r="AQ386" i="1"/>
  <c r="M386" i="1"/>
  <c r="X387" i="1" s="1"/>
  <c r="R385" i="1"/>
  <c r="L386" i="1"/>
  <c r="W387" i="1" s="1"/>
  <c r="Q385" i="1"/>
  <c r="AC377" i="1"/>
  <c r="AC376" i="1"/>
  <c r="AG382" i="1" l="1"/>
  <c r="AF385" i="1"/>
  <c r="AD384" i="1"/>
  <c r="AR385" i="1"/>
  <c r="AS387" i="1"/>
  <c r="AQ387" i="1"/>
  <c r="AP387" i="1"/>
  <c r="M387" i="1"/>
  <c r="X388" i="1" s="1"/>
  <c r="R386" i="1"/>
  <c r="L387" i="1"/>
  <c r="W388" i="1" s="1"/>
  <c r="Q386" i="1"/>
  <c r="AC378" i="1"/>
  <c r="AG383" i="1" l="1"/>
  <c r="AF386" i="1"/>
  <c r="AD385" i="1"/>
  <c r="AR386" i="1"/>
  <c r="AS388" i="1"/>
  <c r="AP388" i="1"/>
  <c r="AQ388" i="1"/>
  <c r="M388" i="1"/>
  <c r="X389" i="1" s="1"/>
  <c r="R387" i="1"/>
  <c r="L388" i="1"/>
  <c r="W389" i="1" s="1"/>
  <c r="Q387" i="1"/>
  <c r="AG384" i="1" l="1"/>
  <c r="AF387" i="1"/>
  <c r="AD386" i="1"/>
  <c r="AR387" i="1"/>
  <c r="AS389" i="1"/>
  <c r="AQ389" i="1"/>
  <c r="AP389" i="1"/>
  <c r="M389" i="1"/>
  <c r="X390" i="1" s="1"/>
  <c r="R388" i="1"/>
  <c r="L389" i="1"/>
  <c r="W390" i="1" s="1"/>
  <c r="Q388" i="1"/>
  <c r="AC380" i="1"/>
  <c r="AC379" i="1"/>
  <c r="AG385" i="1" l="1"/>
  <c r="AF388" i="1"/>
  <c r="AD387" i="1"/>
  <c r="AR388" i="1"/>
  <c r="AS390" i="1"/>
  <c r="AP390" i="1"/>
  <c r="AQ390" i="1"/>
  <c r="M390" i="1"/>
  <c r="X391" i="1" s="1"/>
  <c r="R389" i="1"/>
  <c r="L390" i="1"/>
  <c r="W391" i="1" s="1"/>
  <c r="Q389" i="1"/>
  <c r="AG386" i="1" l="1"/>
  <c r="AF389" i="1"/>
  <c r="AD388" i="1"/>
  <c r="AR389" i="1"/>
  <c r="AS391" i="1"/>
  <c r="AQ391" i="1"/>
  <c r="AP391" i="1"/>
  <c r="M391" i="1"/>
  <c r="X392" i="1" s="1"/>
  <c r="R390" i="1"/>
  <c r="L391" i="1"/>
  <c r="W392" i="1" s="1"/>
  <c r="Q390" i="1"/>
  <c r="AC382" i="1"/>
  <c r="AC381" i="1"/>
  <c r="AG387" i="1" l="1"/>
  <c r="AF390" i="1"/>
  <c r="AD389" i="1"/>
  <c r="AR390" i="1"/>
  <c r="AS392" i="1"/>
  <c r="AP392" i="1"/>
  <c r="AQ392" i="1"/>
  <c r="M392" i="1"/>
  <c r="X393" i="1" s="1"/>
  <c r="R391" i="1"/>
  <c r="L392" i="1"/>
  <c r="W393" i="1" s="1"/>
  <c r="Q391" i="1"/>
  <c r="AC383" i="1"/>
  <c r="AG388" i="1" l="1"/>
  <c r="AF391" i="1"/>
  <c r="AD390" i="1"/>
  <c r="AR391" i="1"/>
  <c r="AS393" i="1"/>
  <c r="AQ393" i="1"/>
  <c r="AP393" i="1"/>
  <c r="M393" i="1"/>
  <c r="X394" i="1" s="1"/>
  <c r="R392" i="1"/>
  <c r="L393" i="1"/>
  <c r="W394" i="1" s="1"/>
  <c r="Q392" i="1"/>
  <c r="AG389" i="1" l="1"/>
  <c r="AF392" i="1"/>
  <c r="AD391" i="1"/>
  <c r="AR392" i="1"/>
  <c r="AS394" i="1"/>
  <c r="AP394" i="1"/>
  <c r="AQ394" i="1"/>
  <c r="M394" i="1"/>
  <c r="X395" i="1" s="1"/>
  <c r="R393" i="1"/>
  <c r="L394" i="1"/>
  <c r="W395" i="1" s="1"/>
  <c r="Q393" i="1"/>
  <c r="AC385" i="1"/>
  <c r="AC384" i="1"/>
  <c r="AG390" i="1" l="1"/>
  <c r="AF393" i="1"/>
  <c r="AD392" i="1"/>
  <c r="AR393" i="1"/>
  <c r="AQ395" i="1"/>
  <c r="AS395" i="1"/>
  <c r="AP395" i="1"/>
  <c r="M395" i="1"/>
  <c r="X396" i="1" s="1"/>
  <c r="R394" i="1"/>
  <c r="L395" i="1"/>
  <c r="W396" i="1" s="1"/>
  <c r="Q394" i="1"/>
  <c r="AC386" i="1"/>
  <c r="AG391" i="1" l="1"/>
  <c r="AF394" i="1"/>
  <c r="AD393" i="1"/>
  <c r="AR394" i="1"/>
  <c r="AS396" i="1"/>
  <c r="AP396" i="1"/>
  <c r="AQ396" i="1"/>
  <c r="M396" i="1"/>
  <c r="X397" i="1" s="1"/>
  <c r="R395" i="1"/>
  <c r="L396" i="1"/>
  <c r="W397" i="1" s="1"/>
  <c r="Q395" i="1"/>
  <c r="AG392" i="1" l="1"/>
  <c r="AF395" i="1"/>
  <c r="AR395" i="1"/>
  <c r="AD394" i="1"/>
  <c r="AS397" i="1"/>
  <c r="AQ397" i="1"/>
  <c r="AP397" i="1"/>
  <c r="M397" i="1"/>
  <c r="X398" i="1" s="1"/>
  <c r="R396" i="1"/>
  <c r="L397" i="1"/>
  <c r="W398" i="1" s="1"/>
  <c r="Q396" i="1"/>
  <c r="AC388" i="1"/>
  <c r="AC387" i="1"/>
  <c r="AG393" i="1" l="1"/>
  <c r="AF396" i="1"/>
  <c r="AD395" i="1"/>
  <c r="AR396" i="1"/>
  <c r="AS398" i="1"/>
  <c r="AP398" i="1"/>
  <c r="AQ398" i="1"/>
  <c r="M398" i="1"/>
  <c r="X399" i="1" s="1"/>
  <c r="R397" i="1"/>
  <c r="L398" i="1"/>
  <c r="W399" i="1" s="1"/>
  <c r="Q397" i="1"/>
  <c r="AG394" i="1" l="1"/>
  <c r="AF397" i="1"/>
  <c r="AD396" i="1"/>
  <c r="AR397" i="1"/>
  <c r="AS399" i="1"/>
  <c r="AQ399" i="1"/>
  <c r="AP399" i="1"/>
  <c r="M399" i="1"/>
  <c r="X400" i="1" s="1"/>
  <c r="R398" i="1"/>
  <c r="L399" i="1"/>
  <c r="W400" i="1" s="1"/>
  <c r="Q398" i="1"/>
  <c r="AC390" i="1"/>
  <c r="AC389" i="1"/>
  <c r="AG395" i="1" l="1"/>
  <c r="AF398" i="1"/>
  <c r="AD397" i="1"/>
  <c r="AR398" i="1"/>
  <c r="AS400" i="1"/>
  <c r="AP400" i="1"/>
  <c r="AQ400" i="1"/>
  <c r="M400" i="1"/>
  <c r="X401" i="1" s="1"/>
  <c r="R399" i="1"/>
  <c r="L400" i="1"/>
  <c r="W401" i="1" s="1"/>
  <c r="Q399" i="1"/>
  <c r="AC391" i="1"/>
  <c r="AG396" i="1" l="1"/>
  <c r="AF399" i="1"/>
  <c r="AD398" i="1"/>
  <c r="AR399" i="1"/>
  <c r="AS401" i="1"/>
  <c r="AQ401" i="1"/>
  <c r="AP401" i="1"/>
  <c r="M401" i="1"/>
  <c r="X402" i="1" s="1"/>
  <c r="R400" i="1"/>
  <c r="L401" i="1"/>
  <c r="W402" i="1" s="1"/>
  <c r="Q400" i="1"/>
  <c r="AG397" i="1" l="1"/>
  <c r="AF400" i="1"/>
  <c r="AD399" i="1"/>
  <c r="AR400" i="1"/>
  <c r="AS402" i="1"/>
  <c r="AP402" i="1"/>
  <c r="AQ402" i="1"/>
  <c r="M402" i="1"/>
  <c r="X403" i="1" s="1"/>
  <c r="R401" i="1"/>
  <c r="L402" i="1"/>
  <c r="W403" i="1" s="1"/>
  <c r="Q401" i="1"/>
  <c r="AC393" i="1"/>
  <c r="AC392" i="1"/>
  <c r="AG398" i="1" l="1"/>
  <c r="AF401" i="1"/>
  <c r="AD400" i="1"/>
  <c r="AR401" i="1"/>
  <c r="AS403" i="1"/>
  <c r="AQ403" i="1"/>
  <c r="AP403" i="1"/>
  <c r="M403" i="1"/>
  <c r="X404" i="1" s="1"/>
  <c r="R402" i="1"/>
  <c r="L403" i="1"/>
  <c r="W404" i="1" s="1"/>
  <c r="Q402" i="1"/>
  <c r="AG399" i="1" l="1"/>
  <c r="AF402" i="1"/>
  <c r="AD401" i="1"/>
  <c r="AR402" i="1"/>
  <c r="AS404" i="1"/>
  <c r="AP404" i="1"/>
  <c r="AQ404" i="1"/>
  <c r="M404" i="1"/>
  <c r="X405" i="1" s="1"/>
  <c r="R403" i="1"/>
  <c r="L404" i="1"/>
  <c r="W405" i="1" s="1"/>
  <c r="Q403" i="1"/>
  <c r="AC395" i="1"/>
  <c r="AC394" i="1"/>
  <c r="AG400" i="1" l="1"/>
  <c r="AF403" i="1"/>
  <c r="AD402" i="1"/>
  <c r="AR403" i="1"/>
  <c r="AS405" i="1"/>
  <c r="AQ405" i="1"/>
  <c r="AP405" i="1"/>
  <c r="M405" i="1"/>
  <c r="X406" i="1" s="1"/>
  <c r="R404" i="1"/>
  <c r="L405" i="1"/>
  <c r="W406" i="1" s="1"/>
  <c r="Q404" i="1"/>
  <c r="AG401" i="1" l="1"/>
  <c r="AF404" i="1"/>
  <c r="AD403" i="1"/>
  <c r="AR404" i="1"/>
  <c r="AS406" i="1"/>
  <c r="AP406" i="1"/>
  <c r="AQ406" i="1"/>
  <c r="M406" i="1"/>
  <c r="X407" i="1" s="1"/>
  <c r="R405" i="1"/>
  <c r="L406" i="1"/>
  <c r="W407" i="1" s="1"/>
  <c r="Q405" i="1"/>
  <c r="AC397" i="1"/>
  <c r="AC396" i="1"/>
  <c r="AG402" i="1" l="1"/>
  <c r="AF405" i="1"/>
  <c r="AD404" i="1"/>
  <c r="AR405" i="1"/>
  <c r="AS407" i="1"/>
  <c r="AQ407" i="1"/>
  <c r="AP407" i="1"/>
  <c r="M407" i="1"/>
  <c r="X408" i="1" s="1"/>
  <c r="R406" i="1"/>
  <c r="L407" i="1"/>
  <c r="W408" i="1" s="1"/>
  <c r="Q406" i="1"/>
  <c r="AG403" i="1" l="1"/>
  <c r="AF406" i="1"/>
  <c r="AD405" i="1"/>
  <c r="AR406" i="1"/>
  <c r="AS408" i="1"/>
  <c r="AP408" i="1"/>
  <c r="AQ408" i="1"/>
  <c r="M408" i="1"/>
  <c r="X409" i="1" s="1"/>
  <c r="R407" i="1"/>
  <c r="L408" i="1"/>
  <c r="W409" i="1" s="1"/>
  <c r="Q407" i="1"/>
  <c r="AC399" i="1"/>
  <c r="AC398" i="1"/>
  <c r="AG404" i="1" l="1"/>
  <c r="AF407" i="1"/>
  <c r="AD406" i="1"/>
  <c r="AR407" i="1"/>
  <c r="AS409" i="1"/>
  <c r="AQ409" i="1"/>
  <c r="AP409" i="1"/>
  <c r="M409" i="1"/>
  <c r="X410" i="1" s="1"/>
  <c r="R408" i="1"/>
  <c r="L409" i="1"/>
  <c r="W410" i="1" s="1"/>
  <c r="Q408" i="1"/>
  <c r="AG405" i="1" l="1"/>
  <c r="AF408" i="1"/>
  <c r="AD407" i="1"/>
  <c r="AR408" i="1"/>
  <c r="AS410" i="1"/>
  <c r="AP410" i="1"/>
  <c r="AQ410" i="1"/>
  <c r="M410" i="1"/>
  <c r="X411" i="1" s="1"/>
  <c r="R409" i="1"/>
  <c r="L410" i="1"/>
  <c r="W411" i="1" s="1"/>
  <c r="Q409" i="1"/>
  <c r="AC401" i="1"/>
  <c r="AC400" i="1"/>
  <c r="AG406" i="1" l="1"/>
  <c r="AF409" i="1"/>
  <c r="AD408" i="1"/>
  <c r="AR409" i="1"/>
  <c r="AS411" i="1"/>
  <c r="AQ411" i="1"/>
  <c r="AP411" i="1"/>
  <c r="M411" i="1"/>
  <c r="X412" i="1" s="1"/>
  <c r="R410" i="1"/>
  <c r="L411" i="1"/>
  <c r="W412" i="1" s="1"/>
  <c r="Q410" i="1"/>
  <c r="AG407" i="1" l="1"/>
  <c r="AF410" i="1"/>
  <c r="AD409" i="1"/>
  <c r="AR410" i="1"/>
  <c r="AS412" i="1"/>
  <c r="AP412" i="1"/>
  <c r="AQ412" i="1"/>
  <c r="M412" i="1"/>
  <c r="X413" i="1" s="1"/>
  <c r="R411" i="1"/>
  <c r="L412" i="1"/>
  <c r="W413" i="1" s="1"/>
  <c r="Q411" i="1"/>
  <c r="AC403" i="1"/>
  <c r="AC402" i="1"/>
  <c r="AG408" i="1" l="1"/>
  <c r="AF411" i="1"/>
  <c r="AD410" i="1"/>
  <c r="AR411" i="1"/>
  <c r="AQ413" i="1"/>
  <c r="AS413" i="1"/>
  <c r="AP413" i="1"/>
  <c r="M413" i="1"/>
  <c r="X414" i="1" s="1"/>
  <c r="R412" i="1"/>
  <c r="L413" i="1"/>
  <c r="W414" i="1" s="1"/>
  <c r="Q412" i="1"/>
  <c r="AG409" i="1" l="1"/>
  <c r="AF412" i="1"/>
  <c r="AD411" i="1"/>
  <c r="AR412" i="1"/>
  <c r="AS414" i="1"/>
  <c r="AP414" i="1"/>
  <c r="AQ414" i="1"/>
  <c r="M414" i="1"/>
  <c r="X415" i="1" s="1"/>
  <c r="R413" i="1"/>
  <c r="L414" i="1"/>
  <c r="W415" i="1" s="1"/>
  <c r="Q413" i="1"/>
  <c r="AC405" i="1"/>
  <c r="AC404" i="1"/>
  <c r="AG410" i="1" l="1"/>
  <c r="AF413" i="1"/>
  <c r="AD412" i="1"/>
  <c r="AR413" i="1"/>
  <c r="AS415" i="1"/>
  <c r="AQ415" i="1"/>
  <c r="AP415" i="1"/>
  <c r="M415" i="1"/>
  <c r="X416" i="1" s="1"/>
  <c r="R414" i="1"/>
  <c r="L415" i="1"/>
  <c r="W416" i="1" s="1"/>
  <c r="Q414" i="1"/>
  <c r="AG411" i="1" l="1"/>
  <c r="AF414" i="1"/>
  <c r="AD413" i="1"/>
  <c r="AR414" i="1"/>
  <c r="AS416" i="1"/>
  <c r="AP416" i="1"/>
  <c r="AQ416" i="1"/>
  <c r="M416" i="1"/>
  <c r="X417" i="1" s="1"/>
  <c r="R415" i="1"/>
  <c r="L416" i="1"/>
  <c r="W417" i="1" s="1"/>
  <c r="Q415" i="1"/>
  <c r="AC407" i="1"/>
  <c r="AC406" i="1"/>
  <c r="AG412" i="1" l="1"/>
  <c r="AF415" i="1"/>
  <c r="AD414" i="1"/>
  <c r="AR415" i="1"/>
  <c r="AS417" i="1"/>
  <c r="AQ417" i="1"/>
  <c r="AP417" i="1"/>
  <c r="M417" i="1"/>
  <c r="X418" i="1" s="1"/>
  <c r="R416" i="1"/>
  <c r="L417" i="1"/>
  <c r="W418" i="1" s="1"/>
  <c r="Q416" i="1"/>
  <c r="AG413" i="1" l="1"/>
  <c r="AF416" i="1"/>
  <c r="AD415" i="1"/>
  <c r="AR416" i="1"/>
  <c r="AS418" i="1"/>
  <c r="AP418" i="1"/>
  <c r="AQ418" i="1"/>
  <c r="M418" i="1"/>
  <c r="X419" i="1" s="1"/>
  <c r="R417" i="1"/>
  <c r="L418" i="1"/>
  <c r="W419" i="1" s="1"/>
  <c r="Q417" i="1"/>
  <c r="AC409" i="1"/>
  <c r="AC408" i="1"/>
  <c r="AG414" i="1" l="1"/>
  <c r="AF417" i="1"/>
  <c r="AD416" i="1"/>
  <c r="AR417" i="1"/>
  <c r="AS419" i="1"/>
  <c r="AQ419" i="1"/>
  <c r="AP419" i="1"/>
  <c r="M419" i="1"/>
  <c r="X420" i="1" s="1"/>
  <c r="R418" i="1"/>
  <c r="L419" i="1"/>
  <c r="W420" i="1" s="1"/>
  <c r="Q418" i="1"/>
  <c r="AG415" i="1" l="1"/>
  <c r="AF418" i="1"/>
  <c r="AD417" i="1"/>
  <c r="AR418" i="1"/>
  <c r="AS420" i="1"/>
  <c r="AP420" i="1"/>
  <c r="AQ420" i="1"/>
  <c r="M420" i="1"/>
  <c r="X421" i="1" s="1"/>
  <c r="R419" i="1"/>
  <c r="L420" i="1"/>
  <c r="W421" i="1" s="1"/>
  <c r="Q419" i="1"/>
  <c r="AC411" i="1"/>
  <c r="AC410" i="1"/>
  <c r="AG416" i="1" l="1"/>
  <c r="AF419" i="1"/>
  <c r="AD418" i="1"/>
  <c r="AR419" i="1"/>
  <c r="AS421" i="1"/>
  <c r="AQ421" i="1"/>
  <c r="AP421" i="1"/>
  <c r="M421" i="1"/>
  <c r="X422" i="1" s="1"/>
  <c r="R420" i="1"/>
  <c r="L421" i="1"/>
  <c r="W422" i="1" s="1"/>
  <c r="Q420" i="1"/>
  <c r="AG417" i="1" l="1"/>
  <c r="AF420" i="1"/>
  <c r="AD419" i="1"/>
  <c r="AR420" i="1"/>
  <c r="AS422" i="1"/>
  <c r="AP422" i="1"/>
  <c r="AQ422" i="1"/>
  <c r="M422" i="1"/>
  <c r="X423" i="1" s="1"/>
  <c r="R421" i="1"/>
  <c r="L422" i="1"/>
  <c r="W423" i="1" s="1"/>
  <c r="Q421" i="1"/>
  <c r="AC413" i="1"/>
  <c r="AC412" i="1"/>
  <c r="AG418" i="1" l="1"/>
  <c r="AF421" i="1"/>
  <c r="AD420" i="1"/>
  <c r="AR421" i="1"/>
  <c r="AS423" i="1"/>
  <c r="AQ423" i="1"/>
  <c r="AP423" i="1"/>
  <c r="M423" i="1"/>
  <c r="X424" i="1" s="1"/>
  <c r="R422" i="1"/>
  <c r="L423" i="1"/>
  <c r="W424" i="1" s="1"/>
  <c r="Q422" i="1"/>
  <c r="AG419" i="1" l="1"/>
  <c r="AF422" i="1"/>
  <c r="AD421" i="1"/>
  <c r="AR422" i="1"/>
  <c r="AS424" i="1"/>
  <c r="AP424" i="1"/>
  <c r="AQ424" i="1"/>
  <c r="M424" i="1"/>
  <c r="X425" i="1" s="1"/>
  <c r="R423" i="1"/>
  <c r="L424" i="1"/>
  <c r="W425" i="1" s="1"/>
  <c r="Q423" i="1"/>
  <c r="AC415" i="1"/>
  <c r="AC414" i="1"/>
  <c r="AG420" i="1" l="1"/>
  <c r="AF423" i="1"/>
  <c r="AD422" i="1"/>
  <c r="AR423" i="1"/>
  <c r="AS425" i="1"/>
  <c r="AQ425" i="1"/>
  <c r="AP425" i="1"/>
  <c r="M425" i="1"/>
  <c r="X426" i="1" s="1"/>
  <c r="R424" i="1"/>
  <c r="L425" i="1"/>
  <c r="W426" i="1" s="1"/>
  <c r="Q424" i="1"/>
  <c r="AP426" i="1" l="1"/>
  <c r="AG421" i="1"/>
  <c r="AF424" i="1"/>
  <c r="AD423" i="1"/>
  <c r="AR424" i="1"/>
  <c r="AS426" i="1"/>
  <c r="AQ426" i="1"/>
  <c r="M426" i="1"/>
  <c r="X427" i="1" s="1"/>
  <c r="R425" i="1"/>
  <c r="L426" i="1"/>
  <c r="W427" i="1" s="1"/>
  <c r="Q425" i="1"/>
  <c r="AC417" i="1"/>
  <c r="AC416" i="1"/>
  <c r="AG422" i="1" l="1"/>
  <c r="AF425" i="1"/>
  <c r="AD424" i="1"/>
  <c r="AR425" i="1"/>
  <c r="AS427" i="1"/>
  <c r="AQ427" i="1"/>
  <c r="AP427" i="1"/>
  <c r="M427" i="1"/>
  <c r="X428" i="1" s="1"/>
  <c r="R426" i="1"/>
  <c r="L427" i="1"/>
  <c r="W428" i="1" s="1"/>
  <c r="Q426" i="1"/>
  <c r="AG423" i="1" l="1"/>
  <c r="AF426" i="1"/>
  <c r="AD425" i="1"/>
  <c r="AR426" i="1"/>
  <c r="AS428" i="1"/>
  <c r="AP428" i="1"/>
  <c r="AQ428" i="1"/>
  <c r="M428" i="1"/>
  <c r="X429" i="1" s="1"/>
  <c r="R427" i="1"/>
  <c r="L428" i="1"/>
  <c r="W429" i="1" s="1"/>
  <c r="Q427" i="1"/>
  <c r="AC419" i="1"/>
  <c r="AC418" i="1"/>
  <c r="AG424" i="1" l="1"/>
  <c r="AF427" i="1"/>
  <c r="AQ429" i="1"/>
  <c r="AD426" i="1"/>
  <c r="AR427" i="1"/>
  <c r="AS429" i="1"/>
  <c r="AP429" i="1"/>
  <c r="M429" i="1"/>
  <c r="X430" i="1" s="1"/>
  <c r="R428" i="1"/>
  <c r="L429" i="1"/>
  <c r="W430" i="1" s="1"/>
  <c r="Q428" i="1"/>
  <c r="AC420" i="1"/>
  <c r="AG425" i="1" l="1"/>
  <c r="AF428" i="1"/>
  <c r="AD427" i="1"/>
  <c r="AR428" i="1"/>
  <c r="AS430" i="1"/>
  <c r="AP430" i="1"/>
  <c r="AQ430" i="1"/>
  <c r="M430" i="1"/>
  <c r="X431" i="1" s="1"/>
  <c r="R429" i="1"/>
  <c r="L430" i="1"/>
  <c r="W431" i="1" s="1"/>
  <c r="Q429" i="1"/>
  <c r="AC421" i="1"/>
  <c r="AG426" i="1" l="1"/>
  <c r="AF429" i="1"/>
  <c r="AD428" i="1"/>
  <c r="AR429" i="1"/>
  <c r="AS431" i="1"/>
  <c r="AQ431" i="1"/>
  <c r="AP431" i="1"/>
  <c r="M431" i="1"/>
  <c r="X432" i="1" s="1"/>
  <c r="R430" i="1"/>
  <c r="L431" i="1"/>
  <c r="W432" i="1" s="1"/>
  <c r="Q430" i="1"/>
  <c r="AG427" i="1" l="1"/>
  <c r="AF430" i="1"/>
  <c r="AD429" i="1"/>
  <c r="AR430" i="1"/>
  <c r="AS432" i="1"/>
  <c r="AP432" i="1"/>
  <c r="AQ432" i="1"/>
  <c r="M432" i="1"/>
  <c r="X433" i="1" s="1"/>
  <c r="R431" i="1"/>
  <c r="L432" i="1"/>
  <c r="W433" i="1" s="1"/>
  <c r="Q431" i="1"/>
  <c r="AC423" i="1"/>
  <c r="AC422" i="1"/>
  <c r="AG428" i="1" l="1"/>
  <c r="AF431" i="1"/>
  <c r="AD430" i="1"/>
  <c r="AR431" i="1"/>
  <c r="AS433" i="1"/>
  <c r="AQ433" i="1"/>
  <c r="AP433" i="1"/>
  <c r="M433" i="1"/>
  <c r="X434" i="1" s="1"/>
  <c r="R432" i="1"/>
  <c r="L433" i="1"/>
  <c r="W434" i="1" s="1"/>
  <c r="Q432" i="1"/>
  <c r="AG429" i="1" l="1"/>
  <c r="AF432" i="1"/>
  <c r="AS434" i="1"/>
  <c r="AD431" i="1"/>
  <c r="AR432" i="1"/>
  <c r="AP434" i="1"/>
  <c r="AQ434" i="1"/>
  <c r="M434" i="1"/>
  <c r="X435" i="1" s="1"/>
  <c r="R433" i="1"/>
  <c r="L434" i="1"/>
  <c r="W435" i="1" s="1"/>
  <c r="Q433" i="1"/>
  <c r="AC424" i="1"/>
  <c r="AG430" i="1" l="1"/>
  <c r="AF433" i="1"/>
  <c r="AD432" i="1"/>
  <c r="AR433" i="1"/>
  <c r="AS435" i="1"/>
  <c r="AQ435" i="1"/>
  <c r="AP435" i="1"/>
  <c r="M435" i="1"/>
  <c r="X436" i="1" s="1"/>
  <c r="R434" i="1"/>
  <c r="L435" i="1"/>
  <c r="W436" i="1" s="1"/>
  <c r="Q434" i="1"/>
  <c r="AC425" i="1"/>
  <c r="AG431" i="1" l="1"/>
  <c r="AF434" i="1"/>
  <c r="AD433" i="1"/>
  <c r="AR434" i="1"/>
  <c r="AS436" i="1"/>
  <c r="AP436" i="1"/>
  <c r="AQ436" i="1"/>
  <c r="M436" i="1"/>
  <c r="X437" i="1" s="1"/>
  <c r="R435" i="1"/>
  <c r="L436" i="1"/>
  <c r="W437" i="1" s="1"/>
  <c r="Q435" i="1"/>
  <c r="AC426" i="1"/>
  <c r="AG432" i="1" l="1"/>
  <c r="AF435" i="1"/>
  <c r="AD434" i="1"/>
  <c r="AR435" i="1"/>
  <c r="AS437" i="1"/>
  <c r="AQ437" i="1"/>
  <c r="AP437" i="1"/>
  <c r="AC427" i="1"/>
  <c r="M437" i="1"/>
  <c r="X438" i="1" s="1"/>
  <c r="R436" i="1"/>
  <c r="L437" i="1"/>
  <c r="W438" i="1" s="1"/>
  <c r="Q436" i="1"/>
  <c r="AG433" i="1" l="1"/>
  <c r="AF436" i="1"/>
  <c r="AD435" i="1"/>
  <c r="AR436" i="1"/>
  <c r="AS438" i="1"/>
  <c r="AP438" i="1"/>
  <c r="AQ438" i="1"/>
  <c r="M438" i="1"/>
  <c r="X439" i="1" s="1"/>
  <c r="R437" i="1"/>
  <c r="L438" i="1"/>
  <c r="W439" i="1" s="1"/>
  <c r="Q437" i="1"/>
  <c r="AC428" i="1"/>
  <c r="AC429" i="1"/>
  <c r="AG434" i="1" l="1"/>
  <c r="AF437" i="1"/>
  <c r="AD436" i="1"/>
  <c r="AR437" i="1"/>
  <c r="AS439" i="1"/>
  <c r="AQ439" i="1"/>
  <c r="AP439" i="1"/>
  <c r="M439" i="1"/>
  <c r="X440" i="1" s="1"/>
  <c r="R438" i="1"/>
  <c r="L439" i="1"/>
  <c r="W440" i="1" s="1"/>
  <c r="Q438" i="1"/>
  <c r="AG435" i="1" l="1"/>
  <c r="AF438" i="1"/>
  <c r="AD437" i="1"/>
  <c r="AR438" i="1"/>
  <c r="AS440" i="1"/>
  <c r="AP440" i="1"/>
  <c r="AQ440" i="1"/>
  <c r="M440" i="1"/>
  <c r="X441" i="1" s="1"/>
  <c r="R439" i="1"/>
  <c r="L440" i="1"/>
  <c r="W441" i="1" s="1"/>
  <c r="Q439" i="1"/>
  <c r="AC430" i="1"/>
  <c r="AG436" i="1" l="1"/>
  <c r="AF439" i="1"/>
  <c r="AD438" i="1"/>
  <c r="AR439" i="1"/>
  <c r="AS441" i="1"/>
  <c r="AQ441" i="1"/>
  <c r="AP441" i="1"/>
  <c r="M441" i="1"/>
  <c r="X442" i="1" s="1"/>
  <c r="R440" i="1"/>
  <c r="L441" i="1"/>
  <c r="W442" i="1" s="1"/>
  <c r="Q440" i="1"/>
  <c r="AC431" i="1"/>
  <c r="AG437" i="1" l="1"/>
  <c r="AF440" i="1"/>
  <c r="AD439" i="1"/>
  <c r="AR440" i="1"/>
  <c r="AS442" i="1"/>
  <c r="AP442" i="1"/>
  <c r="AQ442" i="1"/>
  <c r="M442" i="1"/>
  <c r="X443" i="1" s="1"/>
  <c r="R441" i="1"/>
  <c r="L442" i="1"/>
  <c r="W443" i="1" s="1"/>
  <c r="Q441" i="1"/>
  <c r="AC432" i="1"/>
  <c r="AG438" i="1" l="1"/>
  <c r="AF441" i="1"/>
  <c r="AD440" i="1"/>
  <c r="AR441" i="1"/>
  <c r="AQ443" i="1"/>
  <c r="AS443" i="1"/>
  <c r="AP443" i="1"/>
  <c r="M443" i="1"/>
  <c r="X444" i="1" s="1"/>
  <c r="R442" i="1"/>
  <c r="L443" i="1"/>
  <c r="W444" i="1" s="1"/>
  <c r="Q442" i="1"/>
  <c r="AC433" i="1"/>
  <c r="AG439" i="1" l="1"/>
  <c r="AF442" i="1"/>
  <c r="AD441" i="1"/>
  <c r="AR442" i="1"/>
  <c r="AS444" i="1"/>
  <c r="AP444" i="1"/>
  <c r="AQ444" i="1"/>
  <c r="M444" i="1"/>
  <c r="X445" i="1" s="1"/>
  <c r="R443" i="1"/>
  <c r="L444" i="1"/>
  <c r="W445" i="1" s="1"/>
  <c r="Q443" i="1"/>
  <c r="AC434" i="1"/>
  <c r="AG440" i="1" l="1"/>
  <c r="AF443" i="1"/>
  <c r="AD442" i="1"/>
  <c r="AR443" i="1"/>
  <c r="AS445" i="1"/>
  <c r="AQ445" i="1"/>
  <c r="AP445" i="1"/>
  <c r="M445" i="1"/>
  <c r="X446" i="1" s="1"/>
  <c r="R444" i="1"/>
  <c r="L445" i="1"/>
  <c r="W446" i="1" s="1"/>
  <c r="Q444" i="1"/>
  <c r="AC435" i="1"/>
  <c r="AG441" i="1" l="1"/>
  <c r="AF444" i="1"/>
  <c r="AD443" i="1"/>
  <c r="AR444" i="1"/>
  <c r="AS446" i="1"/>
  <c r="AP446" i="1"/>
  <c r="AQ446" i="1"/>
  <c r="M446" i="1"/>
  <c r="X447" i="1" s="1"/>
  <c r="R445" i="1"/>
  <c r="L446" i="1"/>
  <c r="W447" i="1" s="1"/>
  <c r="Q445" i="1"/>
  <c r="AC436" i="1"/>
  <c r="AG442" i="1" l="1"/>
  <c r="AF445" i="1"/>
  <c r="AR445" i="1"/>
  <c r="AD444" i="1"/>
  <c r="AS447" i="1"/>
  <c r="AQ447" i="1"/>
  <c r="AP447" i="1"/>
  <c r="M447" i="1"/>
  <c r="X448" i="1" s="1"/>
  <c r="R446" i="1"/>
  <c r="L447" i="1"/>
  <c r="W448" i="1" s="1"/>
  <c r="Q446" i="1"/>
  <c r="AC437" i="1"/>
  <c r="AG443" i="1" l="1"/>
  <c r="AF446" i="1"/>
  <c r="AD445" i="1"/>
  <c r="AR446" i="1"/>
  <c r="AS448" i="1"/>
  <c r="AP448" i="1"/>
  <c r="AQ448" i="1"/>
  <c r="AC438" i="1"/>
  <c r="M448" i="1"/>
  <c r="X449" i="1" s="1"/>
  <c r="R447" i="1"/>
  <c r="L448" i="1"/>
  <c r="W449" i="1" s="1"/>
  <c r="Q447" i="1"/>
  <c r="AG444" i="1" l="1"/>
  <c r="AF447" i="1"/>
  <c r="AD446" i="1"/>
  <c r="AR447" i="1"/>
  <c r="AQ449" i="1"/>
  <c r="AS449" i="1"/>
  <c r="AP449" i="1"/>
  <c r="M449" i="1"/>
  <c r="X450" i="1" s="1"/>
  <c r="R448" i="1"/>
  <c r="L449" i="1"/>
  <c r="W450" i="1" s="1"/>
  <c r="Q448" i="1"/>
  <c r="AC439" i="1"/>
  <c r="AG445" i="1" l="1"/>
  <c r="AF448" i="1"/>
  <c r="AD447" i="1"/>
  <c r="AR448" i="1"/>
  <c r="AS450" i="1"/>
  <c r="AP450" i="1"/>
  <c r="AQ450" i="1"/>
  <c r="M450" i="1"/>
  <c r="X451" i="1" s="1"/>
  <c r="R449" i="1"/>
  <c r="L450" i="1"/>
  <c r="W451" i="1" s="1"/>
  <c r="Q449" i="1"/>
  <c r="AC440" i="1"/>
  <c r="AG446" i="1" l="1"/>
  <c r="AF449" i="1"/>
  <c r="AR449" i="1"/>
  <c r="AD448" i="1"/>
  <c r="AS451" i="1"/>
  <c r="AQ451" i="1"/>
  <c r="AP451" i="1"/>
  <c r="M451" i="1"/>
  <c r="X452" i="1" s="1"/>
  <c r="R450" i="1"/>
  <c r="L451" i="1"/>
  <c r="W452" i="1" s="1"/>
  <c r="Q450" i="1"/>
  <c r="AC441" i="1"/>
  <c r="AG447" i="1" l="1"/>
  <c r="AF450" i="1"/>
  <c r="AS452" i="1"/>
  <c r="AD449" i="1"/>
  <c r="AR450" i="1"/>
  <c r="AP452" i="1"/>
  <c r="AQ452" i="1"/>
  <c r="M452" i="1"/>
  <c r="X453" i="1" s="1"/>
  <c r="R451" i="1"/>
  <c r="L452" i="1"/>
  <c r="W453" i="1" s="1"/>
  <c r="Q451" i="1"/>
  <c r="AC442" i="1"/>
  <c r="AG448" i="1" l="1"/>
  <c r="AF451" i="1"/>
  <c r="AD450" i="1"/>
  <c r="AR451" i="1"/>
  <c r="AS453" i="1"/>
  <c r="AQ453" i="1"/>
  <c r="AP453" i="1"/>
  <c r="M453" i="1"/>
  <c r="X454" i="1" s="1"/>
  <c r="R452" i="1"/>
  <c r="L453" i="1"/>
  <c r="W454" i="1" s="1"/>
  <c r="Q452" i="1"/>
  <c r="AC443" i="1"/>
  <c r="AG449" i="1" l="1"/>
  <c r="AF452" i="1"/>
  <c r="AD451" i="1"/>
  <c r="AR452" i="1"/>
  <c r="AS454" i="1"/>
  <c r="AP454" i="1"/>
  <c r="AQ454" i="1"/>
  <c r="AC444" i="1"/>
  <c r="M454" i="1"/>
  <c r="X455" i="1" s="1"/>
  <c r="R453" i="1"/>
  <c r="L454" i="1"/>
  <c r="W455" i="1" s="1"/>
  <c r="Q453" i="1"/>
  <c r="AG450" i="1" l="1"/>
  <c r="AF453" i="1"/>
  <c r="AD452" i="1"/>
  <c r="AR453" i="1"/>
  <c r="AS455" i="1"/>
  <c r="AQ455" i="1"/>
  <c r="AP455" i="1"/>
  <c r="AC445" i="1"/>
  <c r="M455" i="1"/>
  <c r="X456" i="1" s="1"/>
  <c r="R454" i="1"/>
  <c r="L455" i="1"/>
  <c r="W456" i="1" s="1"/>
  <c r="Q454" i="1"/>
  <c r="AG451" i="1" l="1"/>
  <c r="AF454" i="1"/>
  <c r="AD453" i="1"/>
  <c r="AR454" i="1"/>
  <c r="AS456" i="1"/>
  <c r="AP456" i="1"/>
  <c r="AQ456" i="1"/>
  <c r="M456" i="1"/>
  <c r="X457" i="1" s="1"/>
  <c r="R455" i="1"/>
  <c r="L456" i="1"/>
  <c r="W457" i="1" s="1"/>
  <c r="Q455" i="1"/>
  <c r="AC446" i="1"/>
  <c r="AG452" i="1" l="1"/>
  <c r="AF455" i="1"/>
  <c r="AD454" i="1"/>
  <c r="AR455" i="1"/>
  <c r="AS457" i="1"/>
  <c r="AQ457" i="1"/>
  <c r="AP457" i="1"/>
  <c r="M457" i="1"/>
  <c r="X458" i="1" s="1"/>
  <c r="R456" i="1"/>
  <c r="L457" i="1"/>
  <c r="W458" i="1" s="1"/>
  <c r="Q456" i="1"/>
  <c r="AC447" i="1"/>
  <c r="AG453" i="1" l="1"/>
  <c r="AF456" i="1"/>
  <c r="AD455" i="1"/>
  <c r="AR456" i="1"/>
  <c r="AS458" i="1"/>
  <c r="AP458" i="1"/>
  <c r="AQ458" i="1"/>
  <c r="M458" i="1"/>
  <c r="X459" i="1" s="1"/>
  <c r="R457" i="1"/>
  <c r="L458" i="1"/>
  <c r="W459" i="1" s="1"/>
  <c r="Q457" i="1"/>
  <c r="AC448" i="1"/>
  <c r="AG454" i="1" l="1"/>
  <c r="AF457" i="1"/>
  <c r="AD456" i="1"/>
  <c r="AR457" i="1"/>
  <c r="AS459" i="1"/>
  <c r="AQ459" i="1"/>
  <c r="AP459" i="1"/>
  <c r="M459" i="1"/>
  <c r="X460" i="1" s="1"/>
  <c r="R458" i="1"/>
  <c r="L459" i="1"/>
  <c r="W460" i="1" s="1"/>
  <c r="Q458" i="1"/>
  <c r="AC449" i="1"/>
  <c r="AG455" i="1" l="1"/>
  <c r="AF458" i="1"/>
  <c r="AD457" i="1"/>
  <c r="AR458" i="1"/>
  <c r="AS460" i="1"/>
  <c r="AP460" i="1"/>
  <c r="AQ460" i="1"/>
  <c r="M460" i="1"/>
  <c r="X461" i="1" s="1"/>
  <c r="R459" i="1"/>
  <c r="L460" i="1"/>
  <c r="W461" i="1" s="1"/>
  <c r="Q459" i="1"/>
  <c r="AC450" i="1"/>
  <c r="AG456" i="1" l="1"/>
  <c r="AF459" i="1"/>
  <c r="AD458" i="1"/>
  <c r="AR459" i="1"/>
  <c r="AS461" i="1"/>
  <c r="AQ461" i="1"/>
  <c r="AP461" i="1"/>
  <c r="M461" i="1"/>
  <c r="X462" i="1" s="1"/>
  <c r="R460" i="1"/>
  <c r="L461" i="1"/>
  <c r="W462" i="1" s="1"/>
  <c r="Q460" i="1"/>
  <c r="AC451" i="1"/>
  <c r="AG457" i="1" l="1"/>
  <c r="AF460" i="1"/>
  <c r="AD459" i="1"/>
  <c r="AR460" i="1"/>
  <c r="AS462" i="1"/>
  <c r="AP462" i="1"/>
  <c r="AQ462" i="1"/>
  <c r="M462" i="1"/>
  <c r="X463" i="1" s="1"/>
  <c r="R461" i="1"/>
  <c r="L462" i="1"/>
  <c r="W463" i="1" s="1"/>
  <c r="Q461" i="1"/>
  <c r="AC452" i="1"/>
  <c r="AG458" i="1" l="1"/>
  <c r="AF461" i="1"/>
  <c r="AD460" i="1"/>
  <c r="AR461" i="1"/>
  <c r="AS463" i="1"/>
  <c r="AQ463" i="1"/>
  <c r="AP463" i="1"/>
  <c r="M463" i="1"/>
  <c r="X464" i="1" s="1"/>
  <c r="R462" i="1"/>
  <c r="L463" i="1"/>
  <c r="W464" i="1" s="1"/>
  <c r="Q462" i="1"/>
  <c r="AC453" i="1"/>
  <c r="AG459" i="1" l="1"/>
  <c r="AS464" i="1"/>
  <c r="AF462" i="1"/>
  <c r="AD461" i="1"/>
  <c r="AR462" i="1"/>
  <c r="AP464" i="1"/>
  <c r="AQ464" i="1"/>
  <c r="M464" i="1"/>
  <c r="X465" i="1" s="1"/>
  <c r="R463" i="1"/>
  <c r="L464" i="1"/>
  <c r="W465" i="1" s="1"/>
  <c r="Q463" i="1"/>
  <c r="AC454" i="1"/>
  <c r="AG460" i="1" l="1"/>
  <c r="AF463" i="1"/>
  <c r="AD462" i="1"/>
  <c r="AR463" i="1"/>
  <c r="AS465" i="1"/>
  <c r="AQ465" i="1"/>
  <c r="AP465" i="1"/>
  <c r="M465" i="1"/>
  <c r="X466" i="1" s="1"/>
  <c r="R464" i="1"/>
  <c r="L465" i="1"/>
  <c r="W466" i="1" s="1"/>
  <c r="Q464" i="1"/>
  <c r="AC455" i="1"/>
  <c r="AG461" i="1" l="1"/>
  <c r="AF464" i="1"/>
  <c r="AD463" i="1"/>
  <c r="AR464" i="1"/>
  <c r="AS466" i="1"/>
  <c r="AP466" i="1"/>
  <c r="AQ466" i="1"/>
  <c r="M466" i="1"/>
  <c r="X467" i="1" s="1"/>
  <c r="R465" i="1"/>
  <c r="L466" i="1"/>
  <c r="W467" i="1" s="1"/>
  <c r="Q465" i="1"/>
  <c r="AC456" i="1"/>
  <c r="AG462" i="1" l="1"/>
  <c r="AF465" i="1"/>
  <c r="AD464" i="1"/>
  <c r="AR465" i="1"/>
  <c r="AS467" i="1"/>
  <c r="AQ467" i="1"/>
  <c r="AP467" i="1"/>
  <c r="M467" i="1"/>
  <c r="X468" i="1" s="1"/>
  <c r="R466" i="1"/>
  <c r="L467" i="1"/>
  <c r="W468" i="1" s="1"/>
  <c r="Q466" i="1"/>
  <c r="AC457" i="1"/>
  <c r="AG463" i="1" l="1"/>
  <c r="AF466" i="1"/>
  <c r="AD465" i="1"/>
  <c r="AR466" i="1"/>
  <c r="AP468" i="1"/>
  <c r="AS468" i="1"/>
  <c r="AQ468" i="1"/>
  <c r="M468" i="1"/>
  <c r="X469" i="1" s="1"/>
  <c r="R467" i="1"/>
  <c r="L468" i="1"/>
  <c r="W469" i="1" s="1"/>
  <c r="Q467" i="1"/>
  <c r="AC458" i="1"/>
  <c r="AG464" i="1" l="1"/>
  <c r="AF467" i="1"/>
  <c r="AD466" i="1"/>
  <c r="AR467" i="1"/>
  <c r="AS469" i="1"/>
  <c r="AQ469" i="1"/>
  <c r="AP469" i="1"/>
  <c r="M469" i="1"/>
  <c r="X470" i="1" s="1"/>
  <c r="R468" i="1"/>
  <c r="L469" i="1"/>
  <c r="W470" i="1" s="1"/>
  <c r="Q468" i="1"/>
  <c r="AC459" i="1"/>
  <c r="AG465" i="1" l="1"/>
  <c r="AF468" i="1"/>
  <c r="AD467" i="1"/>
  <c r="AR468" i="1"/>
  <c r="AS470" i="1"/>
  <c r="AP470" i="1"/>
  <c r="AQ470" i="1"/>
  <c r="M470" i="1"/>
  <c r="X471" i="1" s="1"/>
  <c r="R469" i="1"/>
  <c r="L470" i="1"/>
  <c r="W471" i="1" s="1"/>
  <c r="Q469" i="1"/>
  <c r="AC460" i="1"/>
  <c r="AG466" i="1" l="1"/>
  <c r="AF469" i="1"/>
  <c r="AD468" i="1"/>
  <c r="AR469" i="1"/>
  <c r="AS471" i="1"/>
  <c r="AQ471" i="1"/>
  <c r="AP471" i="1"/>
  <c r="M471" i="1"/>
  <c r="X472" i="1" s="1"/>
  <c r="R470" i="1"/>
  <c r="L471" i="1"/>
  <c r="W472" i="1" s="1"/>
  <c r="Q470" i="1"/>
  <c r="AC462" i="1"/>
  <c r="AC461" i="1"/>
  <c r="AG467" i="1" l="1"/>
  <c r="AF470" i="1"/>
  <c r="AD469" i="1"/>
  <c r="AR470" i="1"/>
  <c r="AS472" i="1"/>
  <c r="AP472" i="1"/>
  <c r="AQ472" i="1"/>
  <c r="M472" i="1"/>
  <c r="X473" i="1" s="1"/>
  <c r="R471" i="1"/>
  <c r="L472" i="1"/>
  <c r="W473" i="1" s="1"/>
  <c r="Q471" i="1"/>
  <c r="AC463" i="1"/>
  <c r="AG468" i="1" l="1"/>
  <c r="AF471" i="1"/>
  <c r="AD470" i="1"/>
  <c r="AR471" i="1"/>
  <c r="AS473" i="1"/>
  <c r="AQ473" i="1"/>
  <c r="AP473" i="1"/>
  <c r="M473" i="1"/>
  <c r="X474" i="1" s="1"/>
  <c r="R472" i="1"/>
  <c r="L473" i="1"/>
  <c r="W474" i="1" s="1"/>
  <c r="Q472" i="1"/>
  <c r="AG469" i="1" l="1"/>
  <c r="AF472" i="1"/>
  <c r="AD471" i="1"/>
  <c r="AR472" i="1"/>
  <c r="AS474" i="1"/>
  <c r="AP474" i="1"/>
  <c r="AQ474" i="1"/>
  <c r="M474" i="1"/>
  <c r="X475" i="1" s="1"/>
  <c r="R473" i="1"/>
  <c r="L474" i="1"/>
  <c r="W475" i="1" s="1"/>
  <c r="Q473" i="1"/>
  <c r="AC464" i="1"/>
  <c r="AG470" i="1" l="1"/>
  <c r="AF473" i="1"/>
  <c r="AD472" i="1"/>
  <c r="AR473" i="1"/>
  <c r="AS475" i="1"/>
  <c r="AQ475" i="1"/>
  <c r="AP475" i="1"/>
  <c r="M475" i="1"/>
  <c r="X476" i="1" s="1"/>
  <c r="R474" i="1"/>
  <c r="L475" i="1"/>
  <c r="W476" i="1" s="1"/>
  <c r="Q474" i="1"/>
  <c r="AC465" i="1"/>
  <c r="AG471" i="1" l="1"/>
  <c r="AF474" i="1"/>
  <c r="AD473" i="1"/>
  <c r="AR474" i="1"/>
  <c r="AS476" i="1"/>
  <c r="AP476" i="1"/>
  <c r="AQ476" i="1"/>
  <c r="M476" i="1"/>
  <c r="X477" i="1" s="1"/>
  <c r="R475" i="1"/>
  <c r="L476" i="1"/>
  <c r="W477" i="1" s="1"/>
  <c r="Q475" i="1"/>
  <c r="AC466" i="1"/>
  <c r="AG472" i="1" l="1"/>
  <c r="AF475" i="1"/>
  <c r="AD474" i="1"/>
  <c r="AR475" i="1"/>
  <c r="AS477" i="1"/>
  <c r="AQ477" i="1"/>
  <c r="AP477" i="1"/>
  <c r="M477" i="1"/>
  <c r="X478" i="1" s="1"/>
  <c r="R476" i="1"/>
  <c r="L477" i="1"/>
  <c r="W478" i="1" s="1"/>
  <c r="Q476" i="1"/>
  <c r="AC467" i="1"/>
  <c r="AG473" i="1" l="1"/>
  <c r="AF476" i="1"/>
  <c r="AD475" i="1"/>
  <c r="AR476" i="1"/>
  <c r="AS478" i="1"/>
  <c r="AP478" i="1"/>
  <c r="AQ478" i="1"/>
  <c r="AC468" i="1"/>
  <c r="M478" i="1"/>
  <c r="X479" i="1" s="1"/>
  <c r="R477" i="1"/>
  <c r="L478" i="1"/>
  <c r="W479" i="1" s="1"/>
  <c r="Q477" i="1"/>
  <c r="AG474" i="1" l="1"/>
  <c r="AF477" i="1"/>
  <c r="AD476" i="1"/>
  <c r="AR477" i="1"/>
  <c r="AQ479" i="1"/>
  <c r="AS479" i="1"/>
  <c r="AP479" i="1"/>
  <c r="M479" i="1"/>
  <c r="X480" i="1" s="1"/>
  <c r="R478" i="1"/>
  <c r="L479" i="1"/>
  <c r="W480" i="1" s="1"/>
  <c r="Q478" i="1"/>
  <c r="AC469" i="1"/>
  <c r="AG475" i="1" l="1"/>
  <c r="AF478" i="1"/>
  <c r="AD477" i="1"/>
  <c r="AR478" i="1"/>
  <c r="AS480" i="1"/>
  <c r="AP480" i="1"/>
  <c r="AQ480" i="1"/>
  <c r="AC470" i="1"/>
  <c r="M480" i="1"/>
  <c r="X481" i="1" s="1"/>
  <c r="R479" i="1"/>
  <c r="L480" i="1"/>
  <c r="W481" i="1" s="1"/>
  <c r="Q479" i="1"/>
  <c r="AG476" i="1" l="1"/>
  <c r="AF479" i="1"/>
  <c r="AD478" i="1"/>
  <c r="AR479" i="1"/>
  <c r="AQ481" i="1"/>
  <c r="AS481" i="1"/>
  <c r="AP481" i="1"/>
  <c r="M481" i="1"/>
  <c r="X482" i="1" s="1"/>
  <c r="R480" i="1"/>
  <c r="L481" i="1"/>
  <c r="W482" i="1" s="1"/>
  <c r="Q480" i="1"/>
  <c r="AC471" i="1"/>
  <c r="AG477" i="1" l="1"/>
  <c r="AF480" i="1"/>
  <c r="AD479" i="1"/>
  <c r="AR480" i="1"/>
  <c r="AS482" i="1"/>
  <c r="AP482" i="1"/>
  <c r="AQ482" i="1"/>
  <c r="M482" i="1"/>
  <c r="X483" i="1" s="1"/>
  <c r="R481" i="1"/>
  <c r="L482" i="1"/>
  <c r="W483" i="1" s="1"/>
  <c r="Q481" i="1"/>
  <c r="AC472" i="1"/>
  <c r="AG478" i="1" l="1"/>
  <c r="AF481" i="1"/>
  <c r="AD480" i="1"/>
  <c r="AR481" i="1"/>
  <c r="AS483" i="1"/>
  <c r="AQ483" i="1"/>
  <c r="AP483" i="1"/>
  <c r="M483" i="1"/>
  <c r="X484" i="1" s="1"/>
  <c r="R482" i="1"/>
  <c r="L483" i="1"/>
  <c r="W484" i="1" s="1"/>
  <c r="Q482" i="1"/>
  <c r="AC473" i="1"/>
  <c r="AG479" i="1" l="1"/>
  <c r="AF482" i="1"/>
  <c r="AD481" i="1"/>
  <c r="AR482" i="1"/>
  <c r="AP484" i="1"/>
  <c r="AS484" i="1"/>
  <c r="AQ484" i="1"/>
  <c r="M484" i="1"/>
  <c r="X485" i="1" s="1"/>
  <c r="R483" i="1"/>
  <c r="L484" i="1"/>
  <c r="W485" i="1" s="1"/>
  <c r="Q483" i="1"/>
  <c r="AC474" i="1"/>
  <c r="AG480" i="1" l="1"/>
  <c r="AF483" i="1"/>
  <c r="AD482" i="1"/>
  <c r="AR483" i="1"/>
  <c r="AS485" i="1"/>
  <c r="AQ485" i="1"/>
  <c r="AP485" i="1"/>
  <c r="M485" i="1"/>
  <c r="X486" i="1" s="1"/>
  <c r="R484" i="1"/>
  <c r="L485" i="1"/>
  <c r="W486" i="1" s="1"/>
  <c r="Q484" i="1"/>
  <c r="AC475" i="1"/>
  <c r="AG481" i="1" l="1"/>
  <c r="AF484" i="1"/>
  <c r="AD483" i="1"/>
  <c r="AR484" i="1"/>
  <c r="AS486" i="1"/>
  <c r="AP486" i="1"/>
  <c r="AQ486" i="1"/>
  <c r="M486" i="1"/>
  <c r="X487" i="1" s="1"/>
  <c r="R485" i="1"/>
  <c r="L486" i="1"/>
  <c r="W487" i="1" s="1"/>
  <c r="Q485" i="1"/>
  <c r="AC476" i="1"/>
  <c r="AG482" i="1" l="1"/>
  <c r="AF485" i="1"/>
  <c r="AD484" i="1"/>
  <c r="AR485" i="1"/>
  <c r="AS487" i="1"/>
  <c r="AQ487" i="1"/>
  <c r="AP487" i="1"/>
  <c r="M487" i="1"/>
  <c r="X488" i="1" s="1"/>
  <c r="R486" i="1"/>
  <c r="L487" i="1"/>
  <c r="W488" i="1" s="1"/>
  <c r="Q486" i="1"/>
  <c r="AC477" i="1"/>
  <c r="AG483" i="1" l="1"/>
  <c r="AF486" i="1"/>
  <c r="AD485" i="1"/>
  <c r="AR486" i="1"/>
  <c r="AS488" i="1"/>
  <c r="AP488" i="1"/>
  <c r="AQ488" i="1"/>
  <c r="M488" i="1"/>
  <c r="X489" i="1" s="1"/>
  <c r="R487" i="1"/>
  <c r="L488" i="1"/>
  <c r="W489" i="1" s="1"/>
  <c r="Q487" i="1"/>
  <c r="AC478" i="1"/>
  <c r="AG484" i="1" l="1"/>
  <c r="AF487" i="1"/>
  <c r="AQ489" i="1"/>
  <c r="AD486" i="1"/>
  <c r="AR487" i="1"/>
  <c r="AS489" i="1"/>
  <c r="AP489" i="1"/>
  <c r="M489" i="1"/>
  <c r="X490" i="1" s="1"/>
  <c r="R488" i="1"/>
  <c r="L489" i="1"/>
  <c r="W490" i="1" s="1"/>
  <c r="Q488" i="1"/>
  <c r="AC479" i="1"/>
  <c r="AG485" i="1" l="1"/>
  <c r="AF488" i="1"/>
  <c r="AD487" i="1"/>
  <c r="AR488" i="1"/>
  <c r="AS490" i="1"/>
  <c r="AP490" i="1"/>
  <c r="AQ490" i="1"/>
  <c r="M490" i="1"/>
  <c r="X491" i="1" s="1"/>
  <c r="R489" i="1"/>
  <c r="L490" i="1"/>
  <c r="W491" i="1" s="1"/>
  <c r="Q489" i="1"/>
  <c r="AC480" i="1"/>
  <c r="AG486" i="1" l="1"/>
  <c r="AF489" i="1"/>
  <c r="AD488" i="1"/>
  <c r="AR489" i="1"/>
  <c r="AS491" i="1"/>
  <c r="AQ491" i="1"/>
  <c r="AP491" i="1"/>
  <c r="M491" i="1"/>
  <c r="X492" i="1" s="1"/>
  <c r="R490" i="1"/>
  <c r="L491" i="1"/>
  <c r="W492" i="1" s="1"/>
  <c r="Q490" i="1"/>
  <c r="AC481" i="1"/>
  <c r="AG487" i="1" l="1"/>
  <c r="AF490" i="1"/>
  <c r="AD489" i="1"/>
  <c r="AR490" i="1"/>
  <c r="AS492" i="1"/>
  <c r="AP492" i="1"/>
  <c r="AQ492" i="1"/>
  <c r="AC482" i="1"/>
  <c r="M492" i="1"/>
  <c r="X493" i="1" s="1"/>
  <c r="R491" i="1"/>
  <c r="L492" i="1"/>
  <c r="W493" i="1" s="1"/>
  <c r="Q491" i="1"/>
  <c r="AG488" i="1" l="1"/>
  <c r="AF491" i="1"/>
  <c r="AD490" i="1"/>
  <c r="AR491" i="1"/>
  <c r="AS493" i="1"/>
  <c r="AQ493" i="1"/>
  <c r="AP493" i="1"/>
  <c r="M493" i="1"/>
  <c r="X494" i="1" s="1"/>
  <c r="R492" i="1"/>
  <c r="L493" i="1"/>
  <c r="W494" i="1" s="1"/>
  <c r="Q492" i="1"/>
  <c r="AC483" i="1"/>
  <c r="AG489" i="1" l="1"/>
  <c r="AF492" i="1"/>
  <c r="AD491" i="1"/>
  <c r="AR492" i="1"/>
  <c r="AS494" i="1"/>
  <c r="AP494" i="1"/>
  <c r="AQ494" i="1"/>
  <c r="M494" i="1"/>
  <c r="X495" i="1" s="1"/>
  <c r="R493" i="1"/>
  <c r="L494" i="1"/>
  <c r="W495" i="1" s="1"/>
  <c r="Q493" i="1"/>
  <c r="AC484" i="1"/>
  <c r="AG490" i="1" l="1"/>
  <c r="AF493" i="1"/>
  <c r="AD492" i="1"/>
  <c r="AR493" i="1"/>
  <c r="AS495" i="1"/>
  <c r="AQ495" i="1"/>
  <c r="AP495" i="1"/>
  <c r="M495" i="1"/>
  <c r="X496" i="1" s="1"/>
  <c r="R494" i="1"/>
  <c r="L495" i="1"/>
  <c r="W496" i="1" s="1"/>
  <c r="Q494" i="1"/>
  <c r="AC485" i="1"/>
  <c r="AG491" i="1" l="1"/>
  <c r="AF494" i="1"/>
  <c r="AD493" i="1"/>
  <c r="AR494" i="1"/>
  <c r="AS496" i="1"/>
  <c r="AP496" i="1"/>
  <c r="AQ496" i="1"/>
  <c r="M496" i="1"/>
  <c r="X497" i="1" s="1"/>
  <c r="R495" i="1"/>
  <c r="L496" i="1"/>
  <c r="W497" i="1" s="1"/>
  <c r="Q495" i="1"/>
  <c r="AC486" i="1"/>
  <c r="AG492" i="1" l="1"/>
  <c r="AF495" i="1"/>
  <c r="AD494" i="1"/>
  <c r="AR495" i="1"/>
  <c r="AS497" i="1"/>
  <c r="AQ497" i="1"/>
  <c r="AP497" i="1"/>
  <c r="M497" i="1"/>
  <c r="X498" i="1" s="1"/>
  <c r="R496" i="1"/>
  <c r="L497" i="1"/>
  <c r="W498" i="1" s="1"/>
  <c r="Q496" i="1"/>
  <c r="AC487" i="1"/>
  <c r="AG493" i="1" l="1"/>
  <c r="AF496" i="1"/>
  <c r="AD495" i="1"/>
  <c r="AR496" i="1"/>
  <c r="AS498" i="1"/>
  <c r="AP498" i="1"/>
  <c r="AQ498" i="1"/>
  <c r="AC488" i="1"/>
  <c r="M498" i="1"/>
  <c r="X499" i="1" s="1"/>
  <c r="R497" i="1"/>
  <c r="L498" i="1"/>
  <c r="W499" i="1" s="1"/>
  <c r="Q497" i="1"/>
  <c r="AG494" i="1" l="1"/>
  <c r="AF497" i="1"/>
  <c r="AD496" i="1"/>
  <c r="AR497" i="1"/>
  <c r="AQ499" i="1"/>
  <c r="AS499" i="1"/>
  <c r="AP499" i="1"/>
  <c r="M499" i="1"/>
  <c r="X500" i="1" s="1"/>
  <c r="R498" i="1"/>
  <c r="L499" i="1"/>
  <c r="W500" i="1" s="1"/>
  <c r="Q498" i="1"/>
  <c r="AC489" i="1"/>
  <c r="AC490" i="1"/>
  <c r="AG495" i="1" l="1"/>
  <c r="AF498" i="1"/>
  <c r="AD497" i="1"/>
  <c r="AR498" i="1"/>
  <c r="AS500" i="1"/>
  <c r="AP500" i="1"/>
  <c r="AQ500" i="1"/>
  <c r="M500" i="1"/>
  <c r="X501" i="1" s="1"/>
  <c r="R499" i="1"/>
  <c r="L500" i="1"/>
  <c r="W501" i="1" s="1"/>
  <c r="Q499" i="1"/>
  <c r="AG496" i="1" l="1"/>
  <c r="AF499" i="1"/>
  <c r="AD498" i="1"/>
  <c r="AR499" i="1"/>
  <c r="AS501" i="1"/>
  <c r="AQ501" i="1"/>
  <c r="AP501" i="1"/>
  <c r="M501" i="1"/>
  <c r="X502" i="1" s="1"/>
  <c r="R500" i="1"/>
  <c r="L501" i="1"/>
  <c r="W502" i="1" s="1"/>
  <c r="Q500" i="1"/>
  <c r="AC491" i="1"/>
  <c r="AG497" i="1" l="1"/>
  <c r="AF500" i="1"/>
  <c r="AD499" i="1"/>
  <c r="AR500" i="1"/>
  <c r="AS502" i="1"/>
  <c r="AP502" i="1"/>
  <c r="AQ502" i="1"/>
  <c r="M502" i="1"/>
  <c r="X503" i="1" s="1"/>
  <c r="R501" i="1"/>
  <c r="L502" i="1"/>
  <c r="W503" i="1" s="1"/>
  <c r="Q501" i="1"/>
  <c r="AC492" i="1"/>
  <c r="AG498" i="1" l="1"/>
  <c r="AF501" i="1"/>
  <c r="AD500" i="1"/>
  <c r="AR501" i="1"/>
  <c r="AS503" i="1"/>
  <c r="AQ503" i="1"/>
  <c r="AP503" i="1"/>
  <c r="M503" i="1"/>
  <c r="X504" i="1" s="1"/>
  <c r="R502" i="1"/>
  <c r="L503" i="1"/>
  <c r="W504" i="1" s="1"/>
  <c r="Q502" i="1"/>
  <c r="AC493" i="1"/>
  <c r="AG499" i="1" l="1"/>
  <c r="AF502" i="1"/>
  <c r="AD501" i="1"/>
  <c r="AR502" i="1"/>
  <c r="AS504" i="1"/>
  <c r="AP504" i="1"/>
  <c r="AQ504" i="1"/>
  <c r="AC494" i="1"/>
  <c r="M504" i="1"/>
  <c r="X505" i="1" s="1"/>
  <c r="R503" i="1"/>
  <c r="L504" i="1"/>
  <c r="W505" i="1" s="1"/>
  <c r="Q503" i="1"/>
  <c r="AG500" i="1" l="1"/>
  <c r="AF503" i="1"/>
  <c r="AD502" i="1"/>
  <c r="AR503" i="1"/>
  <c r="AS505" i="1"/>
  <c r="AQ505" i="1"/>
  <c r="AP505" i="1"/>
  <c r="M505" i="1"/>
  <c r="X506" i="1" s="1"/>
  <c r="R504" i="1"/>
  <c r="L505" i="1"/>
  <c r="W506" i="1" s="1"/>
  <c r="Q504" i="1"/>
  <c r="AC495" i="1"/>
  <c r="AG501" i="1" l="1"/>
  <c r="AF504" i="1"/>
  <c r="AD503" i="1"/>
  <c r="AR504" i="1"/>
  <c r="AS506" i="1"/>
  <c r="AP506" i="1"/>
  <c r="AQ506" i="1"/>
  <c r="M506" i="1"/>
  <c r="X507" i="1" s="1"/>
  <c r="R505" i="1"/>
  <c r="L506" i="1"/>
  <c r="W507" i="1" s="1"/>
  <c r="Q505" i="1"/>
  <c r="AC496" i="1"/>
  <c r="AG502" i="1" l="1"/>
  <c r="AF505" i="1"/>
  <c r="AD504" i="1"/>
  <c r="AR505" i="1"/>
  <c r="AQ507" i="1"/>
  <c r="AS507" i="1"/>
  <c r="AP507" i="1"/>
  <c r="M507" i="1"/>
  <c r="R507" i="1" s="1"/>
  <c r="R506" i="1"/>
  <c r="L507" i="1"/>
  <c r="Q507" i="1" s="1"/>
  <c r="Q506" i="1"/>
  <c r="AC497" i="1"/>
  <c r="AG503" i="1" l="1"/>
  <c r="AF507" i="1"/>
  <c r="AF506" i="1"/>
  <c r="AD505" i="1"/>
  <c r="AR506" i="1"/>
  <c r="AC498" i="1"/>
  <c r="AG504" i="1" l="1"/>
  <c r="AR507" i="1"/>
  <c r="AD507" i="1" s="1"/>
  <c r="AD506" i="1"/>
  <c r="AC499" i="1"/>
  <c r="AG505" i="1" l="1"/>
  <c r="AC500" i="1"/>
  <c r="AG506" i="1" l="1"/>
  <c r="AC501" i="1"/>
  <c r="AG507" i="1" l="1"/>
  <c r="AC502" i="1"/>
  <c r="AC503" i="1" l="1"/>
  <c r="AC504" i="1" l="1"/>
  <c r="AC505" i="1" l="1"/>
  <c r="AC506" i="1" l="1"/>
  <c r="AC507" i="1" l="1"/>
  <c r="F3" i="1"/>
  <c r="N8" i="1" s="1"/>
  <c r="S8" i="1" s="1"/>
  <c r="W375" i="4"/>
  <c r="W168" i="4"/>
  <c r="W141" i="4"/>
  <c r="W117" i="4"/>
  <c r="W405" i="4"/>
  <c r="W292" i="4"/>
  <c r="W404" i="4"/>
  <c r="W506" i="4"/>
  <c r="W445" i="4"/>
  <c r="W302" i="4"/>
  <c r="W393" i="4"/>
  <c r="W494" i="4"/>
  <c r="W462" i="4"/>
  <c r="W430" i="4"/>
  <c r="W398" i="4"/>
  <c r="W276" i="4"/>
  <c r="W163" i="4"/>
  <c r="W459" i="4"/>
  <c r="W427" i="4"/>
  <c r="W395" i="4"/>
  <c r="W504" i="4"/>
  <c r="W472" i="4"/>
  <c r="W440" i="4"/>
  <c r="W408" i="4"/>
  <c r="W376" i="4"/>
  <c r="W466" i="4"/>
  <c r="W434" i="4"/>
  <c r="W402" i="4"/>
  <c r="W308" i="4"/>
  <c r="W156" i="4"/>
  <c r="W348" i="4"/>
  <c r="W286" i="4"/>
  <c r="W154" i="4"/>
  <c r="W321" i="4"/>
  <c r="W289" i="4"/>
  <c r="W257" i="4"/>
  <c r="W152" i="4"/>
  <c r="W246" i="4"/>
  <c r="W176" i="4"/>
  <c r="W136" i="4"/>
  <c r="W283" i="4"/>
  <c r="W251" i="4"/>
  <c r="W169" i="4"/>
  <c r="W368" i="4"/>
  <c r="W336" i="4"/>
  <c r="W304" i="4"/>
  <c r="W272" i="4"/>
  <c r="W218" i="4"/>
  <c r="W172" i="4"/>
  <c r="W120" i="4"/>
  <c r="W338" i="4"/>
  <c r="W306" i="4"/>
  <c r="W274" i="4"/>
  <c r="W217" i="4"/>
  <c r="W171" i="4"/>
  <c r="W343" i="4"/>
  <c r="W311" i="4"/>
  <c r="W279" i="4"/>
  <c r="W247" i="4"/>
  <c r="W177" i="4"/>
  <c r="W131" i="4"/>
  <c r="W215" i="4"/>
  <c r="W183" i="4"/>
  <c r="W151" i="4"/>
  <c r="W119" i="4"/>
  <c r="W124" i="4"/>
  <c r="W150" i="4"/>
  <c r="W118" i="4"/>
  <c r="C3" i="1"/>
  <c r="E51" i="2" s="1"/>
  <c r="G51" i="2" s="1"/>
  <c r="W310" i="4" l="1"/>
  <c r="W453" i="4"/>
  <c r="W347" i="4"/>
  <c r="W457" i="4"/>
  <c r="W130" i="4"/>
  <c r="W226" i="4"/>
  <c r="W229" i="4"/>
  <c r="W497" i="4"/>
  <c r="W128" i="4"/>
  <c r="W259" i="4"/>
  <c r="W425" i="4"/>
  <c r="W502" i="4"/>
  <c r="W179" i="4"/>
  <c r="W439" i="4"/>
  <c r="W158" i="4"/>
  <c r="W319" i="4"/>
  <c r="W213" i="4"/>
  <c r="W471" i="4"/>
  <c r="W132" i="4"/>
  <c r="W250" i="4"/>
  <c r="W181" i="4"/>
  <c r="W180" i="4"/>
  <c r="W210" i="4"/>
  <c r="W186" i="4"/>
  <c r="W127" i="4"/>
  <c r="W314" i="4"/>
  <c r="W325" i="4"/>
  <c r="W159" i="4"/>
  <c r="W140" i="4"/>
  <c r="W410" i="4"/>
  <c r="W220" i="4"/>
  <c r="W293" i="4"/>
  <c r="W268" i="4"/>
  <c r="W191" i="4"/>
  <c r="W280" i="4"/>
  <c r="W474" i="4"/>
  <c r="W221" i="4"/>
  <c r="W351" i="4"/>
  <c r="W189" i="4"/>
  <c r="W146" i="4"/>
  <c r="W344" i="4"/>
  <c r="W448" i="4"/>
  <c r="W396" i="4"/>
  <c r="W194" i="4"/>
  <c r="W407" i="4"/>
  <c r="W126" i="4"/>
  <c r="W255" i="4"/>
  <c r="W291" i="4"/>
  <c r="W371" i="4"/>
  <c r="W297" i="4"/>
  <c r="W470" i="4"/>
  <c r="W224" i="4"/>
  <c r="W300" i="4"/>
  <c r="W435" i="4"/>
  <c r="W202" i="4"/>
  <c r="W198" i="4"/>
  <c r="W467" i="4"/>
  <c r="W170" i="4"/>
  <c r="W182" i="4"/>
  <c r="W354" i="4"/>
  <c r="W384" i="4"/>
  <c r="W201" i="4"/>
  <c r="W326" i="4"/>
  <c r="W287" i="4"/>
  <c r="W248" i="4"/>
  <c r="W254" i="4"/>
  <c r="W195" i="4"/>
  <c r="W416" i="4"/>
  <c r="W350" i="4"/>
  <c r="W135" i="4"/>
  <c r="W374" i="4"/>
  <c r="W327" i="4"/>
  <c r="W139" i="4"/>
  <c r="W312" i="4"/>
  <c r="W265" i="4"/>
  <c r="W378" i="4"/>
  <c r="W480" i="4"/>
  <c r="W406" i="4"/>
  <c r="W262" i="4"/>
  <c r="W223" i="4"/>
  <c r="W282" i="4"/>
  <c r="W197" i="4"/>
  <c r="W329" i="4"/>
  <c r="W442" i="4"/>
  <c r="W403" i="4"/>
  <c r="W137" i="4"/>
  <c r="W323" i="4"/>
  <c r="W196" i="4"/>
  <c r="W227" i="4"/>
  <c r="W193" i="4"/>
  <c r="W270" i="4"/>
  <c r="W199" i="4"/>
  <c r="W322" i="4"/>
  <c r="W305" i="4"/>
  <c r="W401" i="4"/>
  <c r="W507" i="4"/>
  <c r="W144" i="4"/>
  <c r="W357" i="4"/>
  <c r="W370" i="4"/>
  <c r="W231" i="4"/>
  <c r="W230" i="4"/>
  <c r="W337" i="4"/>
  <c r="W433" i="4"/>
  <c r="W367" i="4"/>
  <c r="W200" i="4"/>
  <c r="W383" i="4"/>
  <c r="W483" i="4"/>
  <c r="W153" i="4"/>
  <c r="W320" i="4"/>
  <c r="W418" i="4"/>
  <c r="W465" i="4"/>
  <c r="W138" i="4"/>
  <c r="W148" i="4"/>
  <c r="W415" i="4"/>
  <c r="W134" i="4"/>
  <c r="W235" i="4"/>
  <c r="W203" i="4"/>
  <c r="W482" i="4"/>
  <c r="W358" i="4"/>
  <c r="W125" i="4"/>
  <c r="W185" i="4"/>
  <c r="W447" i="4"/>
  <c r="W166" i="4"/>
  <c r="W263" i="4"/>
  <c r="W299" i="4"/>
  <c r="W443" i="4"/>
  <c r="W438" i="4"/>
  <c r="W476" i="4"/>
  <c r="W232" i="4"/>
  <c r="W115" i="4"/>
  <c r="W479" i="4"/>
  <c r="W108" i="4"/>
  <c r="W295" i="4"/>
  <c r="W155" i="4"/>
  <c r="W468" i="4"/>
  <c r="W261" i="4"/>
  <c r="W436" i="4"/>
  <c r="W147" i="4"/>
  <c r="W216" i="4"/>
  <c r="W353" i="4"/>
  <c r="W167" i="4"/>
  <c r="W258" i="4"/>
  <c r="W219" i="4"/>
  <c r="W424" i="4"/>
  <c r="W317" i="4"/>
  <c r="W389" i="4"/>
  <c r="W456" i="4"/>
  <c r="W356" i="4"/>
  <c r="W160" i="4"/>
  <c r="W256" i="4"/>
  <c r="W188" i="4"/>
  <c r="W341" i="4"/>
  <c r="W488" i="4"/>
  <c r="W382" i="4"/>
  <c r="W208" i="4"/>
  <c r="W288" i="4"/>
  <c r="W234" i="4"/>
  <c r="W386" i="4"/>
  <c r="W161" i="4"/>
  <c r="W414" i="4"/>
  <c r="W237" i="4"/>
  <c r="W379" i="4"/>
  <c r="W377" i="4"/>
  <c r="W455" i="4"/>
  <c r="W205" i="4"/>
  <c r="W352" i="4"/>
  <c r="W129" i="4"/>
  <c r="W450" i="4"/>
  <c r="W411" i="4"/>
  <c r="W473" i="4"/>
  <c r="W342" i="4"/>
  <c r="W290" i="4"/>
  <c r="W267" i="4"/>
  <c r="W273" i="4"/>
  <c r="W392" i="4"/>
  <c r="W475" i="4"/>
  <c r="W252" i="4"/>
  <c r="W498" i="4"/>
  <c r="W469" i="4"/>
  <c r="W277" i="4"/>
  <c r="W114" i="4"/>
  <c r="W335" i="4"/>
  <c r="W409" i="4"/>
  <c r="W238" i="4"/>
  <c r="W324" i="4"/>
  <c r="W316" i="4"/>
  <c r="W110" i="4"/>
  <c r="W330" i="4"/>
  <c r="W391" i="4"/>
  <c r="W359" i="4"/>
  <c r="W142" i="4"/>
  <c r="W209" i="4"/>
  <c r="W441" i="4"/>
  <c r="W499" i="4"/>
  <c r="W157" i="4"/>
  <c r="W423" i="4"/>
  <c r="W178" i="4"/>
  <c r="W111" i="4"/>
  <c r="W240" i="4"/>
  <c r="W284" i="4"/>
  <c r="W175" i="4"/>
  <c r="W313" i="4"/>
  <c r="W446" i="4"/>
  <c r="W381" i="4"/>
  <c r="W315" i="4"/>
  <c r="W233" i="4"/>
  <c r="W487" i="4"/>
  <c r="W477" i="4"/>
  <c r="W207" i="4"/>
  <c r="W426" i="4"/>
  <c r="W478" i="4"/>
  <c r="W278" i="4"/>
  <c r="W429" i="4"/>
  <c r="W206" i="4"/>
  <c r="W345" i="4"/>
  <c r="W331" i="4"/>
  <c r="W239" i="4"/>
  <c r="W496" i="4"/>
  <c r="W339" i="4"/>
  <c r="W309" i="4"/>
  <c r="W133" i="4"/>
  <c r="W222" i="4"/>
  <c r="W187" i="4"/>
  <c r="D54" i="2"/>
  <c r="F54" i="2" s="1"/>
  <c r="W266" i="4"/>
  <c r="W298" i="4"/>
  <c r="W419" i="4"/>
  <c r="W143" i="4"/>
  <c r="W360" i="4"/>
  <c r="W486" i="4"/>
  <c r="W271" i="4"/>
  <c r="W275" i="4"/>
  <c r="W190" i="4"/>
  <c r="W116" i="4"/>
  <c r="W211" i="4"/>
  <c r="W249" i="4"/>
  <c r="W413" i="4"/>
  <c r="W296" i="4"/>
  <c r="W242" i="4"/>
  <c r="W489" i="4"/>
  <c r="W303" i="4"/>
  <c r="W162" i="4"/>
  <c r="W432" i="4"/>
  <c r="E54" i="2"/>
  <c r="G54" i="2" s="1"/>
  <c r="W387" i="4"/>
  <c r="W112" i="4"/>
  <c r="W241" i="4"/>
  <c r="W165" i="4"/>
  <c r="W281" i="4"/>
  <c r="W422" i="4"/>
  <c r="W109" i="4"/>
  <c r="W449" i="4"/>
  <c r="W164" i="4"/>
  <c r="W236" i="4"/>
  <c r="W307" i="4"/>
  <c r="W294" i="4"/>
  <c r="W451" i="4"/>
  <c r="W500" i="4"/>
  <c r="W349" i="4"/>
  <c r="W264" i="4"/>
  <c r="W121" i="4"/>
  <c r="W394" i="4"/>
  <c r="W362" i="4"/>
  <c r="W372" i="4"/>
  <c r="W318" i="4"/>
  <c r="W328" i="4"/>
  <c r="W225" i="4"/>
  <c r="W458" i="4"/>
  <c r="W454" i="4"/>
  <c r="W495" i="4"/>
  <c r="W503" i="4"/>
  <c r="W244" i="4"/>
  <c r="W484" i="4"/>
  <c r="W346" i="4"/>
  <c r="W260" i="4"/>
  <c r="W385" i="4"/>
  <c r="W361" i="4"/>
  <c r="W212" i="4"/>
  <c r="W285" i="4"/>
  <c r="W400" i="4"/>
  <c r="W333" i="4"/>
  <c r="W417" i="4"/>
  <c r="W334" i="4"/>
  <c r="W243" i="4"/>
  <c r="W428" i="4"/>
  <c r="W464" i="4"/>
  <c r="W390" i="4"/>
  <c r="W184" i="4"/>
  <c r="W421" i="4"/>
  <c r="W463" i="4"/>
  <c r="W228" i="4"/>
  <c r="W123" i="4"/>
  <c r="W373" i="4"/>
  <c r="W204" i="4"/>
  <c r="W364" i="4"/>
  <c r="W8" i="4"/>
  <c r="AI106" i="4" s="1" a="1"/>
  <c r="AI106" i="4" s="1"/>
  <c r="W369" i="4"/>
  <c r="W214" i="4"/>
  <c r="W253" i="4"/>
  <c r="W332" i="4"/>
  <c r="W363" i="4"/>
  <c r="W397" i="4"/>
  <c r="W10" i="4"/>
  <c r="AI104" i="4" s="1" a="1"/>
  <c r="AI104" i="4" s="1"/>
  <c r="W461" i="4"/>
  <c r="W113" i="4"/>
  <c r="W340" i="4"/>
  <c r="W149" i="4"/>
  <c r="W490" i="4"/>
  <c r="W380" i="4"/>
  <c r="W16" i="4"/>
  <c r="AI98" i="4" s="1" a="1"/>
  <c r="AI98" i="4" s="1"/>
  <c r="W399" i="4"/>
  <c r="W269" i="4"/>
  <c r="W420" i="4"/>
  <c r="W491" i="4"/>
  <c r="W24" i="4"/>
  <c r="AI90" i="4" s="1" a="1"/>
  <c r="AI90" i="4" s="1"/>
  <c r="W122" i="4"/>
  <c r="W173" i="4"/>
  <c r="W431" i="4"/>
  <c r="W365" i="4"/>
  <c r="W460" i="4"/>
  <c r="W388" i="4"/>
  <c r="W34" i="4"/>
  <c r="AI80" i="4" s="1" a="1"/>
  <c r="AI80" i="4" s="1"/>
  <c r="W485" i="4"/>
  <c r="W174" i="4"/>
  <c r="W145" i="4"/>
  <c r="W301" i="4"/>
  <c r="W493" i="4"/>
  <c r="W492" i="4"/>
  <c r="W505" i="4"/>
  <c r="W18" i="4"/>
  <c r="AI96" i="4" s="1" a="1"/>
  <c r="AI96" i="4" s="1"/>
  <c r="W26" i="4"/>
  <c r="AI88" i="4" s="1" a="1"/>
  <c r="AI88" i="4" s="1"/>
  <c r="W39" i="4"/>
  <c r="AI75" i="4" s="1" a="1"/>
  <c r="AI75" i="4" s="1"/>
  <c r="W11" i="4"/>
  <c r="AI103" i="4" s="1" a="1"/>
  <c r="AI103" i="4" s="1"/>
  <c r="W19" i="4"/>
  <c r="AI95" i="4" s="1" a="1"/>
  <c r="AI95" i="4" s="1"/>
  <c r="W27" i="4"/>
  <c r="AI87" i="4" s="1" a="1"/>
  <c r="AI87" i="4" s="1"/>
  <c r="W41" i="4"/>
  <c r="AI73" i="4" s="1" a="1"/>
  <c r="AI73" i="4" s="1"/>
  <c r="W245" i="4"/>
  <c r="W192" i="4"/>
  <c r="W355" i="4"/>
  <c r="W12" i="4"/>
  <c r="AI102" i="4" s="1" a="1"/>
  <c r="AI102" i="4" s="1"/>
  <c r="W20" i="4"/>
  <c r="AI94" i="4" s="1" a="1"/>
  <c r="AI94" i="4" s="1"/>
  <c r="W29" i="4"/>
  <c r="AI85" i="4" s="1" a="1"/>
  <c r="AI85" i="4" s="1"/>
  <c r="W47" i="4"/>
  <c r="AI67" i="4" s="1" a="1"/>
  <c r="AI67" i="4" s="1"/>
  <c r="W13" i="4"/>
  <c r="AI101" i="4" s="1" a="1"/>
  <c r="AI101" i="4" s="1"/>
  <c r="W21" i="4"/>
  <c r="AI93" i="4" s="1" a="1"/>
  <c r="AI93" i="4" s="1"/>
  <c r="W30" i="4"/>
  <c r="AI84" i="4" s="1" a="1"/>
  <c r="AI84" i="4" s="1"/>
  <c r="W51" i="4"/>
  <c r="AI63" i="4" s="1" a="1"/>
  <c r="AI63" i="4" s="1"/>
  <c r="W501" i="4"/>
  <c r="W444" i="4"/>
  <c r="W14" i="4"/>
  <c r="AI100" i="4" s="1" a="1"/>
  <c r="AI100" i="4" s="1"/>
  <c r="W22" i="4"/>
  <c r="AI92" i="4" s="1" a="1"/>
  <c r="AI92" i="4" s="1"/>
  <c r="W32" i="4"/>
  <c r="AI82" i="4" s="1" a="1"/>
  <c r="AI82" i="4" s="1"/>
  <c r="W55" i="4"/>
  <c r="AI59" i="4" s="1" a="1"/>
  <c r="AI59" i="4" s="1"/>
  <c r="W481" i="4"/>
  <c r="W437" i="4"/>
  <c r="W7" i="4"/>
  <c r="AI107" i="4" s="1" a="1"/>
  <c r="AI107" i="4" s="1"/>
  <c r="W15" i="4"/>
  <c r="AI99" i="4" s="1" a="1"/>
  <c r="AI99" i="4" s="1"/>
  <c r="W23" i="4"/>
  <c r="AI91" i="4" s="1" a="1"/>
  <c r="AI91" i="4" s="1"/>
  <c r="W33" i="4"/>
  <c r="AI81" i="4" s="1" a="1"/>
  <c r="AI81" i="4" s="1"/>
  <c r="W60" i="4"/>
  <c r="AI54" i="4" s="1" a="1"/>
  <c r="AI54" i="4" s="1"/>
  <c r="W452" i="4"/>
  <c r="W366" i="4"/>
  <c r="W412" i="4"/>
  <c r="W9" i="4"/>
  <c r="AI105" i="4" s="1" a="1"/>
  <c r="AI105" i="4" s="1"/>
  <c r="W17" i="4"/>
  <c r="AI97" i="4" s="1" a="1"/>
  <c r="AI97" i="4" s="1"/>
  <c r="W25" i="4"/>
  <c r="AI89" i="4" s="1" a="1"/>
  <c r="AI89" i="4" s="1"/>
  <c r="W36" i="4"/>
  <c r="AI78" i="4" s="1" a="1"/>
  <c r="AI78" i="4" s="1"/>
  <c r="W65" i="4"/>
  <c r="AI49" i="4" s="1" a="1"/>
  <c r="AI49" i="4" s="1"/>
  <c r="W40" i="4"/>
  <c r="AI74" i="4" s="1" a="1"/>
  <c r="AI74" i="4" s="1"/>
  <c r="W71" i="4"/>
  <c r="AI43" i="4" s="1" a="1"/>
  <c r="AI43" i="4" s="1"/>
  <c r="W31" i="4"/>
  <c r="AI83" i="4" s="1" a="1"/>
  <c r="AI83" i="4" s="1"/>
  <c r="W44" i="4"/>
  <c r="AI70" i="4" s="1" a="1"/>
  <c r="AI70" i="4" s="1"/>
  <c r="W75" i="4"/>
  <c r="AI39" i="4" s="1" a="1"/>
  <c r="AI39" i="4" s="1"/>
  <c r="W49" i="4"/>
  <c r="AI65" i="4" s="1" a="1"/>
  <c r="AI65" i="4" s="1"/>
  <c r="W76" i="4"/>
  <c r="AI38" i="4" s="1" a="1"/>
  <c r="AI38" i="4" s="1"/>
  <c r="W28" i="4"/>
  <c r="AI86" i="4" s="1" a="1"/>
  <c r="AI86" i="4" s="1"/>
  <c r="W38" i="4"/>
  <c r="AI76" i="4" s="1" a="1"/>
  <c r="AI76" i="4" s="1"/>
  <c r="W52" i="4"/>
  <c r="AI62" i="4" s="1" a="1"/>
  <c r="AI62" i="4" s="1"/>
  <c r="W79" i="4"/>
  <c r="AI35" i="4" s="1" a="1"/>
  <c r="AI35" i="4" s="1"/>
  <c r="W42" i="4"/>
  <c r="AI72" i="4" s="1" a="1"/>
  <c r="AI72" i="4" s="1"/>
  <c r="W59" i="4"/>
  <c r="AI55" i="4" s="1" a="1"/>
  <c r="AI55" i="4" s="1"/>
  <c r="W81" i="4"/>
  <c r="AI33" i="4" s="1" a="1"/>
  <c r="AI33" i="4" s="1"/>
  <c r="W35" i="4"/>
  <c r="AI79" i="4" s="1" a="1"/>
  <c r="AI79" i="4" s="1"/>
  <c r="W46" i="4"/>
  <c r="AI68" i="4" s="1" a="1"/>
  <c r="AI68" i="4" s="1"/>
  <c r="W63" i="4"/>
  <c r="AI51" i="4" s="1" a="1"/>
  <c r="AI51" i="4" s="1"/>
  <c r="W67" i="4"/>
  <c r="AI47" i="4" s="1" a="1"/>
  <c r="AI47" i="4" s="1"/>
  <c r="W90" i="4"/>
  <c r="AI24" i="4" s="1" a="1"/>
  <c r="AI24" i="4" s="1"/>
  <c r="W43" i="4"/>
  <c r="AI71" i="4" s="1" a="1"/>
  <c r="AI71" i="4" s="1"/>
  <c r="W54" i="4"/>
  <c r="AI60" i="4" s="1" a="1"/>
  <c r="AI60" i="4" s="1"/>
  <c r="W68" i="4"/>
  <c r="AI46" i="4" s="1" a="1"/>
  <c r="AI46" i="4" s="1"/>
  <c r="W99" i="4"/>
  <c r="AI15" i="4" s="1" a="1"/>
  <c r="AI15" i="4" s="1"/>
  <c r="W37" i="4"/>
  <c r="AI77" i="4" s="1" a="1"/>
  <c r="AI77" i="4" s="1"/>
  <c r="W45" i="4"/>
  <c r="AI69" i="4" s="1" a="1"/>
  <c r="AI69" i="4" s="1"/>
  <c r="W57" i="4"/>
  <c r="AI57" i="4" s="1" a="1"/>
  <c r="AI57" i="4" s="1"/>
  <c r="W73" i="4"/>
  <c r="AI41" i="4" s="1" a="1"/>
  <c r="AI41" i="4" s="1"/>
  <c r="W83" i="4"/>
  <c r="AI31" i="4" s="1" a="1"/>
  <c r="AI31" i="4" s="1"/>
  <c r="W92" i="4"/>
  <c r="AI22" i="4" s="1" a="1"/>
  <c r="AI22" i="4" s="1"/>
  <c r="W101" i="4"/>
  <c r="AI13" i="4" s="1" a="1"/>
  <c r="AI13" i="4" s="1"/>
  <c r="W84" i="4"/>
  <c r="AI30" i="4" s="1" a="1"/>
  <c r="AI30" i="4" s="1"/>
  <c r="W93" i="4"/>
  <c r="AI21" i="4" s="1" a="1"/>
  <c r="AI21" i="4" s="1"/>
  <c r="W102" i="4"/>
  <c r="AI12" i="4" s="1" a="1"/>
  <c r="AI12" i="4" s="1"/>
  <c r="W53" i="4"/>
  <c r="AI61" i="4" s="1" a="1"/>
  <c r="AI61" i="4" s="1"/>
  <c r="W61" i="4"/>
  <c r="AI53" i="4" s="1" a="1"/>
  <c r="AI53" i="4" s="1"/>
  <c r="W69" i="4"/>
  <c r="AI45" i="4" s="1" a="1"/>
  <c r="AI45" i="4" s="1"/>
  <c r="W77" i="4"/>
  <c r="AI37" i="4" s="1" a="1"/>
  <c r="AI37" i="4" s="1"/>
  <c r="W85" i="4"/>
  <c r="AI29" i="4" s="1" a="1"/>
  <c r="AI29" i="4" s="1"/>
  <c r="W94" i="4"/>
  <c r="AI20" i="4" s="1" a="1"/>
  <c r="AI20" i="4" s="1"/>
  <c r="W104" i="4"/>
  <c r="AI10" i="4" s="1" a="1"/>
  <c r="AI10" i="4" s="1"/>
  <c r="W62" i="4"/>
  <c r="AI52" i="4" s="1" a="1"/>
  <c r="AI52" i="4" s="1"/>
  <c r="W70" i="4"/>
  <c r="AI44" i="4" s="1" a="1"/>
  <c r="AI44" i="4" s="1"/>
  <c r="W78" i="4"/>
  <c r="AI36" i="4" s="1" a="1"/>
  <c r="AI36" i="4" s="1"/>
  <c r="W86" i="4"/>
  <c r="AI28" i="4" s="1" a="1"/>
  <c r="AI28" i="4" s="1"/>
  <c r="W95" i="4"/>
  <c r="AI19" i="4" s="1" a="1"/>
  <c r="AI19" i="4" s="1"/>
  <c r="W106" i="4"/>
  <c r="AI8" i="4" s="1" a="1"/>
  <c r="AI8" i="4" s="1"/>
  <c r="W87" i="4"/>
  <c r="AI27" i="4" s="1" a="1"/>
  <c r="AI27" i="4" s="1"/>
  <c r="W96" i="4"/>
  <c r="AI18" i="4" s="1" a="1"/>
  <c r="AI18" i="4" s="1"/>
  <c r="W107" i="4"/>
  <c r="AI7" i="4" s="1" a="1"/>
  <c r="AI7" i="4" s="1"/>
  <c r="L7" i="4" s="1"/>
  <c r="W48" i="4"/>
  <c r="AI66" i="4" s="1" a="1"/>
  <c r="AI66" i="4" s="1"/>
  <c r="W56" i="4"/>
  <c r="AI58" i="4" s="1" a="1"/>
  <c r="AI58" i="4" s="1"/>
  <c r="W64" i="4"/>
  <c r="AI50" i="4" s="1" a="1"/>
  <c r="AI50" i="4" s="1"/>
  <c r="W72" i="4"/>
  <c r="AI42" i="4" s="1" a="1"/>
  <c r="AI42" i="4" s="1"/>
  <c r="W80" i="4"/>
  <c r="AI34" i="4" s="1" a="1"/>
  <c r="AI34" i="4" s="1"/>
  <c r="W88" i="4"/>
  <c r="AI26" i="4" s="1" a="1"/>
  <c r="AI26" i="4" s="1"/>
  <c r="W98" i="4"/>
  <c r="AI16" i="4" s="1" a="1"/>
  <c r="AI16" i="4" s="1"/>
  <c r="Y8" i="1"/>
  <c r="Y9" i="1" s="1"/>
  <c r="W50" i="4"/>
  <c r="AI64" i="4" s="1" a="1"/>
  <c r="AI64" i="4" s="1"/>
  <c r="W58" i="4"/>
  <c r="AI56" i="4" s="1" a="1"/>
  <c r="AI56" i="4" s="1"/>
  <c r="W66" i="4"/>
  <c r="AI48" i="4" s="1" a="1"/>
  <c r="AI48" i="4" s="1"/>
  <c r="W74" i="4"/>
  <c r="AI40" i="4" s="1" a="1"/>
  <c r="AI40" i="4" s="1"/>
  <c r="W82" i="4"/>
  <c r="AI32" i="4" s="1" a="1"/>
  <c r="AI32" i="4" s="1"/>
  <c r="W91" i="4"/>
  <c r="AI23" i="4" s="1" a="1"/>
  <c r="AI23" i="4" s="1"/>
  <c r="W100" i="4"/>
  <c r="AI14" i="4" s="1" a="1"/>
  <c r="AI14" i="4" s="1"/>
  <c r="AU8" i="1"/>
  <c r="AU9" i="1" s="1"/>
  <c r="W103" i="4"/>
  <c r="AI11" i="4" s="1" a="1"/>
  <c r="AI11" i="4" s="1"/>
  <c r="AT8" i="1"/>
  <c r="W89" i="4"/>
  <c r="AI25" i="4" s="1" a="1"/>
  <c r="AI25" i="4" s="1"/>
  <c r="W97" i="4"/>
  <c r="AI17" i="4" s="1" a="1"/>
  <c r="AI17" i="4" s="1"/>
  <c r="W105" i="4"/>
  <c r="AI9" i="4" s="1" a="1"/>
  <c r="AI9" i="4" s="1"/>
  <c r="F499" i="4"/>
  <c r="F107" i="4"/>
  <c r="F99" i="4"/>
  <c r="F91" i="4"/>
  <c r="F83" i="4"/>
  <c r="F75" i="4"/>
  <c r="F67" i="4"/>
  <c r="F506" i="4"/>
  <c r="F442" i="4"/>
  <c r="F378" i="4"/>
  <c r="F314" i="4"/>
  <c r="F250" i="4"/>
  <c r="F186" i="4"/>
  <c r="F122" i="4"/>
  <c r="F58" i="4"/>
  <c r="F497" i="4"/>
  <c r="F433" i="4"/>
  <c r="F369" i="4"/>
  <c r="F305" i="4"/>
  <c r="F241" i="4"/>
  <c r="F177" i="4"/>
  <c r="F113" i="4"/>
  <c r="F49" i="4"/>
  <c r="F488" i="4"/>
  <c r="F424" i="4"/>
  <c r="F360" i="4"/>
  <c r="F435" i="4"/>
  <c r="F43" i="4"/>
  <c r="F35" i="4"/>
  <c r="F27" i="4"/>
  <c r="F19" i="4"/>
  <c r="F11" i="4"/>
  <c r="F443" i="4"/>
  <c r="F498" i="4"/>
  <c r="F434" i="4"/>
  <c r="F370" i="4"/>
  <c r="F306" i="4"/>
  <c r="F242" i="4"/>
  <c r="F178" i="4"/>
  <c r="F114" i="4"/>
  <c r="F50" i="4"/>
  <c r="F489" i="4"/>
  <c r="F425" i="4"/>
  <c r="F361" i="4"/>
  <c r="F297" i="4"/>
  <c r="F233" i="4"/>
  <c r="F169" i="4"/>
  <c r="F105" i="4"/>
  <c r="F41" i="4"/>
  <c r="F480" i="4"/>
  <c r="F416" i="4"/>
  <c r="F352" i="4"/>
  <c r="F288" i="4"/>
  <c r="F243" i="4"/>
  <c r="F491" i="4"/>
  <c r="F483" i="4"/>
  <c r="F475" i="4"/>
  <c r="F467" i="4"/>
  <c r="F459" i="4"/>
  <c r="F451" i="4"/>
  <c r="F379" i="4"/>
  <c r="F490" i="4"/>
  <c r="F426" i="4"/>
  <c r="F362" i="4"/>
  <c r="F298" i="4"/>
  <c r="F234" i="4"/>
  <c r="F170" i="4"/>
  <c r="F106" i="4"/>
  <c r="F42" i="4"/>
  <c r="F481" i="4"/>
  <c r="F417" i="4"/>
  <c r="F353" i="4"/>
  <c r="F289" i="4"/>
  <c r="F225" i="4"/>
  <c r="F161" i="4"/>
  <c r="F97" i="4"/>
  <c r="F33" i="4"/>
  <c r="F472" i="4"/>
  <c r="F408" i="4"/>
  <c r="F344" i="4"/>
  <c r="F371" i="4"/>
  <c r="F427" i="4"/>
  <c r="F419" i="4"/>
  <c r="F411" i="4"/>
  <c r="F403" i="4"/>
  <c r="F395" i="4"/>
  <c r="F387" i="4"/>
  <c r="F315" i="4"/>
  <c r="F482" i="4"/>
  <c r="F418" i="4"/>
  <c r="F354" i="4"/>
  <c r="F290" i="4"/>
  <c r="F226" i="4"/>
  <c r="F162" i="4"/>
  <c r="F98" i="4"/>
  <c r="F34" i="4"/>
  <c r="F473" i="4"/>
  <c r="F409" i="4"/>
  <c r="F345" i="4"/>
  <c r="F281" i="4"/>
  <c r="F217" i="4"/>
  <c r="F153" i="4"/>
  <c r="F89" i="4"/>
  <c r="F25" i="4"/>
  <c r="F464" i="4"/>
  <c r="F307" i="4"/>
  <c r="F363" i="4"/>
  <c r="F355" i="4"/>
  <c r="F347" i="4"/>
  <c r="F339" i="4"/>
  <c r="F331" i="4"/>
  <c r="F323" i="4"/>
  <c r="F251" i="4"/>
  <c r="F474" i="4"/>
  <c r="F410" i="4"/>
  <c r="F346" i="4"/>
  <c r="F282" i="4"/>
  <c r="F218" i="4"/>
  <c r="F154" i="4"/>
  <c r="F90" i="4"/>
  <c r="F26" i="4"/>
  <c r="F465" i="4"/>
  <c r="F401" i="4"/>
  <c r="F337" i="4"/>
  <c r="F273" i="4"/>
  <c r="F209" i="4"/>
  <c r="F145" i="4"/>
  <c r="F81" i="4"/>
  <c r="F17" i="4"/>
  <c r="F456" i="4"/>
  <c r="F392" i="4"/>
  <c r="F179" i="4"/>
  <c r="F299" i="4"/>
  <c r="F291" i="4"/>
  <c r="F283" i="4"/>
  <c r="F275" i="4"/>
  <c r="F267" i="4"/>
  <c r="F259" i="4"/>
  <c r="F187" i="4"/>
  <c r="F466" i="4"/>
  <c r="F402" i="4"/>
  <c r="F338" i="4"/>
  <c r="F274" i="4"/>
  <c r="F210" i="4"/>
  <c r="F146" i="4"/>
  <c r="F82" i="4"/>
  <c r="F18" i="4"/>
  <c r="F457" i="4"/>
  <c r="F393" i="4"/>
  <c r="F329" i="4"/>
  <c r="F265" i="4"/>
  <c r="F201" i="4"/>
  <c r="F137" i="4"/>
  <c r="F73" i="4"/>
  <c r="F9" i="4"/>
  <c r="F448" i="4"/>
  <c r="F384" i="4"/>
  <c r="F115" i="4"/>
  <c r="F235" i="4"/>
  <c r="F227" i="4"/>
  <c r="F219" i="4"/>
  <c r="F211" i="4"/>
  <c r="F203" i="4"/>
  <c r="F195" i="4"/>
  <c r="F123" i="4"/>
  <c r="F458" i="4"/>
  <c r="F394" i="4"/>
  <c r="F330" i="4"/>
  <c r="F266" i="4"/>
  <c r="F202" i="4"/>
  <c r="F138" i="4"/>
  <c r="F74" i="4"/>
  <c r="F10" i="4"/>
  <c r="F449" i="4"/>
  <c r="F385" i="4"/>
  <c r="F321" i="4"/>
  <c r="F257" i="4"/>
  <c r="F193" i="4"/>
  <c r="F129" i="4"/>
  <c r="F65" i="4"/>
  <c r="F504" i="4"/>
  <c r="F440" i="4"/>
  <c r="F376" i="4"/>
  <c r="F51" i="4"/>
  <c r="F171" i="4"/>
  <c r="F163" i="4"/>
  <c r="F155" i="4"/>
  <c r="F147" i="4"/>
  <c r="F139" i="4"/>
  <c r="F131" i="4"/>
  <c r="F59" i="4"/>
  <c r="F450" i="4"/>
  <c r="F386" i="4"/>
  <c r="F322" i="4"/>
  <c r="F258" i="4"/>
  <c r="F194" i="4"/>
  <c r="F130" i="4"/>
  <c r="F66" i="4"/>
  <c r="F505" i="4"/>
  <c r="F441" i="4"/>
  <c r="F377" i="4"/>
  <c r="F313" i="4"/>
  <c r="F249" i="4"/>
  <c r="F185" i="4"/>
  <c r="F121" i="4"/>
  <c r="F57" i="4"/>
  <c r="F496" i="4"/>
  <c r="F432" i="4"/>
  <c r="F328" i="4"/>
  <c r="F256" i="4"/>
  <c r="F192" i="4"/>
  <c r="F128" i="4"/>
  <c r="F64" i="4"/>
  <c r="F503" i="4"/>
  <c r="F439" i="4"/>
  <c r="F375" i="4"/>
  <c r="F311" i="4"/>
  <c r="F247" i="4"/>
  <c r="F183" i="4"/>
  <c r="F119" i="4"/>
  <c r="F55" i="4"/>
  <c r="F494" i="4"/>
  <c r="F430" i="4"/>
  <c r="F366" i="4"/>
  <c r="F302" i="4"/>
  <c r="F238" i="4"/>
  <c r="F174" i="4"/>
  <c r="F110" i="4"/>
  <c r="F46" i="4"/>
  <c r="F485" i="4"/>
  <c r="F421" i="4"/>
  <c r="F357" i="4"/>
  <c r="F293" i="4"/>
  <c r="F229" i="4"/>
  <c r="F165" i="4"/>
  <c r="F101" i="4"/>
  <c r="F37" i="4"/>
  <c r="F468" i="4"/>
  <c r="F404" i="4"/>
  <c r="F340" i="4"/>
  <c r="F276" i="4"/>
  <c r="F212" i="4"/>
  <c r="F148" i="4"/>
  <c r="F84" i="4"/>
  <c r="F20" i="4"/>
  <c r="F252" i="4"/>
  <c r="F60" i="4"/>
  <c r="F180" i="4"/>
  <c r="F28" i="4"/>
  <c r="F320" i="4"/>
  <c r="F248" i="4"/>
  <c r="F184" i="4"/>
  <c r="F120" i="4"/>
  <c r="F56" i="4"/>
  <c r="F495" i="4"/>
  <c r="F431" i="4"/>
  <c r="F367" i="4"/>
  <c r="F303" i="4"/>
  <c r="F239" i="4"/>
  <c r="F175" i="4"/>
  <c r="F111" i="4"/>
  <c r="F47" i="4"/>
  <c r="F486" i="4"/>
  <c r="F422" i="4"/>
  <c r="F358" i="4"/>
  <c r="F294" i="4"/>
  <c r="F230" i="4"/>
  <c r="F166" i="4"/>
  <c r="F102" i="4"/>
  <c r="F38" i="4"/>
  <c r="F477" i="4"/>
  <c r="F413" i="4"/>
  <c r="F349" i="4"/>
  <c r="F285" i="4"/>
  <c r="F221" i="4"/>
  <c r="F157" i="4"/>
  <c r="F93" i="4"/>
  <c r="F29" i="4"/>
  <c r="F460" i="4"/>
  <c r="F396" i="4"/>
  <c r="F332" i="4"/>
  <c r="F268" i="4"/>
  <c r="F204" i="4"/>
  <c r="F140" i="4"/>
  <c r="F76" i="4"/>
  <c r="F312" i="4"/>
  <c r="F240" i="4"/>
  <c r="F176" i="4"/>
  <c r="F112" i="4"/>
  <c r="F48" i="4"/>
  <c r="F487" i="4"/>
  <c r="F423" i="4"/>
  <c r="F359" i="4"/>
  <c r="F295" i="4"/>
  <c r="F231" i="4"/>
  <c r="F167" i="4"/>
  <c r="F103" i="4"/>
  <c r="F39" i="4"/>
  <c r="F478" i="4"/>
  <c r="F414" i="4"/>
  <c r="F350" i="4"/>
  <c r="F286" i="4"/>
  <c r="F222" i="4"/>
  <c r="F158" i="4"/>
  <c r="F94" i="4"/>
  <c r="F30" i="4"/>
  <c r="F469" i="4"/>
  <c r="F405" i="4"/>
  <c r="F341" i="4"/>
  <c r="F277" i="4"/>
  <c r="F213" i="4"/>
  <c r="F149" i="4"/>
  <c r="F85" i="4"/>
  <c r="F21" i="4"/>
  <c r="F452" i="4"/>
  <c r="F388" i="4"/>
  <c r="F324" i="4"/>
  <c r="F260" i="4"/>
  <c r="F196" i="4"/>
  <c r="F132" i="4"/>
  <c r="F68" i="4"/>
  <c r="F124" i="4"/>
  <c r="F116" i="4"/>
  <c r="F304" i="4"/>
  <c r="F232" i="4"/>
  <c r="F168" i="4"/>
  <c r="F104" i="4"/>
  <c r="F40" i="4"/>
  <c r="F479" i="4"/>
  <c r="F415" i="4"/>
  <c r="F351" i="4"/>
  <c r="F287" i="4"/>
  <c r="F223" i="4"/>
  <c r="F159" i="4"/>
  <c r="F95" i="4"/>
  <c r="F31" i="4"/>
  <c r="F470" i="4"/>
  <c r="F406" i="4"/>
  <c r="F342" i="4"/>
  <c r="F278" i="4"/>
  <c r="F214" i="4"/>
  <c r="F150" i="4"/>
  <c r="F86" i="4"/>
  <c r="F22" i="4"/>
  <c r="F461" i="4"/>
  <c r="F397" i="4"/>
  <c r="F333" i="4"/>
  <c r="F269" i="4"/>
  <c r="F205" i="4"/>
  <c r="F141" i="4"/>
  <c r="F77" i="4"/>
  <c r="F13" i="4"/>
  <c r="F444" i="4"/>
  <c r="F380" i="4"/>
  <c r="F316" i="4"/>
  <c r="F188" i="4"/>
  <c r="F52" i="4"/>
  <c r="F296" i="4"/>
  <c r="F224" i="4"/>
  <c r="F160" i="4"/>
  <c r="F96" i="4"/>
  <c r="F32" i="4"/>
  <c r="F471" i="4"/>
  <c r="F407" i="4"/>
  <c r="F343" i="4"/>
  <c r="F279" i="4"/>
  <c r="F215" i="4"/>
  <c r="F151" i="4"/>
  <c r="F87" i="4"/>
  <c r="F23" i="4"/>
  <c r="F462" i="4"/>
  <c r="F398" i="4"/>
  <c r="F334" i="4"/>
  <c r="F270" i="4"/>
  <c r="F206" i="4"/>
  <c r="F142" i="4"/>
  <c r="F78" i="4"/>
  <c r="F14" i="4"/>
  <c r="F453" i="4"/>
  <c r="F389" i="4"/>
  <c r="F325" i="4"/>
  <c r="F261" i="4"/>
  <c r="F197" i="4"/>
  <c r="F133" i="4"/>
  <c r="F69" i="4"/>
  <c r="F500" i="4"/>
  <c r="F436" i="4"/>
  <c r="F372" i="4"/>
  <c r="F308" i="4"/>
  <c r="F244" i="4"/>
  <c r="F12" i="4"/>
  <c r="F400" i="4"/>
  <c r="F280" i="4"/>
  <c r="F216" i="4"/>
  <c r="F152" i="4"/>
  <c r="F88" i="4"/>
  <c r="F24" i="4"/>
  <c r="F463" i="4"/>
  <c r="F399" i="4"/>
  <c r="F335" i="4"/>
  <c r="F271" i="4"/>
  <c r="F207" i="4"/>
  <c r="F143" i="4"/>
  <c r="F79" i="4"/>
  <c r="F15" i="4"/>
  <c r="F454" i="4"/>
  <c r="F390" i="4"/>
  <c r="F326" i="4"/>
  <c r="F262" i="4"/>
  <c r="F198" i="4"/>
  <c r="F134" i="4"/>
  <c r="F70" i="4"/>
  <c r="F507" i="4"/>
  <c r="F445" i="4"/>
  <c r="F381" i="4"/>
  <c r="F317" i="4"/>
  <c r="F253" i="4"/>
  <c r="F189" i="4"/>
  <c r="F125" i="4"/>
  <c r="F61" i="4"/>
  <c r="F492" i="4"/>
  <c r="F428" i="4"/>
  <c r="F364" i="4"/>
  <c r="F300" i="4"/>
  <c r="F236" i="4"/>
  <c r="F172" i="4"/>
  <c r="F108" i="4"/>
  <c r="F44" i="4"/>
  <c r="F228" i="4"/>
  <c r="F100" i="4"/>
  <c r="F284" i="4"/>
  <c r="F92" i="4"/>
  <c r="F368" i="4"/>
  <c r="F272" i="4"/>
  <c r="F208" i="4"/>
  <c r="F144" i="4"/>
  <c r="F80" i="4"/>
  <c r="F16" i="4"/>
  <c r="F455" i="4"/>
  <c r="F391" i="4"/>
  <c r="F327" i="4"/>
  <c r="F263" i="4"/>
  <c r="F199" i="4"/>
  <c r="F135" i="4"/>
  <c r="F71" i="4"/>
  <c r="F7" i="4"/>
  <c r="F446" i="4"/>
  <c r="F382" i="4"/>
  <c r="F318" i="4"/>
  <c r="F254" i="4"/>
  <c r="F190" i="4"/>
  <c r="F126" i="4"/>
  <c r="F62" i="4"/>
  <c r="F501" i="4"/>
  <c r="F437" i="4"/>
  <c r="F373" i="4"/>
  <c r="F309" i="4"/>
  <c r="F245" i="4"/>
  <c r="F181" i="4"/>
  <c r="F117" i="4"/>
  <c r="F53" i="4"/>
  <c r="F484" i="4"/>
  <c r="F420" i="4"/>
  <c r="F356" i="4"/>
  <c r="F292" i="4"/>
  <c r="F164" i="4"/>
  <c r="F36" i="4"/>
  <c r="F156" i="4"/>
  <c r="F336" i="4"/>
  <c r="F264" i="4"/>
  <c r="F200" i="4"/>
  <c r="F136" i="4"/>
  <c r="F72" i="4"/>
  <c r="F8" i="4"/>
  <c r="F447" i="4"/>
  <c r="F383" i="4"/>
  <c r="F319" i="4"/>
  <c r="F255" i="4"/>
  <c r="F191" i="4"/>
  <c r="F127" i="4"/>
  <c r="F63" i="4"/>
  <c r="F502" i="4"/>
  <c r="F438" i="4"/>
  <c r="F374" i="4"/>
  <c r="F310" i="4"/>
  <c r="F246" i="4"/>
  <c r="F182" i="4"/>
  <c r="F118" i="4"/>
  <c r="F54" i="4"/>
  <c r="F493" i="4"/>
  <c r="F429" i="4"/>
  <c r="F365" i="4"/>
  <c r="F301" i="4"/>
  <c r="F237" i="4"/>
  <c r="F173" i="4"/>
  <c r="F109" i="4"/>
  <c r="F45" i="4"/>
  <c r="F476" i="4"/>
  <c r="F412" i="4"/>
  <c r="F348" i="4"/>
  <c r="F220" i="4"/>
  <c r="BB8" i="1"/>
  <c r="V8" i="1"/>
  <c r="AO8" i="1"/>
  <c r="K8" i="1"/>
  <c r="AN8" i="1"/>
  <c r="D51" i="2"/>
  <c r="F51" i="2" s="1"/>
  <c r="N9" i="1"/>
  <c r="AT9" i="1"/>
  <c r="Y10" i="1" l="1"/>
  <c r="L8" i="4"/>
  <c r="L9" i="4" s="1"/>
  <c r="L10" i="4" s="1"/>
  <c r="L11" i="4" s="1"/>
  <c r="L12" i="4" s="1"/>
  <c r="L13" i="4" s="1"/>
  <c r="L14" i="4" s="1"/>
  <c r="L15" i="4" s="1"/>
  <c r="L16" i="4" s="1"/>
  <c r="L17" i="4" s="1"/>
  <c r="L18" i="4" s="1"/>
  <c r="L19" i="4" s="1"/>
  <c r="L20" i="4" s="1"/>
  <c r="L21" i="4" s="1"/>
  <c r="L22" i="4" s="1"/>
  <c r="L23" i="4" s="1"/>
  <c r="L24" i="4" s="1"/>
  <c r="L25" i="4" s="1"/>
  <c r="L26" i="4" s="1"/>
  <c r="L27" i="4" s="1"/>
  <c r="L28" i="4" s="1"/>
  <c r="L29" i="4" s="1"/>
  <c r="L30" i="4" s="1"/>
  <c r="L31" i="4" s="1"/>
  <c r="L32" i="4" s="1"/>
  <c r="L33" i="4" s="1"/>
  <c r="L34" i="4" s="1"/>
  <c r="L35" i="4" s="1"/>
  <c r="L36" i="4" s="1"/>
  <c r="L37" i="4" s="1"/>
  <c r="L38" i="4" s="1"/>
  <c r="L39" i="4" s="1"/>
  <c r="L40" i="4" s="1"/>
  <c r="L41" i="4" s="1"/>
  <c r="L42" i="4" s="1"/>
  <c r="L43" i="4" s="1"/>
  <c r="L44" i="4" s="1"/>
  <c r="L45" i="4" s="1"/>
  <c r="L46" i="4" s="1"/>
  <c r="L47" i="4" s="1"/>
  <c r="L48" i="4" s="1"/>
  <c r="L49" i="4" s="1"/>
  <c r="L50" i="4" s="1"/>
  <c r="L51" i="4" s="1"/>
  <c r="L52" i="4" s="1"/>
  <c r="L53" i="4" s="1"/>
  <c r="L54" i="4" s="1"/>
  <c r="L55" i="4" s="1"/>
  <c r="L56" i="4" s="1"/>
  <c r="L57" i="4" s="1"/>
  <c r="L58" i="4" s="1"/>
  <c r="L59" i="4" s="1"/>
  <c r="L60" i="4" s="1"/>
  <c r="L61" i="4" s="1"/>
  <c r="L62" i="4" s="1"/>
  <c r="L63" i="4" s="1"/>
  <c r="L64" i="4" s="1"/>
  <c r="L65" i="4" s="1"/>
  <c r="L66" i="4" s="1"/>
  <c r="L67" i="4" s="1"/>
  <c r="L68" i="4" s="1"/>
  <c r="L69" i="4" s="1"/>
  <c r="L70" i="4" s="1"/>
  <c r="L71" i="4" s="1"/>
  <c r="L72" i="4" s="1"/>
  <c r="L73" i="4" s="1"/>
  <c r="L74" i="4" s="1"/>
  <c r="L75" i="4" s="1"/>
  <c r="L76" i="4" s="1"/>
  <c r="L77" i="4" s="1"/>
  <c r="L78" i="4" s="1"/>
  <c r="L79" i="4" s="1"/>
  <c r="L80" i="4" s="1"/>
  <c r="L81" i="4" s="1"/>
  <c r="L82" i="4" s="1"/>
  <c r="L83" i="4" s="1"/>
  <c r="L84" i="4" s="1"/>
  <c r="L85" i="4" s="1"/>
  <c r="L86" i="4" s="1"/>
  <c r="L87" i="4" s="1"/>
  <c r="L88" i="4" s="1"/>
  <c r="L89" i="4" s="1"/>
  <c r="L90" i="4" s="1"/>
  <c r="L91" i="4" s="1"/>
  <c r="L92" i="4" s="1"/>
  <c r="L93" i="4" s="1"/>
  <c r="L94" i="4" s="1"/>
  <c r="L95" i="4" s="1"/>
  <c r="L96" i="4" s="1"/>
  <c r="L97" i="4" s="1"/>
  <c r="L98" i="4" s="1"/>
  <c r="L99" i="4" s="1"/>
  <c r="L100" i="4" s="1"/>
  <c r="L101" i="4" s="1"/>
  <c r="L102" i="4" s="1"/>
  <c r="L103" i="4" s="1"/>
  <c r="L104" i="4" s="1"/>
  <c r="L105" i="4" s="1"/>
  <c r="L106" i="4" s="1"/>
  <c r="L107" i="4" s="1"/>
  <c r="L108" i="4" s="1"/>
  <c r="L109" i="4" s="1"/>
  <c r="L110" i="4" s="1"/>
  <c r="L111" i="4" s="1"/>
  <c r="L112" i="4" s="1"/>
  <c r="L113" i="4" s="1"/>
  <c r="L114" i="4" s="1"/>
  <c r="L115" i="4" s="1"/>
  <c r="L116" i="4" s="1"/>
  <c r="L117" i="4" s="1"/>
  <c r="L118" i="4" s="1"/>
  <c r="L119" i="4" s="1"/>
  <c r="L120" i="4" s="1"/>
  <c r="L121" i="4" s="1"/>
  <c r="L122" i="4" s="1"/>
  <c r="L123" i="4" s="1"/>
  <c r="L124" i="4" s="1"/>
  <c r="L125" i="4" s="1"/>
  <c r="L126" i="4" s="1"/>
  <c r="L127" i="4" s="1"/>
  <c r="L128" i="4" s="1"/>
  <c r="L129" i="4" s="1"/>
  <c r="L130" i="4" s="1"/>
  <c r="L131" i="4" s="1"/>
  <c r="L132" i="4" s="1"/>
  <c r="L133" i="4" s="1"/>
  <c r="L134" i="4" s="1"/>
  <c r="L135" i="4" s="1"/>
  <c r="L136" i="4" s="1"/>
  <c r="L137" i="4" s="1"/>
  <c r="L138" i="4" s="1"/>
  <c r="L139" i="4" s="1"/>
  <c r="L140" i="4" s="1"/>
  <c r="L141" i="4" s="1"/>
  <c r="L142" i="4" s="1"/>
  <c r="L143" i="4" s="1"/>
  <c r="L144" i="4" s="1"/>
  <c r="L145" i="4" s="1"/>
  <c r="L146" i="4" s="1"/>
  <c r="L147" i="4" s="1"/>
  <c r="L148" i="4" s="1"/>
  <c r="L149" i="4" s="1"/>
  <c r="L150" i="4" s="1"/>
  <c r="L151" i="4" s="1"/>
  <c r="L152" i="4" s="1"/>
  <c r="L153" i="4" s="1"/>
  <c r="L154" i="4" s="1"/>
  <c r="L155" i="4" s="1"/>
  <c r="L156" i="4" s="1"/>
  <c r="L157" i="4" s="1"/>
  <c r="L158" i="4" s="1"/>
  <c r="L159" i="4" s="1"/>
  <c r="L160" i="4" s="1"/>
  <c r="L161" i="4" s="1"/>
  <c r="L162" i="4" s="1"/>
  <c r="L163" i="4" s="1"/>
  <c r="L164" i="4" s="1"/>
  <c r="L165" i="4" s="1"/>
  <c r="L166" i="4" s="1"/>
  <c r="L167" i="4" s="1"/>
  <c r="L168" i="4" s="1"/>
  <c r="L169" i="4" s="1"/>
  <c r="L170" i="4" s="1"/>
  <c r="L171" i="4" s="1"/>
  <c r="L172" i="4" s="1"/>
  <c r="L173" i="4" s="1"/>
  <c r="L174" i="4" s="1"/>
  <c r="L175" i="4" s="1"/>
  <c r="L176" i="4" s="1"/>
  <c r="L177" i="4" s="1"/>
  <c r="L178" i="4" s="1"/>
  <c r="L179" i="4" s="1"/>
  <c r="L180" i="4" s="1"/>
  <c r="L181" i="4" s="1"/>
  <c r="L182" i="4" s="1"/>
  <c r="L183" i="4" s="1"/>
  <c r="L184" i="4" s="1"/>
  <c r="L185" i="4" s="1"/>
  <c r="L186" i="4" s="1"/>
  <c r="L187" i="4" s="1"/>
  <c r="L188" i="4" s="1"/>
  <c r="L189" i="4" s="1"/>
  <c r="L190" i="4" s="1"/>
  <c r="L191" i="4" s="1"/>
  <c r="L192" i="4" s="1"/>
  <c r="L193" i="4" s="1"/>
  <c r="L194" i="4" s="1"/>
  <c r="L195" i="4" s="1"/>
  <c r="L196" i="4" s="1"/>
  <c r="L197" i="4" s="1"/>
  <c r="L198" i="4" s="1"/>
  <c r="L199" i="4" s="1"/>
  <c r="L200" i="4" s="1"/>
  <c r="L201" i="4" s="1"/>
  <c r="L202" i="4" s="1"/>
  <c r="L203" i="4" s="1"/>
  <c r="L204" i="4" s="1"/>
  <c r="L205" i="4" s="1"/>
  <c r="L206" i="4" s="1"/>
  <c r="L207" i="4" s="1"/>
  <c r="L208" i="4" s="1"/>
  <c r="L209" i="4" s="1"/>
  <c r="L210" i="4" s="1"/>
  <c r="L211" i="4" s="1"/>
  <c r="L212" i="4" s="1"/>
  <c r="L213" i="4" s="1"/>
  <c r="L214" i="4" s="1"/>
  <c r="L215" i="4" s="1"/>
  <c r="L216" i="4" s="1"/>
  <c r="L217" i="4" s="1"/>
  <c r="L218" i="4" s="1"/>
  <c r="L219" i="4" s="1"/>
  <c r="L220" i="4" s="1"/>
  <c r="L221" i="4" s="1"/>
  <c r="L222" i="4" s="1"/>
  <c r="L223" i="4" s="1"/>
  <c r="L224" i="4" s="1"/>
  <c r="L225" i="4" s="1"/>
  <c r="L226" i="4" s="1"/>
  <c r="L227" i="4" s="1"/>
  <c r="L228" i="4" s="1"/>
  <c r="L229" i="4" s="1"/>
  <c r="L230" i="4" s="1"/>
  <c r="L231" i="4" s="1"/>
  <c r="L232" i="4" s="1"/>
  <c r="L233" i="4" s="1"/>
  <c r="L234" i="4" s="1"/>
  <c r="L235" i="4" s="1"/>
  <c r="L236" i="4" s="1"/>
  <c r="L237" i="4" s="1"/>
  <c r="L238" i="4" s="1"/>
  <c r="L239" i="4" s="1"/>
  <c r="L240" i="4" s="1"/>
  <c r="L241" i="4" s="1"/>
  <c r="L242" i="4" s="1"/>
  <c r="L243" i="4" s="1"/>
  <c r="L244" i="4" s="1"/>
  <c r="L245" i="4" s="1"/>
  <c r="L246" i="4" s="1"/>
  <c r="L247" i="4" s="1"/>
  <c r="L248" i="4" s="1"/>
  <c r="L249" i="4" s="1"/>
  <c r="L250" i="4" s="1"/>
  <c r="L251" i="4" s="1"/>
  <c r="L252" i="4" s="1"/>
  <c r="L253" i="4" s="1"/>
  <c r="L254" i="4" s="1"/>
  <c r="L255" i="4" s="1"/>
  <c r="L256" i="4" s="1"/>
  <c r="L257" i="4" s="1"/>
  <c r="L258" i="4" s="1"/>
  <c r="L259" i="4" s="1"/>
  <c r="L260" i="4" s="1"/>
  <c r="L261" i="4" s="1"/>
  <c r="L262" i="4" s="1"/>
  <c r="L263" i="4" s="1"/>
  <c r="L264" i="4" s="1"/>
  <c r="L265" i="4" s="1"/>
  <c r="L266" i="4" s="1"/>
  <c r="L267" i="4" s="1"/>
  <c r="L268" i="4" s="1"/>
  <c r="L269" i="4" s="1"/>
  <c r="L270" i="4" s="1"/>
  <c r="L271" i="4" s="1"/>
  <c r="L272" i="4" s="1"/>
  <c r="L273" i="4" s="1"/>
  <c r="L274" i="4" s="1"/>
  <c r="L275" i="4" s="1"/>
  <c r="L276" i="4" s="1"/>
  <c r="L277" i="4" s="1"/>
  <c r="L278" i="4" s="1"/>
  <c r="L279" i="4" s="1"/>
  <c r="L280" i="4" s="1"/>
  <c r="L281" i="4" s="1"/>
  <c r="L282" i="4" s="1"/>
  <c r="L283" i="4" s="1"/>
  <c r="L284" i="4" s="1"/>
  <c r="L285" i="4" s="1"/>
  <c r="L286" i="4" s="1"/>
  <c r="L287" i="4" s="1"/>
  <c r="L288" i="4" s="1"/>
  <c r="L289" i="4" s="1"/>
  <c r="L290" i="4" s="1"/>
  <c r="L291" i="4" s="1"/>
  <c r="L292" i="4" s="1"/>
  <c r="L293" i="4" s="1"/>
  <c r="L294" i="4" s="1"/>
  <c r="L295" i="4" s="1"/>
  <c r="L296" i="4" s="1"/>
  <c r="L297" i="4" s="1"/>
  <c r="L298" i="4" s="1"/>
  <c r="L299" i="4" s="1"/>
  <c r="L300" i="4" s="1"/>
  <c r="L301" i="4" s="1"/>
  <c r="L302" i="4" s="1"/>
  <c r="L303" i="4" s="1"/>
  <c r="L304" i="4" s="1"/>
  <c r="L305" i="4" s="1"/>
  <c r="L306" i="4" s="1"/>
  <c r="L307" i="4" s="1"/>
  <c r="L308" i="4" s="1"/>
  <c r="L309" i="4" s="1"/>
  <c r="L310" i="4" s="1"/>
  <c r="L311" i="4" s="1"/>
  <c r="L312" i="4" s="1"/>
  <c r="L313" i="4" s="1"/>
  <c r="L314" i="4" s="1"/>
  <c r="L315" i="4" s="1"/>
  <c r="L316" i="4" s="1"/>
  <c r="L317" i="4" s="1"/>
  <c r="L318" i="4" s="1"/>
  <c r="L319" i="4" s="1"/>
  <c r="L320" i="4" s="1"/>
  <c r="L321" i="4" s="1"/>
  <c r="L322" i="4" s="1"/>
  <c r="L323" i="4" s="1"/>
  <c r="L324" i="4" s="1"/>
  <c r="L325" i="4" s="1"/>
  <c r="L326" i="4" s="1"/>
  <c r="L327" i="4" s="1"/>
  <c r="L328" i="4" s="1"/>
  <c r="L329" i="4" s="1"/>
  <c r="L330" i="4" s="1"/>
  <c r="L331" i="4" s="1"/>
  <c r="L332" i="4" s="1"/>
  <c r="L333" i="4" s="1"/>
  <c r="L334" i="4" s="1"/>
  <c r="L335" i="4" s="1"/>
  <c r="L336" i="4" s="1"/>
  <c r="L337" i="4" s="1"/>
  <c r="L338" i="4" s="1"/>
  <c r="L339" i="4" s="1"/>
  <c r="L340" i="4" s="1"/>
  <c r="L341" i="4" s="1"/>
  <c r="L342" i="4" s="1"/>
  <c r="L343" i="4" s="1"/>
  <c r="L344" i="4" s="1"/>
  <c r="L345" i="4" s="1"/>
  <c r="L346" i="4" s="1"/>
  <c r="L347" i="4" s="1"/>
  <c r="L348" i="4" s="1"/>
  <c r="L349" i="4" s="1"/>
  <c r="L350" i="4" s="1"/>
  <c r="L351" i="4" s="1"/>
  <c r="L352" i="4" s="1"/>
  <c r="L353" i="4" s="1"/>
  <c r="L354" i="4" s="1"/>
  <c r="L355" i="4" s="1"/>
  <c r="L356" i="4" s="1"/>
  <c r="L357" i="4" s="1"/>
  <c r="L358" i="4" s="1"/>
  <c r="L359" i="4" s="1"/>
  <c r="L360" i="4" s="1"/>
  <c r="L361" i="4" s="1"/>
  <c r="L362" i="4" s="1"/>
  <c r="L363" i="4" s="1"/>
  <c r="L364" i="4" s="1"/>
  <c r="L365" i="4" s="1"/>
  <c r="L366" i="4" s="1"/>
  <c r="L367" i="4" s="1"/>
  <c r="L368" i="4" s="1"/>
  <c r="L369" i="4" s="1"/>
  <c r="L370" i="4" s="1"/>
  <c r="L371" i="4" s="1"/>
  <c r="L372" i="4" s="1"/>
  <c r="L373" i="4" s="1"/>
  <c r="L374" i="4" s="1"/>
  <c r="L375" i="4" s="1"/>
  <c r="L376" i="4" s="1"/>
  <c r="L377" i="4" s="1"/>
  <c r="L378" i="4" s="1"/>
  <c r="L379" i="4" s="1"/>
  <c r="L380" i="4" s="1"/>
  <c r="L381" i="4" s="1"/>
  <c r="L382" i="4" s="1"/>
  <c r="L383" i="4" s="1"/>
  <c r="L384" i="4" s="1"/>
  <c r="L385" i="4" s="1"/>
  <c r="L386" i="4" s="1"/>
  <c r="L387" i="4" s="1"/>
  <c r="L388" i="4" s="1"/>
  <c r="L389" i="4" s="1"/>
  <c r="L390" i="4" s="1"/>
  <c r="L391" i="4" s="1"/>
  <c r="L392" i="4" s="1"/>
  <c r="L393" i="4" s="1"/>
  <c r="L394" i="4" s="1"/>
  <c r="L395" i="4" s="1"/>
  <c r="L396" i="4" s="1"/>
  <c r="L397" i="4" s="1"/>
  <c r="L398" i="4" s="1"/>
  <c r="L399" i="4" s="1"/>
  <c r="L400" i="4" s="1"/>
  <c r="L401" i="4" s="1"/>
  <c r="L402" i="4" s="1"/>
  <c r="L403" i="4" s="1"/>
  <c r="L404" i="4" s="1"/>
  <c r="L405" i="4" s="1"/>
  <c r="L406" i="4" s="1"/>
  <c r="L407" i="4" s="1"/>
  <c r="L408" i="4" s="1"/>
  <c r="L409" i="4" s="1"/>
  <c r="L410" i="4" s="1"/>
  <c r="L411" i="4" s="1"/>
  <c r="L412" i="4" s="1"/>
  <c r="L413" i="4" s="1"/>
  <c r="L414" i="4" s="1"/>
  <c r="L415" i="4" s="1"/>
  <c r="L416" i="4" s="1"/>
  <c r="L417" i="4" s="1"/>
  <c r="L418" i="4" s="1"/>
  <c r="L419" i="4" s="1"/>
  <c r="L420" i="4" s="1"/>
  <c r="L421" i="4" s="1"/>
  <c r="L422" i="4" s="1"/>
  <c r="L423" i="4" s="1"/>
  <c r="L424" i="4" s="1"/>
  <c r="L425" i="4" s="1"/>
  <c r="L426" i="4" s="1"/>
  <c r="L427" i="4" s="1"/>
  <c r="L428" i="4" s="1"/>
  <c r="L429" i="4" s="1"/>
  <c r="L430" i="4" s="1"/>
  <c r="L431" i="4" s="1"/>
  <c r="L432" i="4" s="1"/>
  <c r="L433" i="4" s="1"/>
  <c r="L434" i="4" s="1"/>
  <c r="L435" i="4" s="1"/>
  <c r="L436" i="4" s="1"/>
  <c r="L437" i="4" s="1"/>
  <c r="L438" i="4" s="1"/>
  <c r="L439" i="4" s="1"/>
  <c r="L440" i="4" s="1"/>
  <c r="L441" i="4" s="1"/>
  <c r="L442" i="4" s="1"/>
  <c r="L443" i="4" s="1"/>
  <c r="L444" i="4" s="1"/>
  <c r="L445" i="4" s="1"/>
  <c r="L446" i="4" s="1"/>
  <c r="L447" i="4" s="1"/>
  <c r="L448" i="4" s="1"/>
  <c r="L449" i="4" s="1"/>
  <c r="L450" i="4" s="1"/>
  <c r="L451" i="4" s="1"/>
  <c r="L452" i="4" s="1"/>
  <c r="L453" i="4" s="1"/>
  <c r="L454" i="4" s="1"/>
  <c r="L455" i="4" s="1"/>
  <c r="L456" i="4" s="1"/>
  <c r="L457" i="4" s="1"/>
  <c r="L458" i="4" s="1"/>
  <c r="L459" i="4" s="1"/>
  <c r="L460" i="4" s="1"/>
  <c r="L461" i="4" s="1"/>
  <c r="L462" i="4" s="1"/>
  <c r="L463" i="4" s="1"/>
  <c r="L464" i="4" s="1"/>
  <c r="L465" i="4" s="1"/>
  <c r="L466" i="4" s="1"/>
  <c r="L467" i="4" s="1"/>
  <c r="L468" i="4" s="1"/>
  <c r="L469" i="4" s="1"/>
  <c r="L470" i="4" s="1"/>
  <c r="L471" i="4" s="1"/>
  <c r="L472" i="4" s="1"/>
  <c r="L473" i="4" s="1"/>
  <c r="L474" i="4" s="1"/>
  <c r="L475" i="4" s="1"/>
  <c r="L476" i="4" s="1"/>
  <c r="L477" i="4" s="1"/>
  <c r="L478" i="4" s="1"/>
  <c r="L479" i="4" s="1"/>
  <c r="L480" i="4" s="1"/>
  <c r="L481" i="4" s="1"/>
  <c r="L482" i="4" s="1"/>
  <c r="L483" i="4" s="1"/>
  <c r="L484" i="4" s="1"/>
  <c r="L485" i="4" s="1"/>
  <c r="L486" i="4" s="1"/>
  <c r="L487" i="4" s="1"/>
  <c r="L488" i="4" s="1"/>
  <c r="L489" i="4" s="1"/>
  <c r="L490" i="4" s="1"/>
  <c r="L491" i="4" s="1"/>
  <c r="L492" i="4" s="1"/>
  <c r="L493" i="4" s="1"/>
  <c r="L494" i="4" s="1"/>
  <c r="L495" i="4" s="1"/>
  <c r="L496" i="4" s="1"/>
  <c r="L497" i="4" s="1"/>
  <c r="L498" i="4" s="1"/>
  <c r="L499" i="4" s="1"/>
  <c r="L500" i="4" s="1"/>
  <c r="L501" i="4" s="1"/>
  <c r="L502" i="4" s="1"/>
  <c r="L503" i="4" s="1"/>
  <c r="L504" i="4" s="1"/>
  <c r="L505" i="4" s="1"/>
  <c r="L506" i="4" s="1"/>
  <c r="L507" i="4" s="1"/>
  <c r="AE8" i="1"/>
  <c r="AE9" i="1"/>
  <c r="N10" i="1"/>
  <c r="AT10" i="1"/>
  <c r="AU10" i="1"/>
  <c r="S9" i="1"/>
  <c r="AX8" i="1"/>
  <c r="AY8" i="1"/>
  <c r="BA8" i="1"/>
  <c r="AZ8" i="1"/>
  <c r="Y11" i="1"/>
  <c r="AB8" i="1"/>
  <c r="I8" i="1" s="1"/>
  <c r="C8" i="4" s="1"/>
  <c r="V9" i="1"/>
  <c r="H8" i="1"/>
  <c r="B8" i="4" s="1"/>
  <c r="E463" i="4"/>
  <c r="E263" i="4"/>
  <c r="E495" i="4"/>
  <c r="E359" i="4"/>
  <c r="E223" i="4"/>
  <c r="E486" i="4"/>
  <c r="E422" i="4"/>
  <c r="E358" i="4"/>
  <c r="E294" i="4"/>
  <c r="E230" i="4"/>
  <c r="E52" i="4"/>
  <c r="E453" i="4"/>
  <c r="E389" i="4"/>
  <c r="E325" i="4"/>
  <c r="E261" i="4"/>
  <c r="E197" i="4"/>
  <c r="E476" i="4"/>
  <c r="E412" i="4"/>
  <c r="E348" i="4"/>
  <c r="E284" i="4"/>
  <c r="E220" i="4"/>
  <c r="E499" i="4"/>
  <c r="E435" i="4"/>
  <c r="E371" i="4"/>
  <c r="E307" i="4"/>
  <c r="E243" i="4"/>
  <c r="E156" i="4"/>
  <c r="E466" i="4"/>
  <c r="E402" i="4"/>
  <c r="E338" i="4"/>
  <c r="E274" i="4"/>
  <c r="E210" i="4"/>
  <c r="E497" i="4"/>
  <c r="E433" i="4"/>
  <c r="E369" i="4"/>
  <c r="E305" i="4"/>
  <c r="E241" i="4"/>
  <c r="E140" i="4"/>
  <c r="E464" i="4"/>
  <c r="E400" i="4"/>
  <c r="E336" i="4"/>
  <c r="E272" i="4"/>
  <c r="E208" i="4"/>
  <c r="E163" i="4"/>
  <c r="E99" i="4"/>
  <c r="E35" i="4"/>
  <c r="E146" i="4"/>
  <c r="E82" i="4"/>
  <c r="E18" i="4"/>
  <c r="E129" i="4"/>
  <c r="E65" i="4"/>
  <c r="E176" i="4"/>
  <c r="E112" i="4"/>
  <c r="E48" i="4"/>
  <c r="E159" i="4"/>
  <c r="E95" i="4"/>
  <c r="E31" i="4"/>
  <c r="E150" i="4"/>
  <c r="E86" i="4"/>
  <c r="E22" i="4"/>
  <c r="E133" i="4"/>
  <c r="E69" i="4"/>
  <c r="E399" i="4"/>
  <c r="E199" i="4"/>
  <c r="E431" i="4"/>
  <c r="E295" i="4"/>
  <c r="E471" i="4"/>
  <c r="E478" i="4"/>
  <c r="E414" i="4"/>
  <c r="E350" i="4"/>
  <c r="E286" i="4"/>
  <c r="E222" i="4"/>
  <c r="E507" i="4"/>
  <c r="E445" i="4"/>
  <c r="E381" i="4"/>
  <c r="E317" i="4"/>
  <c r="E253" i="4"/>
  <c r="E189" i="4"/>
  <c r="E468" i="4"/>
  <c r="E404" i="4"/>
  <c r="E340" i="4"/>
  <c r="E276" i="4"/>
  <c r="E212" i="4"/>
  <c r="E491" i="4"/>
  <c r="E427" i="4"/>
  <c r="E363" i="4"/>
  <c r="E299" i="4"/>
  <c r="E235" i="4"/>
  <c r="E92" i="4"/>
  <c r="E458" i="4"/>
  <c r="E394" i="4"/>
  <c r="E330" i="4"/>
  <c r="E266" i="4"/>
  <c r="E202" i="4"/>
  <c r="E489" i="4"/>
  <c r="E425" i="4"/>
  <c r="E361" i="4"/>
  <c r="E297" i="4"/>
  <c r="E233" i="4"/>
  <c r="E76" i="4"/>
  <c r="E456" i="4"/>
  <c r="E392" i="4"/>
  <c r="E328" i="4"/>
  <c r="E264" i="4"/>
  <c r="E200" i="4"/>
  <c r="E155" i="4"/>
  <c r="E91" i="4"/>
  <c r="E27" i="4"/>
  <c r="E138" i="4"/>
  <c r="E74" i="4"/>
  <c r="E10" i="4"/>
  <c r="E121" i="4"/>
  <c r="E57" i="4"/>
  <c r="E168" i="4"/>
  <c r="E104" i="4"/>
  <c r="E40" i="4"/>
  <c r="E151" i="4"/>
  <c r="E87" i="4"/>
  <c r="E23" i="4"/>
  <c r="E142" i="4"/>
  <c r="E78" i="4"/>
  <c r="E14" i="4"/>
  <c r="E125" i="4"/>
  <c r="E61" i="4"/>
  <c r="E13" i="4"/>
  <c r="E335" i="4"/>
  <c r="E503" i="4"/>
  <c r="E367" i="4"/>
  <c r="E231" i="4"/>
  <c r="E407" i="4"/>
  <c r="E470" i="4"/>
  <c r="E406" i="4"/>
  <c r="E342" i="4"/>
  <c r="E278" i="4"/>
  <c r="E214" i="4"/>
  <c r="E501" i="4"/>
  <c r="E437" i="4"/>
  <c r="E373" i="4"/>
  <c r="E309" i="4"/>
  <c r="E245" i="4"/>
  <c r="E172" i="4"/>
  <c r="E460" i="4"/>
  <c r="E396" i="4"/>
  <c r="E332" i="4"/>
  <c r="E268" i="4"/>
  <c r="E204" i="4"/>
  <c r="E483" i="4"/>
  <c r="E419" i="4"/>
  <c r="E355" i="4"/>
  <c r="E291" i="4"/>
  <c r="E227" i="4"/>
  <c r="E28" i="4"/>
  <c r="E450" i="4"/>
  <c r="E386" i="4"/>
  <c r="E322" i="4"/>
  <c r="E258" i="4"/>
  <c r="E194" i="4"/>
  <c r="E481" i="4"/>
  <c r="E417" i="4"/>
  <c r="E353" i="4"/>
  <c r="E289" i="4"/>
  <c r="E225" i="4"/>
  <c r="E12" i="4"/>
  <c r="E448" i="4"/>
  <c r="E384" i="4"/>
  <c r="E320" i="4"/>
  <c r="E256" i="4"/>
  <c r="E192" i="4"/>
  <c r="E147" i="4"/>
  <c r="E83" i="4"/>
  <c r="E19" i="4"/>
  <c r="E130" i="4"/>
  <c r="E66" i="4"/>
  <c r="E177" i="4"/>
  <c r="E113" i="4"/>
  <c r="E49" i="4"/>
  <c r="E160" i="4"/>
  <c r="E96" i="4"/>
  <c r="E32" i="4"/>
  <c r="E143" i="4"/>
  <c r="E79" i="4"/>
  <c r="E15" i="4"/>
  <c r="E134" i="4"/>
  <c r="E70" i="4"/>
  <c r="E181" i="4"/>
  <c r="E117" i="4"/>
  <c r="E53" i="4"/>
  <c r="E447" i="4"/>
  <c r="E271" i="4"/>
  <c r="E439" i="4"/>
  <c r="E303" i="4"/>
  <c r="E60" i="4"/>
  <c r="E343" i="4"/>
  <c r="E462" i="4"/>
  <c r="E398" i="4"/>
  <c r="E334" i="4"/>
  <c r="E270" i="4"/>
  <c r="E206" i="4"/>
  <c r="E493" i="4"/>
  <c r="E429" i="4"/>
  <c r="E365" i="4"/>
  <c r="E301" i="4"/>
  <c r="E237" i="4"/>
  <c r="E108" i="4"/>
  <c r="E452" i="4"/>
  <c r="E388" i="4"/>
  <c r="E324" i="4"/>
  <c r="E260" i="4"/>
  <c r="E196" i="4"/>
  <c r="E475" i="4"/>
  <c r="E411" i="4"/>
  <c r="E347" i="4"/>
  <c r="E283" i="4"/>
  <c r="E219" i="4"/>
  <c r="E506" i="4"/>
  <c r="E442" i="4"/>
  <c r="E378" i="4"/>
  <c r="E314" i="4"/>
  <c r="E250" i="4"/>
  <c r="E186" i="4"/>
  <c r="E473" i="4"/>
  <c r="E409" i="4"/>
  <c r="E345" i="4"/>
  <c r="E281" i="4"/>
  <c r="E217" i="4"/>
  <c r="E504" i="4"/>
  <c r="E440" i="4"/>
  <c r="E376" i="4"/>
  <c r="E312" i="4"/>
  <c r="E248" i="4"/>
  <c r="E184" i="4"/>
  <c r="E139" i="4"/>
  <c r="E75" i="4"/>
  <c r="E11" i="4"/>
  <c r="E122" i="4"/>
  <c r="E58" i="4"/>
  <c r="E169" i="4"/>
  <c r="E105" i="4"/>
  <c r="E41" i="4"/>
  <c r="E152" i="4"/>
  <c r="E88" i="4"/>
  <c r="E24" i="4"/>
  <c r="E135" i="4"/>
  <c r="E71" i="4"/>
  <c r="E7" i="4"/>
  <c r="E126" i="4"/>
  <c r="E62" i="4"/>
  <c r="E173" i="4"/>
  <c r="E109" i="4"/>
  <c r="E45" i="4"/>
  <c r="E383" i="4"/>
  <c r="E207" i="4"/>
  <c r="E375" i="4"/>
  <c r="E239" i="4"/>
  <c r="E479" i="4"/>
  <c r="E279" i="4"/>
  <c r="E454" i="4"/>
  <c r="E390" i="4"/>
  <c r="E326" i="4"/>
  <c r="E262" i="4"/>
  <c r="E198" i="4"/>
  <c r="E485" i="4"/>
  <c r="E421" i="4"/>
  <c r="E357" i="4"/>
  <c r="E293" i="4"/>
  <c r="E229" i="4"/>
  <c r="E44" i="4"/>
  <c r="E444" i="4"/>
  <c r="E380" i="4"/>
  <c r="E316" i="4"/>
  <c r="E252" i="4"/>
  <c r="E188" i="4"/>
  <c r="E467" i="4"/>
  <c r="E403" i="4"/>
  <c r="E339" i="4"/>
  <c r="E275" i="4"/>
  <c r="E211" i="4"/>
  <c r="E498" i="4"/>
  <c r="E434" i="4"/>
  <c r="E370" i="4"/>
  <c r="E306" i="4"/>
  <c r="E242" i="4"/>
  <c r="E148" i="4"/>
  <c r="E465" i="4"/>
  <c r="E401" i="4"/>
  <c r="E337" i="4"/>
  <c r="E273" i="4"/>
  <c r="E209" i="4"/>
  <c r="E496" i="4"/>
  <c r="E432" i="4"/>
  <c r="E368" i="4"/>
  <c r="E304" i="4"/>
  <c r="E240" i="4"/>
  <c r="E132" i="4"/>
  <c r="E131" i="4"/>
  <c r="E67" i="4"/>
  <c r="E178" i="4"/>
  <c r="E114" i="4"/>
  <c r="E50" i="4"/>
  <c r="E161" i="4"/>
  <c r="E97" i="4"/>
  <c r="E33" i="4"/>
  <c r="E144" i="4"/>
  <c r="E80" i="4"/>
  <c r="E16" i="4"/>
  <c r="E127" i="4"/>
  <c r="E63" i="4"/>
  <c r="E182" i="4"/>
  <c r="E118" i="4"/>
  <c r="E54" i="4"/>
  <c r="E165" i="4"/>
  <c r="E101" i="4"/>
  <c r="E37" i="4"/>
  <c r="E319" i="4"/>
  <c r="E455" i="4"/>
  <c r="E311" i="4"/>
  <c r="E124" i="4"/>
  <c r="E415" i="4"/>
  <c r="E215" i="4"/>
  <c r="E446" i="4"/>
  <c r="E382" i="4"/>
  <c r="E318" i="4"/>
  <c r="E254" i="4"/>
  <c r="E190" i="4"/>
  <c r="E477" i="4"/>
  <c r="E413" i="4"/>
  <c r="E349" i="4"/>
  <c r="E285" i="4"/>
  <c r="E221" i="4"/>
  <c r="E500" i="4"/>
  <c r="E436" i="4"/>
  <c r="E372" i="4"/>
  <c r="E308" i="4"/>
  <c r="E244" i="4"/>
  <c r="E164" i="4"/>
  <c r="E459" i="4"/>
  <c r="E395" i="4"/>
  <c r="E331" i="4"/>
  <c r="E267" i="4"/>
  <c r="E203" i="4"/>
  <c r="E490" i="4"/>
  <c r="E426" i="4"/>
  <c r="E362" i="4"/>
  <c r="E298" i="4"/>
  <c r="E234" i="4"/>
  <c r="E84" i="4"/>
  <c r="E457" i="4"/>
  <c r="E393" i="4"/>
  <c r="E329" i="4"/>
  <c r="E265" i="4"/>
  <c r="E201" i="4"/>
  <c r="E488" i="4"/>
  <c r="E424" i="4"/>
  <c r="E360" i="4"/>
  <c r="E296" i="4"/>
  <c r="E232" i="4"/>
  <c r="E68" i="4"/>
  <c r="E123" i="4"/>
  <c r="E59" i="4"/>
  <c r="E170" i="4"/>
  <c r="E106" i="4"/>
  <c r="E42" i="4"/>
  <c r="E153" i="4"/>
  <c r="E89" i="4"/>
  <c r="E25" i="4"/>
  <c r="E136" i="4"/>
  <c r="E72" i="4"/>
  <c r="E8" i="4"/>
  <c r="E119" i="4"/>
  <c r="E55" i="4"/>
  <c r="E174" i="4"/>
  <c r="E110" i="4"/>
  <c r="E46" i="4"/>
  <c r="E157" i="4"/>
  <c r="E93" i="4"/>
  <c r="E29" i="4"/>
  <c r="E255" i="4"/>
  <c r="E391" i="4"/>
  <c r="E247" i="4"/>
  <c r="E487" i="4"/>
  <c r="E351" i="4"/>
  <c r="E502" i="4"/>
  <c r="E438" i="4"/>
  <c r="E374" i="4"/>
  <c r="E310" i="4"/>
  <c r="E246" i="4"/>
  <c r="E180" i="4"/>
  <c r="E469" i="4"/>
  <c r="E405" i="4"/>
  <c r="E341" i="4"/>
  <c r="E277" i="4"/>
  <c r="E213" i="4"/>
  <c r="E492" i="4"/>
  <c r="E428" i="4"/>
  <c r="E364" i="4"/>
  <c r="E300" i="4"/>
  <c r="E236" i="4"/>
  <c r="E100" i="4"/>
  <c r="E451" i="4"/>
  <c r="E387" i="4"/>
  <c r="E323" i="4"/>
  <c r="E259" i="4"/>
  <c r="E195" i="4"/>
  <c r="E482" i="4"/>
  <c r="E418" i="4"/>
  <c r="E354" i="4"/>
  <c r="E290" i="4"/>
  <c r="E226" i="4"/>
  <c r="E20" i="4"/>
  <c r="E449" i="4"/>
  <c r="E385" i="4"/>
  <c r="E321" i="4"/>
  <c r="E257" i="4"/>
  <c r="E193" i="4"/>
  <c r="E480" i="4"/>
  <c r="E416" i="4"/>
  <c r="E352" i="4"/>
  <c r="E288" i="4"/>
  <c r="E224" i="4"/>
  <c r="E179" i="4"/>
  <c r="E115" i="4"/>
  <c r="E51" i="4"/>
  <c r="E162" i="4"/>
  <c r="E98" i="4"/>
  <c r="E34" i="4"/>
  <c r="E145" i="4"/>
  <c r="E81" i="4"/>
  <c r="E17" i="4"/>
  <c r="E128" i="4"/>
  <c r="E64" i="4"/>
  <c r="E175" i="4"/>
  <c r="E111" i="4"/>
  <c r="E47" i="4"/>
  <c r="E166" i="4"/>
  <c r="E102" i="4"/>
  <c r="E38" i="4"/>
  <c r="E149" i="4"/>
  <c r="E85" i="4"/>
  <c r="E21" i="4"/>
  <c r="E191" i="4"/>
  <c r="E327" i="4"/>
  <c r="E183" i="4"/>
  <c r="E423" i="4"/>
  <c r="E287" i="4"/>
  <c r="E494" i="4"/>
  <c r="E430" i="4"/>
  <c r="E366" i="4"/>
  <c r="E302" i="4"/>
  <c r="E238" i="4"/>
  <c r="E116" i="4"/>
  <c r="E461" i="4"/>
  <c r="E397" i="4"/>
  <c r="E333" i="4"/>
  <c r="E269" i="4"/>
  <c r="E205" i="4"/>
  <c r="E484" i="4"/>
  <c r="E420" i="4"/>
  <c r="E356" i="4"/>
  <c r="E292" i="4"/>
  <c r="E228" i="4"/>
  <c r="E36" i="4"/>
  <c r="E443" i="4"/>
  <c r="E379" i="4"/>
  <c r="E315" i="4"/>
  <c r="E251" i="4"/>
  <c r="E187" i="4"/>
  <c r="E474" i="4"/>
  <c r="E410" i="4"/>
  <c r="E346" i="4"/>
  <c r="E282" i="4"/>
  <c r="E218" i="4"/>
  <c r="E505" i="4"/>
  <c r="E441" i="4"/>
  <c r="E377" i="4"/>
  <c r="E313" i="4"/>
  <c r="E249" i="4"/>
  <c r="E185" i="4"/>
  <c r="E472" i="4"/>
  <c r="E408" i="4"/>
  <c r="E344" i="4"/>
  <c r="E280" i="4"/>
  <c r="E216" i="4"/>
  <c r="E171" i="4"/>
  <c r="E107" i="4"/>
  <c r="E43" i="4"/>
  <c r="E154" i="4"/>
  <c r="E90" i="4"/>
  <c r="E26" i="4"/>
  <c r="E137" i="4"/>
  <c r="E73" i="4"/>
  <c r="E9" i="4"/>
  <c r="E120" i="4"/>
  <c r="E56" i="4"/>
  <c r="E167" i="4"/>
  <c r="E103" i="4"/>
  <c r="E39" i="4"/>
  <c r="E158" i="4"/>
  <c r="E94" i="4"/>
  <c r="E30" i="4"/>
  <c r="E141" i="4"/>
  <c r="E77" i="4"/>
  <c r="AO9" i="1"/>
  <c r="AN9" i="1"/>
  <c r="P8" i="1"/>
  <c r="BB9" i="1"/>
  <c r="K9" i="1"/>
  <c r="AB9" i="1" l="1"/>
  <c r="AM9" i="1"/>
  <c r="AL9" i="1"/>
  <c r="AA9" i="1" s="1"/>
  <c r="I9" i="1" s="1"/>
  <c r="C9" i="4" s="1"/>
  <c r="U9" i="1"/>
  <c r="J8" i="1"/>
  <c r="O8" i="1" s="1"/>
  <c r="G8" i="4"/>
  <c r="I8" i="4"/>
  <c r="V10" i="1"/>
  <c r="BA9" i="1"/>
  <c r="AZ9" i="1"/>
  <c r="AY9" i="1"/>
  <c r="AX9" i="1"/>
  <c r="H8" i="4"/>
  <c r="J8" i="4"/>
  <c r="AE10" i="1"/>
  <c r="AO10" i="1"/>
  <c r="AN10" i="1"/>
  <c r="K10" i="1"/>
  <c r="P9" i="1"/>
  <c r="BB10" i="1"/>
  <c r="AT11" i="1"/>
  <c r="N11" i="1"/>
  <c r="AU11" i="1"/>
  <c r="S10" i="1"/>
  <c r="AB10" i="1" l="1"/>
  <c r="V11" i="1"/>
  <c r="AE11" i="1"/>
  <c r="AT12" i="1"/>
  <c r="N12" i="1"/>
  <c r="AU12" i="1"/>
  <c r="S11" i="1"/>
  <c r="Y12" i="1"/>
  <c r="BA10" i="1"/>
  <c r="AX10" i="1"/>
  <c r="AZ10" i="1"/>
  <c r="AY10" i="1"/>
  <c r="J9" i="1"/>
  <c r="O9" i="1" s="1"/>
  <c r="AL10" i="1"/>
  <c r="AM10" i="1"/>
  <c r="H9" i="1"/>
  <c r="B9" i="4" s="1"/>
  <c r="U10" i="1"/>
  <c r="J9" i="4"/>
  <c r="H9" i="4"/>
  <c r="P10" i="1"/>
  <c r="BB11" i="1"/>
  <c r="AN11" i="1"/>
  <c r="AO11" i="1"/>
  <c r="K11" i="1"/>
  <c r="Y13" i="1" l="1"/>
  <c r="AA10" i="1"/>
  <c r="I10" i="1" s="1"/>
  <c r="C10" i="4" s="1"/>
  <c r="J10" i="4" s="1"/>
  <c r="I9" i="4"/>
  <c r="G9" i="4"/>
  <c r="AT13" i="1"/>
  <c r="N13" i="1"/>
  <c r="AU13" i="1"/>
  <c r="S12" i="1"/>
  <c r="AO12" i="1"/>
  <c r="P11" i="1"/>
  <c r="AN12" i="1"/>
  <c r="K12" i="1"/>
  <c r="BB12" i="1"/>
  <c r="AB11" i="1"/>
  <c r="AE12" i="1"/>
  <c r="U11" i="1"/>
  <c r="H10" i="1"/>
  <c r="B10" i="4" s="1"/>
  <c r="AX11" i="1"/>
  <c r="AZ11" i="1"/>
  <c r="BA11" i="1"/>
  <c r="AY11" i="1"/>
  <c r="AM11" i="1"/>
  <c r="J10" i="1"/>
  <c r="O10" i="1" s="1"/>
  <c r="AL11" i="1"/>
  <c r="V12" i="1"/>
  <c r="H10" i="4" l="1"/>
  <c r="AB12" i="1"/>
  <c r="V13" i="1"/>
  <c r="N14" i="1"/>
  <c r="AT14" i="1"/>
  <c r="AU14" i="1"/>
  <c r="S13" i="1"/>
  <c r="AE13" i="1"/>
  <c r="AX12" i="1"/>
  <c r="AZ12" i="1"/>
  <c r="BA12" i="1"/>
  <c r="AY12" i="1"/>
  <c r="K13" i="1"/>
  <c r="V14" i="1" s="1"/>
  <c r="AN13" i="1"/>
  <c r="BB13" i="1"/>
  <c r="AO13" i="1"/>
  <c r="P12" i="1"/>
  <c r="AM12" i="1"/>
  <c r="AL12" i="1"/>
  <c r="J11" i="1"/>
  <c r="O11" i="1" s="1"/>
  <c r="I10" i="4"/>
  <c r="G10" i="4"/>
  <c r="AA11" i="1"/>
  <c r="I11" i="1" s="1"/>
  <c r="C11" i="4" s="1"/>
  <c r="U12" i="1"/>
  <c r="H11" i="1"/>
  <c r="B11" i="4" s="1"/>
  <c r="Y14" i="1"/>
  <c r="Y15" i="1" l="1"/>
  <c r="AA12" i="1"/>
  <c r="I12" i="1" s="1"/>
  <c r="C12" i="4" s="1"/>
  <c r="J12" i="4" s="1"/>
  <c r="I11" i="4"/>
  <c r="G11" i="4"/>
  <c r="J12" i="1"/>
  <c r="O12" i="1" s="1"/>
  <c r="AM13" i="1"/>
  <c r="AL13" i="1"/>
  <c r="AY13" i="1"/>
  <c r="AX13" i="1"/>
  <c r="AZ13" i="1"/>
  <c r="BA13" i="1"/>
  <c r="AB13" i="1"/>
  <c r="H12" i="1"/>
  <c r="B12" i="4" s="1"/>
  <c r="U13" i="1"/>
  <c r="AE14" i="1"/>
  <c r="H11" i="4"/>
  <c r="J11" i="4"/>
  <c r="AN14" i="1"/>
  <c r="AO14" i="1"/>
  <c r="BB14" i="1"/>
  <c r="P13" i="1"/>
  <c r="K14" i="1"/>
  <c r="N15" i="1"/>
  <c r="AT15" i="1"/>
  <c r="AU15" i="1"/>
  <c r="S14" i="1"/>
  <c r="H12" i="4" l="1"/>
  <c r="AB14" i="1"/>
  <c r="AN15" i="1"/>
  <c r="P14" i="1"/>
  <c r="AO15" i="1"/>
  <c r="BB15" i="1"/>
  <c r="K15" i="1"/>
  <c r="H13" i="1"/>
  <c r="B13" i="4" s="1"/>
  <c r="U14" i="1"/>
  <c r="AA13" i="1"/>
  <c r="I13" i="1" s="1"/>
  <c r="C13" i="4" s="1"/>
  <c r="AZ14" i="1"/>
  <c r="BA14" i="1"/>
  <c r="AX14" i="1"/>
  <c r="AY14" i="1"/>
  <c r="AL14" i="1"/>
  <c r="J13" i="1"/>
  <c r="O13" i="1" s="1"/>
  <c r="AM14" i="1"/>
  <c r="G12" i="4"/>
  <c r="I12" i="4"/>
  <c r="AE15" i="1"/>
  <c r="N16" i="1"/>
  <c r="AT16" i="1"/>
  <c r="AU16" i="1"/>
  <c r="S15" i="1"/>
  <c r="Y16" i="1"/>
  <c r="Y17" i="1" s="1"/>
  <c r="V15" i="1"/>
  <c r="V16" i="1" l="1"/>
  <c r="H13" i="4"/>
  <c r="J13" i="4"/>
  <c r="H14" i="1"/>
  <c r="B14" i="4" s="1"/>
  <c r="U15" i="1"/>
  <c r="I13" i="4"/>
  <c r="G13" i="4"/>
  <c r="V17" i="1"/>
  <c r="AN16" i="1"/>
  <c r="BB16" i="1"/>
  <c r="AO16" i="1"/>
  <c r="P15" i="1"/>
  <c r="K16" i="1"/>
  <c r="AZ15" i="1"/>
  <c r="AY15" i="1"/>
  <c r="AX15" i="1"/>
  <c r="BA15" i="1"/>
  <c r="AA14" i="1"/>
  <c r="I14" i="1" s="1"/>
  <c r="C14" i="4" s="1"/>
  <c r="AL15" i="1"/>
  <c r="J14" i="1"/>
  <c r="O14" i="1" s="1"/>
  <c r="AM15" i="1"/>
  <c r="N17" i="1"/>
  <c r="AT17" i="1"/>
  <c r="AU17" i="1"/>
  <c r="S16" i="1"/>
  <c r="AE16" i="1"/>
  <c r="AB15" i="1"/>
  <c r="AB16" i="1" l="1"/>
  <c r="AL16" i="1"/>
  <c r="J15" i="1"/>
  <c r="O15" i="1" s="1"/>
  <c r="AM16" i="1"/>
  <c r="H15" i="1"/>
  <c r="B15" i="4" s="1"/>
  <c r="U16" i="1"/>
  <c r="AE17" i="1"/>
  <c r="N18" i="1"/>
  <c r="AT18" i="1"/>
  <c r="AU18" i="1"/>
  <c r="S17" i="1"/>
  <c r="AN17" i="1"/>
  <c r="AO17" i="1"/>
  <c r="P16" i="1"/>
  <c r="BB17" i="1"/>
  <c r="K17" i="1"/>
  <c r="I14" i="4"/>
  <c r="G14" i="4"/>
  <c r="AA15" i="1"/>
  <c r="I15" i="1" s="1"/>
  <c r="C15" i="4" s="1"/>
  <c r="Y18" i="1"/>
  <c r="J14" i="4"/>
  <c r="H14" i="4"/>
  <c r="AY16" i="1"/>
  <c r="BA16" i="1"/>
  <c r="AX16" i="1"/>
  <c r="AZ16" i="1"/>
  <c r="BB18" i="1" l="1"/>
  <c r="AN18" i="1"/>
  <c r="P17" i="1"/>
  <c r="AO18" i="1"/>
  <c r="K18" i="1"/>
  <c r="AT19" i="1"/>
  <c r="N19" i="1"/>
  <c r="AU19" i="1"/>
  <c r="S18" i="1"/>
  <c r="AX17" i="1"/>
  <c r="AY17" i="1"/>
  <c r="AZ17" i="1"/>
  <c r="BA17" i="1"/>
  <c r="H16" i="1"/>
  <c r="B16" i="4" s="1"/>
  <c r="U17" i="1"/>
  <c r="G15" i="4"/>
  <c r="I15" i="4"/>
  <c r="Y19" i="1"/>
  <c r="AB17" i="1"/>
  <c r="J15" i="4"/>
  <c r="H15" i="4"/>
  <c r="AA16" i="1"/>
  <c r="I16" i="1" s="1"/>
  <c r="C16" i="4" s="1"/>
  <c r="AM17" i="1"/>
  <c r="J16" i="1"/>
  <c r="O16" i="1" s="1"/>
  <c r="AL17" i="1"/>
  <c r="AE18" i="1"/>
  <c r="V18" i="1"/>
  <c r="AT20" i="1" l="1"/>
  <c r="N20" i="1"/>
  <c r="AU20" i="1"/>
  <c r="S19" i="1"/>
  <c r="AE19" i="1"/>
  <c r="K19" i="1"/>
  <c r="AN19" i="1"/>
  <c r="AO19" i="1"/>
  <c r="P18" i="1"/>
  <c r="BB19" i="1"/>
  <c r="H17" i="1"/>
  <c r="B17" i="4" s="1"/>
  <c r="U18" i="1"/>
  <c r="G16" i="4"/>
  <c r="I16" i="4"/>
  <c r="V19" i="1"/>
  <c r="H16" i="4"/>
  <c r="J16" i="4"/>
  <c r="Y20" i="1"/>
  <c r="Y21" i="1" s="1"/>
  <c r="J17" i="1"/>
  <c r="O17" i="1" s="1"/>
  <c r="AL18" i="1"/>
  <c r="AM18" i="1"/>
  <c r="AB18" i="1"/>
  <c r="AA17" i="1"/>
  <c r="I17" i="1" s="1"/>
  <c r="C17" i="4" s="1"/>
  <c r="AX18" i="1"/>
  <c r="AZ18" i="1"/>
  <c r="BA18" i="1"/>
  <c r="AY18" i="1"/>
  <c r="V20" i="1" l="1"/>
  <c r="AA18" i="1"/>
  <c r="I18" i="1" s="1"/>
  <c r="C18" i="4" s="1"/>
  <c r="J18" i="4" s="1"/>
  <c r="AB19" i="1"/>
  <c r="H17" i="4"/>
  <c r="J17" i="4"/>
  <c r="P19" i="1"/>
  <c r="AN20" i="1"/>
  <c r="AB20" i="1" s="1"/>
  <c r="BB20" i="1"/>
  <c r="K20" i="1"/>
  <c r="V21" i="1" s="1"/>
  <c r="AO20" i="1"/>
  <c r="J18" i="1"/>
  <c r="O18" i="1" s="1"/>
  <c r="AM19" i="1"/>
  <c r="AL19" i="1"/>
  <c r="H18" i="1"/>
  <c r="B18" i="4" s="1"/>
  <c r="U19" i="1"/>
  <c r="G17" i="4"/>
  <c r="I17" i="4"/>
  <c r="AZ19" i="1"/>
  <c r="AX19" i="1"/>
  <c r="BA19" i="1"/>
  <c r="AY19" i="1"/>
  <c r="AT21" i="1"/>
  <c r="N21" i="1"/>
  <c r="AU21" i="1"/>
  <c r="S20" i="1"/>
  <c r="AE20" i="1"/>
  <c r="H18" i="4" l="1"/>
  <c r="AA19" i="1"/>
  <c r="I19" i="1" s="1"/>
  <c r="C19" i="4" s="1"/>
  <c r="J19" i="4" s="1"/>
  <c r="K21" i="1"/>
  <c r="AO21" i="1"/>
  <c r="BB21" i="1"/>
  <c r="AN21" i="1"/>
  <c r="P20" i="1"/>
  <c r="AE21" i="1"/>
  <c r="AY20" i="1"/>
  <c r="AZ20" i="1"/>
  <c r="AX20" i="1"/>
  <c r="BA20" i="1"/>
  <c r="V22" i="1"/>
  <c r="I18" i="4"/>
  <c r="G18" i="4"/>
  <c r="N22" i="1"/>
  <c r="AT22" i="1"/>
  <c r="AU22" i="1"/>
  <c r="S21" i="1"/>
  <c r="H19" i="1"/>
  <c r="B19" i="4" s="1"/>
  <c r="U20" i="1"/>
  <c r="AM20" i="1"/>
  <c r="J19" i="1"/>
  <c r="O19" i="1" s="1"/>
  <c r="AL20" i="1"/>
  <c r="Y22" i="1"/>
  <c r="H19" i="4" l="1"/>
  <c r="AB21" i="1"/>
  <c r="AA20" i="1"/>
  <c r="I20" i="1" s="1"/>
  <c r="C20" i="4" s="1"/>
  <c r="N23" i="1"/>
  <c r="AT23" i="1"/>
  <c r="AU23" i="1"/>
  <c r="S22" i="1"/>
  <c r="U21" i="1"/>
  <c r="H20" i="1"/>
  <c r="B20" i="4" s="1"/>
  <c r="AX21" i="1"/>
  <c r="BA21" i="1"/>
  <c r="AY21" i="1"/>
  <c r="AZ21" i="1"/>
  <c r="J20" i="4"/>
  <c r="H20" i="4"/>
  <c r="I19" i="4"/>
  <c r="G19" i="4"/>
  <c r="Y23" i="1"/>
  <c r="AE22" i="1"/>
  <c r="AL21" i="1"/>
  <c r="J20" i="1"/>
  <c r="O20" i="1" s="1"/>
  <c r="AM21" i="1"/>
  <c r="P21" i="1"/>
  <c r="AN22" i="1"/>
  <c r="AO22" i="1"/>
  <c r="BB22" i="1"/>
  <c r="K22" i="1"/>
  <c r="V23" i="1" s="1"/>
  <c r="Y24" i="1" l="1"/>
  <c r="AX22" i="1"/>
  <c r="BA22" i="1"/>
  <c r="AY22" i="1"/>
  <c r="AZ22" i="1"/>
  <c r="AL22" i="1"/>
  <c r="AM22" i="1"/>
  <c r="J21" i="1"/>
  <c r="O21" i="1" s="1"/>
  <c r="I20" i="4"/>
  <c r="G20" i="4"/>
  <c r="U22" i="1"/>
  <c r="H21" i="1"/>
  <c r="B21" i="4" s="1"/>
  <c r="AB22" i="1"/>
  <c r="AA21" i="1"/>
  <c r="I21" i="1" s="1"/>
  <c r="C21" i="4" s="1"/>
  <c r="AE23" i="1"/>
  <c r="K23" i="1"/>
  <c r="V24" i="1" s="1"/>
  <c r="AN23" i="1"/>
  <c r="P22" i="1"/>
  <c r="BB23" i="1"/>
  <c r="AO23" i="1"/>
  <c r="N24" i="1"/>
  <c r="AT24" i="1"/>
  <c r="AU24" i="1"/>
  <c r="S23" i="1"/>
  <c r="AA22" i="1" l="1"/>
  <c r="I22" i="1" s="1"/>
  <c r="C22" i="4" s="1"/>
  <c r="J22" i="4" s="1"/>
  <c r="N25" i="1"/>
  <c r="AT25" i="1"/>
  <c r="AU25" i="1"/>
  <c r="S24" i="1"/>
  <c r="AX23" i="1"/>
  <c r="AZ23" i="1"/>
  <c r="BA23" i="1"/>
  <c r="AY23" i="1"/>
  <c r="AL23" i="1"/>
  <c r="AM23" i="1"/>
  <c r="J22" i="1"/>
  <c r="O22" i="1" s="1"/>
  <c r="J21" i="4"/>
  <c r="H21" i="4"/>
  <c r="G21" i="4"/>
  <c r="I21" i="4"/>
  <c r="AB23" i="1"/>
  <c r="AE24" i="1"/>
  <c r="U23" i="1"/>
  <c r="H22" i="1"/>
  <c r="B22" i="4" s="1"/>
  <c r="AO24" i="1"/>
  <c r="BB24" i="1"/>
  <c r="AN24" i="1"/>
  <c r="K24" i="1"/>
  <c r="P23" i="1"/>
  <c r="Y25" i="1"/>
  <c r="Y26" i="1" s="1"/>
  <c r="H22" i="4" l="1"/>
  <c r="AE25" i="1"/>
  <c r="AL24" i="1"/>
  <c r="J23" i="1"/>
  <c r="O23" i="1" s="1"/>
  <c r="AM24" i="1"/>
  <c r="AA23" i="1"/>
  <c r="I23" i="1" s="1"/>
  <c r="C23" i="4" s="1"/>
  <c r="N26" i="1"/>
  <c r="Y27" i="1" s="1"/>
  <c r="AT26" i="1"/>
  <c r="AU26" i="1"/>
  <c r="S25" i="1"/>
  <c r="AZ24" i="1"/>
  <c r="AY24" i="1"/>
  <c r="BA24" i="1"/>
  <c r="AX24" i="1"/>
  <c r="G22" i="4"/>
  <c r="I22" i="4"/>
  <c r="P24" i="1"/>
  <c r="AO25" i="1"/>
  <c r="BB25" i="1"/>
  <c r="AN25" i="1"/>
  <c r="K25" i="1"/>
  <c r="H23" i="1"/>
  <c r="B23" i="4" s="1"/>
  <c r="U24" i="1"/>
  <c r="AB24" i="1"/>
  <c r="V25" i="1"/>
  <c r="V26" i="1" l="1"/>
  <c r="AE26" i="1"/>
  <c r="AT27" i="1"/>
  <c r="N27" i="1"/>
  <c r="AU27" i="1"/>
  <c r="S26" i="1"/>
  <c r="V27" i="1"/>
  <c r="G23" i="4"/>
  <c r="I23" i="4"/>
  <c r="AN26" i="1"/>
  <c r="K26" i="1"/>
  <c r="P25" i="1"/>
  <c r="AO26" i="1"/>
  <c r="BB26" i="1"/>
  <c r="AM25" i="1"/>
  <c r="AL25" i="1"/>
  <c r="J24" i="1"/>
  <c r="O24" i="1" s="1"/>
  <c r="H23" i="4"/>
  <c r="J23" i="4"/>
  <c r="U25" i="1"/>
  <c r="H24" i="1"/>
  <c r="B24" i="4" s="1"/>
  <c r="AB25" i="1"/>
  <c r="AX25" i="1"/>
  <c r="BA25" i="1"/>
  <c r="AY25" i="1"/>
  <c r="AZ25" i="1"/>
  <c r="AA24" i="1"/>
  <c r="I24" i="1" s="1"/>
  <c r="C24" i="4" s="1"/>
  <c r="AA25" i="1" l="1"/>
  <c r="I25" i="1" s="1"/>
  <c r="C25" i="4" s="1"/>
  <c r="H25" i="4" s="1"/>
  <c r="AZ26" i="1"/>
  <c r="AX26" i="1"/>
  <c r="BA26" i="1"/>
  <c r="AY26" i="1"/>
  <c r="AM26" i="1"/>
  <c r="J25" i="1"/>
  <c r="O25" i="1" s="1"/>
  <c r="AL26" i="1"/>
  <c r="AT28" i="1"/>
  <c r="N28" i="1"/>
  <c r="AU28" i="1"/>
  <c r="S27" i="1"/>
  <c r="H25" i="1"/>
  <c r="B25" i="4" s="1"/>
  <c r="U26" i="1"/>
  <c r="AE27" i="1"/>
  <c r="AB26" i="1"/>
  <c r="J25" i="4"/>
  <c r="I24" i="4"/>
  <c r="G24" i="4"/>
  <c r="J24" i="4"/>
  <c r="H24" i="4"/>
  <c r="BB27" i="1"/>
  <c r="AN27" i="1"/>
  <c r="AB27" i="1" s="1"/>
  <c r="P26" i="1"/>
  <c r="K27" i="1"/>
  <c r="AO27" i="1"/>
  <c r="Y28" i="1"/>
  <c r="Y29" i="1" s="1"/>
  <c r="AA26" i="1" l="1"/>
  <c r="I26" i="1" s="1"/>
  <c r="C26" i="4" s="1"/>
  <c r="U27" i="1"/>
  <c r="H26" i="1"/>
  <c r="B26" i="4" s="1"/>
  <c r="G25" i="4"/>
  <c r="I25" i="4"/>
  <c r="J26" i="1"/>
  <c r="O26" i="1" s="1"/>
  <c r="AM27" i="1"/>
  <c r="AL27" i="1"/>
  <c r="AY27" i="1"/>
  <c r="AZ27" i="1"/>
  <c r="AX27" i="1"/>
  <c r="BA27" i="1"/>
  <c r="AO28" i="1"/>
  <c r="P27" i="1"/>
  <c r="BB28" i="1"/>
  <c r="AN28" i="1"/>
  <c r="K28" i="1"/>
  <c r="AT29" i="1"/>
  <c r="N29" i="1"/>
  <c r="AU29" i="1"/>
  <c r="S28" i="1"/>
  <c r="H26" i="4"/>
  <c r="J26" i="4"/>
  <c r="Y30" i="1"/>
  <c r="AE28" i="1"/>
  <c r="V28" i="1"/>
  <c r="AA27" i="1" l="1"/>
  <c r="I27" i="1" s="1"/>
  <c r="C27" i="4" s="1"/>
  <c r="AE29" i="1"/>
  <c r="K29" i="1"/>
  <c r="BB29" i="1"/>
  <c r="AN29" i="1"/>
  <c r="P28" i="1"/>
  <c r="AO29" i="1"/>
  <c r="H27" i="4"/>
  <c r="J27" i="4"/>
  <c r="AB28" i="1"/>
  <c r="AY28" i="1"/>
  <c r="BA28" i="1"/>
  <c r="AX28" i="1"/>
  <c r="AZ28" i="1"/>
  <c r="N30" i="1"/>
  <c r="AT30" i="1"/>
  <c r="AU30" i="1"/>
  <c r="S29" i="1"/>
  <c r="J27" i="1"/>
  <c r="O27" i="1" s="1"/>
  <c r="AM28" i="1"/>
  <c r="AL28" i="1"/>
  <c r="I26" i="4"/>
  <c r="G26" i="4"/>
  <c r="V29" i="1"/>
  <c r="V30" i="1" s="1"/>
  <c r="U28" i="1"/>
  <c r="H27" i="1"/>
  <c r="B27" i="4" s="1"/>
  <c r="AA28" i="1" l="1"/>
  <c r="I28" i="1" s="1"/>
  <c r="C28" i="4" s="1"/>
  <c r="N31" i="1"/>
  <c r="AT31" i="1"/>
  <c r="AU31" i="1"/>
  <c r="S30" i="1"/>
  <c r="AE30" i="1"/>
  <c r="AM29" i="1"/>
  <c r="J28" i="1"/>
  <c r="O28" i="1" s="1"/>
  <c r="AL29" i="1"/>
  <c r="U29" i="1"/>
  <c r="H28" i="1"/>
  <c r="B28" i="4" s="1"/>
  <c r="AB29" i="1"/>
  <c r="J28" i="4"/>
  <c r="H28" i="4"/>
  <c r="BA29" i="1"/>
  <c r="AY29" i="1"/>
  <c r="AZ29" i="1"/>
  <c r="AX29" i="1"/>
  <c r="I27" i="4"/>
  <c r="G27" i="4"/>
  <c r="Y31" i="1"/>
  <c r="Y32" i="1" s="1"/>
  <c r="AN30" i="1"/>
  <c r="BB30" i="1"/>
  <c r="AO30" i="1"/>
  <c r="P29" i="1"/>
  <c r="K30" i="1"/>
  <c r="AB30" i="1" l="1"/>
  <c r="I28" i="4"/>
  <c r="G28" i="4"/>
  <c r="AE31" i="1"/>
  <c r="AX30" i="1"/>
  <c r="AZ30" i="1"/>
  <c r="BA30" i="1"/>
  <c r="AY30" i="1"/>
  <c r="K31" i="1"/>
  <c r="AO31" i="1"/>
  <c r="BB31" i="1"/>
  <c r="P30" i="1"/>
  <c r="AN31" i="1"/>
  <c r="AB31" i="1" s="1"/>
  <c r="J29" i="1"/>
  <c r="O29" i="1" s="1"/>
  <c r="AL30" i="1"/>
  <c r="AM30" i="1"/>
  <c r="U30" i="1"/>
  <c r="H29" i="1"/>
  <c r="B29" i="4" s="1"/>
  <c r="N32" i="1"/>
  <c r="AT32" i="1"/>
  <c r="AU32" i="1"/>
  <c r="S31" i="1"/>
  <c r="AA29" i="1"/>
  <c r="I29" i="1" s="1"/>
  <c r="C29" i="4" s="1"/>
  <c r="V31" i="1"/>
  <c r="V32" i="1" s="1"/>
  <c r="AE32" i="1" l="1"/>
  <c r="AA30" i="1"/>
  <c r="I30" i="1" s="1"/>
  <c r="C30" i="4" s="1"/>
  <c r="H29" i="4"/>
  <c r="J29" i="4"/>
  <c r="AL31" i="1"/>
  <c r="J30" i="1"/>
  <c r="O30" i="1" s="1"/>
  <c r="AM31" i="1"/>
  <c r="AX31" i="1"/>
  <c r="BA31" i="1"/>
  <c r="AY31" i="1"/>
  <c r="AZ31" i="1"/>
  <c r="J30" i="4"/>
  <c r="H30" i="4"/>
  <c r="N33" i="1"/>
  <c r="AT33" i="1"/>
  <c r="AU33" i="1"/>
  <c r="S32" i="1"/>
  <c r="I29" i="4"/>
  <c r="G29" i="4"/>
  <c r="U31" i="1"/>
  <c r="H30" i="1"/>
  <c r="B30" i="4" s="1"/>
  <c r="AN32" i="1"/>
  <c r="K32" i="1"/>
  <c r="AO32" i="1"/>
  <c r="P31" i="1"/>
  <c r="BB32" i="1"/>
  <c r="Y33" i="1"/>
  <c r="AM32" i="1" l="1"/>
  <c r="AL32" i="1"/>
  <c r="AA32" i="1" s="1"/>
  <c r="J31" i="1"/>
  <c r="O31" i="1" s="1"/>
  <c r="AB32" i="1"/>
  <c r="AA31" i="1"/>
  <c r="I31" i="1" s="1"/>
  <c r="C31" i="4" s="1"/>
  <c r="AN33" i="1"/>
  <c r="P32" i="1"/>
  <c r="BB33" i="1"/>
  <c r="K33" i="1"/>
  <c r="AO33" i="1"/>
  <c r="N34" i="1"/>
  <c r="AT34" i="1"/>
  <c r="AU34" i="1"/>
  <c r="S33" i="1"/>
  <c r="H31" i="1"/>
  <c r="B31" i="4" s="1"/>
  <c r="U32" i="1"/>
  <c r="AY32" i="1"/>
  <c r="AZ32" i="1"/>
  <c r="BA32" i="1"/>
  <c r="AX32" i="1"/>
  <c r="AE33" i="1"/>
  <c r="I30" i="4"/>
  <c r="G30" i="4"/>
  <c r="V33" i="1"/>
  <c r="V34" i="1" s="1"/>
  <c r="Y34" i="1"/>
  <c r="Y35" i="1" s="1"/>
  <c r="I32" i="1" l="1"/>
  <c r="C32" i="4" s="1"/>
  <c r="AE34" i="1"/>
  <c r="AY33" i="1"/>
  <c r="AZ33" i="1"/>
  <c r="BA33" i="1"/>
  <c r="AX33" i="1"/>
  <c r="G31" i="4"/>
  <c r="I31" i="4"/>
  <c r="AB33" i="1"/>
  <c r="U33" i="1"/>
  <c r="H32" i="1"/>
  <c r="B32" i="4" s="1"/>
  <c r="J31" i="4"/>
  <c r="H31" i="4"/>
  <c r="V35" i="1"/>
  <c r="AM33" i="1"/>
  <c r="J32" i="1"/>
  <c r="O32" i="1" s="1"/>
  <c r="AL33" i="1"/>
  <c r="AT35" i="1"/>
  <c r="N35" i="1"/>
  <c r="AU35" i="1"/>
  <c r="S34" i="1"/>
  <c r="J32" i="4"/>
  <c r="H32" i="4"/>
  <c r="Y36" i="1"/>
  <c r="AO34" i="1"/>
  <c r="P33" i="1"/>
  <c r="K34" i="1"/>
  <c r="AN34" i="1"/>
  <c r="BB34" i="1"/>
  <c r="AA33" i="1" l="1"/>
  <c r="I33" i="1" s="1"/>
  <c r="C33" i="4" s="1"/>
  <c r="H33" i="4" s="1"/>
  <c r="AE35" i="1"/>
  <c r="AL34" i="1"/>
  <c r="AM34" i="1"/>
  <c r="J33" i="1"/>
  <c r="O33" i="1" s="1"/>
  <c r="BA34" i="1"/>
  <c r="AY34" i="1"/>
  <c r="AX34" i="1"/>
  <c r="AZ34" i="1"/>
  <c r="H33" i="1"/>
  <c r="B33" i="4" s="1"/>
  <c r="U34" i="1"/>
  <c r="AB34" i="1"/>
  <c r="AO35" i="1"/>
  <c r="BB35" i="1"/>
  <c r="K35" i="1"/>
  <c r="V36" i="1" s="1"/>
  <c r="AN35" i="1"/>
  <c r="P34" i="1"/>
  <c r="AT36" i="1"/>
  <c r="N36" i="1"/>
  <c r="AU36" i="1"/>
  <c r="S35" i="1"/>
  <c r="G32" i="4"/>
  <c r="I32" i="4"/>
  <c r="J33" i="4" l="1"/>
  <c r="BA35" i="1"/>
  <c r="AX35" i="1"/>
  <c r="AZ35" i="1"/>
  <c r="AY35" i="1"/>
  <c r="AA34" i="1"/>
  <c r="I34" i="1" s="1"/>
  <c r="C34" i="4" s="1"/>
  <c r="AE36" i="1"/>
  <c r="I33" i="4"/>
  <c r="G33" i="4"/>
  <c r="H34" i="1"/>
  <c r="B34" i="4" s="1"/>
  <c r="U35" i="1"/>
  <c r="AT37" i="1"/>
  <c r="N37" i="1"/>
  <c r="AU37" i="1"/>
  <c r="S36" i="1"/>
  <c r="Y37" i="1"/>
  <c r="AB35" i="1"/>
  <c r="AN36" i="1"/>
  <c r="BB36" i="1"/>
  <c r="P35" i="1"/>
  <c r="K36" i="1"/>
  <c r="AO36" i="1"/>
  <c r="AM35" i="1"/>
  <c r="J34" i="1"/>
  <c r="O34" i="1" s="1"/>
  <c r="AL35" i="1"/>
  <c r="Y38" i="1" l="1"/>
  <c r="AE37" i="1"/>
  <c r="N38" i="1"/>
  <c r="AT38" i="1"/>
  <c r="AU38" i="1"/>
  <c r="S37" i="1"/>
  <c r="H34" i="4"/>
  <c r="J34" i="4"/>
  <c r="BB37" i="1"/>
  <c r="K37" i="1"/>
  <c r="AN37" i="1"/>
  <c r="AO37" i="1"/>
  <c r="P36" i="1"/>
  <c r="AZ36" i="1"/>
  <c r="BA36" i="1"/>
  <c r="AX36" i="1"/>
  <c r="AY36" i="1"/>
  <c r="U36" i="1"/>
  <c r="H35" i="1"/>
  <c r="B35" i="4" s="1"/>
  <c r="AB36" i="1"/>
  <c r="I34" i="4"/>
  <c r="G34" i="4"/>
  <c r="J35" i="1"/>
  <c r="O35" i="1" s="1"/>
  <c r="AL36" i="1"/>
  <c r="AM36" i="1"/>
  <c r="AA35" i="1"/>
  <c r="I35" i="1" s="1"/>
  <c r="C35" i="4" s="1"/>
  <c r="V37" i="1"/>
  <c r="V38" i="1" s="1"/>
  <c r="AA36" i="1" l="1"/>
  <c r="I36" i="1" s="1"/>
  <c r="C36" i="4" s="1"/>
  <c r="AX37" i="1"/>
  <c r="AY37" i="1"/>
  <c r="AZ37" i="1"/>
  <c r="BA37" i="1"/>
  <c r="J36" i="4"/>
  <c r="H36" i="4"/>
  <c r="AE38" i="1"/>
  <c r="J36" i="1"/>
  <c r="O36" i="1" s="1"/>
  <c r="AL37" i="1"/>
  <c r="AM37" i="1"/>
  <c r="G35" i="4"/>
  <c r="I35" i="4"/>
  <c r="AB37" i="1"/>
  <c r="N39" i="1"/>
  <c r="AT39" i="1"/>
  <c r="AU39" i="1"/>
  <c r="S38" i="1"/>
  <c r="H35" i="4"/>
  <c r="J35" i="4"/>
  <c r="U37" i="1"/>
  <c r="H36" i="1"/>
  <c r="B36" i="4" s="1"/>
  <c r="K38" i="1"/>
  <c r="BB38" i="1"/>
  <c r="AO38" i="1"/>
  <c r="P37" i="1"/>
  <c r="AN38" i="1"/>
  <c r="Y39" i="1"/>
  <c r="Y40" i="1" l="1"/>
  <c r="AE39" i="1"/>
  <c r="BA38" i="1"/>
  <c r="AY38" i="1"/>
  <c r="AZ38" i="1"/>
  <c r="AX38" i="1"/>
  <c r="AO39" i="1"/>
  <c r="P38" i="1"/>
  <c r="BB39" i="1"/>
  <c r="K39" i="1"/>
  <c r="AN39" i="1"/>
  <c r="G36" i="4"/>
  <c r="I36" i="4"/>
  <c r="N40" i="1"/>
  <c r="AT40" i="1"/>
  <c r="AU40" i="1"/>
  <c r="S39" i="1"/>
  <c r="U38" i="1"/>
  <c r="H37" i="1"/>
  <c r="B37" i="4" s="1"/>
  <c r="AB38" i="1"/>
  <c r="V39" i="1"/>
  <c r="V40" i="1" s="1"/>
  <c r="AA37" i="1"/>
  <c r="I37" i="1" s="1"/>
  <c r="C37" i="4" s="1"/>
  <c r="AM38" i="1"/>
  <c r="J37" i="1"/>
  <c r="O37" i="1" s="1"/>
  <c r="AL38" i="1"/>
  <c r="BA39" i="1" l="1"/>
  <c r="AY39" i="1"/>
  <c r="AZ39" i="1"/>
  <c r="AX39" i="1"/>
  <c r="AL39" i="1"/>
  <c r="J38" i="1"/>
  <c r="O38" i="1" s="1"/>
  <c r="AM39" i="1"/>
  <c r="AE40" i="1"/>
  <c r="N41" i="1"/>
  <c r="AT41" i="1"/>
  <c r="AU41" i="1"/>
  <c r="S40" i="1"/>
  <c r="G37" i="4"/>
  <c r="I37" i="4"/>
  <c r="H37" i="4"/>
  <c r="J37" i="4"/>
  <c r="U39" i="1"/>
  <c r="H38" i="1"/>
  <c r="B38" i="4" s="1"/>
  <c r="AB39" i="1"/>
  <c r="AA38" i="1"/>
  <c r="I38" i="1" s="1"/>
  <c r="C38" i="4" s="1"/>
  <c r="Y41" i="1"/>
  <c r="Y42" i="1" s="1"/>
  <c r="AO40" i="1"/>
  <c r="K40" i="1"/>
  <c r="V41" i="1" s="1"/>
  <c r="AN40" i="1"/>
  <c r="BB40" i="1"/>
  <c r="P39" i="1"/>
  <c r="AA39" i="1" l="1"/>
  <c r="I39" i="1" s="1"/>
  <c r="C39" i="4" s="1"/>
  <c r="H38" i="4"/>
  <c r="J38" i="4"/>
  <c r="AL40" i="1"/>
  <c r="AM40" i="1"/>
  <c r="J39" i="1"/>
  <c r="O39" i="1" s="1"/>
  <c r="AE41" i="1"/>
  <c r="P40" i="1"/>
  <c r="BB41" i="1"/>
  <c r="K41" i="1"/>
  <c r="AN41" i="1"/>
  <c r="AO41" i="1"/>
  <c r="I38" i="4"/>
  <c r="G38" i="4"/>
  <c r="H39" i="1"/>
  <c r="B39" i="4" s="1"/>
  <c r="U40" i="1"/>
  <c r="N42" i="1"/>
  <c r="Y43" i="1" s="1"/>
  <c r="AT42" i="1"/>
  <c r="AU42" i="1"/>
  <c r="S41" i="1"/>
  <c r="BA40" i="1"/>
  <c r="AY40" i="1"/>
  <c r="AZ40" i="1"/>
  <c r="AX40" i="1"/>
  <c r="AB40" i="1"/>
  <c r="AE42" i="1" l="1"/>
  <c r="AA40" i="1"/>
  <c r="I40" i="1" s="1"/>
  <c r="C40" i="4" s="1"/>
  <c r="AO42" i="1"/>
  <c r="P41" i="1"/>
  <c r="BB42" i="1"/>
  <c r="AN42" i="1"/>
  <c r="K42" i="1"/>
  <c r="AZ41" i="1"/>
  <c r="AY41" i="1"/>
  <c r="AX41" i="1"/>
  <c r="BA41" i="1"/>
  <c r="J39" i="4"/>
  <c r="H39" i="4"/>
  <c r="AB41" i="1"/>
  <c r="U41" i="1"/>
  <c r="H40" i="1"/>
  <c r="B40" i="4" s="1"/>
  <c r="AT43" i="1"/>
  <c r="N43" i="1"/>
  <c r="AU43" i="1"/>
  <c r="S42" i="1"/>
  <c r="AM41" i="1"/>
  <c r="J40" i="1"/>
  <c r="O40" i="1" s="1"/>
  <c r="AL41" i="1"/>
  <c r="G39" i="4"/>
  <c r="I39" i="4"/>
  <c r="V42" i="1"/>
  <c r="AB42" i="1" l="1"/>
  <c r="AA41" i="1"/>
  <c r="I41" i="1" s="1"/>
  <c r="C41" i="4" s="1"/>
  <c r="H41" i="4" s="1"/>
  <c r="BB43" i="1"/>
  <c r="AN43" i="1"/>
  <c r="P42" i="1"/>
  <c r="K43" i="1"/>
  <c r="AO43" i="1"/>
  <c r="AZ42" i="1"/>
  <c r="AY42" i="1"/>
  <c r="BA42" i="1"/>
  <c r="AX42" i="1"/>
  <c r="G40" i="4"/>
  <c r="I40" i="4"/>
  <c r="U42" i="1"/>
  <c r="H41" i="1"/>
  <c r="B41" i="4" s="1"/>
  <c r="V43" i="1"/>
  <c r="AT44" i="1"/>
  <c r="N44" i="1"/>
  <c r="AU44" i="1"/>
  <c r="S43" i="1"/>
  <c r="AM42" i="1"/>
  <c r="AL42" i="1"/>
  <c r="J41" i="1"/>
  <c r="O41" i="1" s="1"/>
  <c r="H40" i="4"/>
  <c r="J40" i="4"/>
  <c r="AE43" i="1"/>
  <c r="Y44" i="1"/>
  <c r="J41" i="4" l="1"/>
  <c r="AE44" i="1"/>
  <c r="V44" i="1"/>
  <c r="AA42" i="1"/>
  <c r="I42" i="1" s="1"/>
  <c r="C42" i="4" s="1"/>
  <c r="H42" i="4" s="1"/>
  <c r="U43" i="1"/>
  <c r="H42" i="1"/>
  <c r="B42" i="4" s="1"/>
  <c r="BB44" i="1"/>
  <c r="AN44" i="1"/>
  <c r="P43" i="1"/>
  <c r="K44" i="1"/>
  <c r="AO44" i="1"/>
  <c r="AB43" i="1"/>
  <c r="AT45" i="1"/>
  <c r="N45" i="1"/>
  <c r="AU45" i="1"/>
  <c r="S44" i="1"/>
  <c r="G41" i="4"/>
  <c r="I41" i="4"/>
  <c r="Y45" i="1"/>
  <c r="J42" i="1"/>
  <c r="O42" i="1" s="1"/>
  <c r="AL43" i="1"/>
  <c r="AM43" i="1"/>
  <c r="AX43" i="1"/>
  <c r="BA43" i="1"/>
  <c r="AY43" i="1"/>
  <c r="AZ43" i="1"/>
  <c r="J42" i="4" l="1"/>
  <c r="AB44" i="1"/>
  <c r="K45" i="1"/>
  <c r="P44" i="1"/>
  <c r="AN45" i="1"/>
  <c r="BB45" i="1"/>
  <c r="AO45" i="1"/>
  <c r="AL44" i="1"/>
  <c r="AA44" i="1" s="1"/>
  <c r="I44" i="1" s="1"/>
  <c r="C44" i="4" s="1"/>
  <c r="J43" i="1"/>
  <c r="O43" i="1" s="1"/>
  <c r="AM44" i="1"/>
  <c r="AY44" i="1"/>
  <c r="BA44" i="1"/>
  <c r="AZ44" i="1"/>
  <c r="AX44" i="1"/>
  <c r="N46" i="1"/>
  <c r="AT46" i="1"/>
  <c r="AU46" i="1"/>
  <c r="S45" i="1"/>
  <c r="I42" i="4"/>
  <c r="G42" i="4"/>
  <c r="AA43" i="1"/>
  <c r="I43" i="1" s="1"/>
  <c r="C43" i="4" s="1"/>
  <c r="Y46" i="1"/>
  <c r="U44" i="1"/>
  <c r="H43" i="1"/>
  <c r="B43" i="4" s="1"/>
  <c r="AE45" i="1"/>
  <c r="V45" i="1"/>
  <c r="V46" i="1" s="1"/>
  <c r="J44" i="4" l="1"/>
  <c r="H44" i="4"/>
  <c r="AE46" i="1"/>
  <c r="AY45" i="1"/>
  <c r="AZ45" i="1"/>
  <c r="AX45" i="1"/>
  <c r="BA45" i="1"/>
  <c r="H44" i="1"/>
  <c r="B44" i="4" s="1"/>
  <c r="U45" i="1"/>
  <c r="AB45" i="1"/>
  <c r="G43" i="4"/>
  <c r="I43" i="4"/>
  <c r="Y47" i="1"/>
  <c r="Y48" i="1" s="1"/>
  <c r="J43" i="4"/>
  <c r="H43" i="4"/>
  <c r="V47" i="1"/>
  <c r="N47" i="1"/>
  <c r="AT47" i="1"/>
  <c r="AU47" i="1"/>
  <c r="S46" i="1"/>
  <c r="J44" i="1"/>
  <c r="O44" i="1" s="1"/>
  <c r="AM45" i="1"/>
  <c r="AL45" i="1"/>
  <c r="AO46" i="1"/>
  <c r="P45" i="1"/>
  <c r="K46" i="1"/>
  <c r="BB46" i="1"/>
  <c r="AN46" i="1"/>
  <c r="AA45" i="1" l="1"/>
  <c r="I45" i="1" s="1"/>
  <c r="C45" i="4" s="1"/>
  <c r="G44" i="4"/>
  <c r="I44" i="4"/>
  <c r="J45" i="1"/>
  <c r="O45" i="1" s="1"/>
  <c r="AM46" i="1"/>
  <c r="AL46" i="1"/>
  <c r="AB46" i="1"/>
  <c r="Y49" i="1"/>
  <c r="AY46" i="1"/>
  <c r="AZ46" i="1"/>
  <c r="AX46" i="1"/>
  <c r="BA46" i="1"/>
  <c r="AE47" i="1"/>
  <c r="H45" i="4"/>
  <c r="J45" i="4"/>
  <c r="AO47" i="1"/>
  <c r="P46" i="1"/>
  <c r="BB47" i="1"/>
  <c r="AN47" i="1"/>
  <c r="K47" i="1"/>
  <c r="N48" i="1"/>
  <c r="AT48" i="1"/>
  <c r="AU48" i="1"/>
  <c r="S47" i="1"/>
  <c r="U46" i="1"/>
  <c r="H45" i="1"/>
  <c r="B45" i="4" s="1"/>
  <c r="AA46" i="1" l="1"/>
  <c r="I46" i="1"/>
  <c r="C46" i="4" s="1"/>
  <c r="AE48" i="1"/>
  <c r="H46" i="4"/>
  <c r="J46" i="4"/>
  <c r="AN48" i="1"/>
  <c r="K48" i="1"/>
  <c r="AO48" i="1"/>
  <c r="BB48" i="1"/>
  <c r="P47" i="1"/>
  <c r="N49" i="1"/>
  <c r="AT49" i="1"/>
  <c r="AU49" i="1"/>
  <c r="S48" i="1"/>
  <c r="AB47" i="1"/>
  <c r="J46" i="1"/>
  <c r="O46" i="1" s="1"/>
  <c r="AL47" i="1"/>
  <c r="AM47" i="1"/>
  <c r="G45" i="4"/>
  <c r="I45" i="4"/>
  <c r="BA47" i="1"/>
  <c r="AY47" i="1"/>
  <c r="AZ47" i="1"/>
  <c r="AX47" i="1"/>
  <c r="U47" i="1"/>
  <c r="H46" i="1"/>
  <c r="B46" i="4" s="1"/>
  <c r="V48" i="1"/>
  <c r="V49" i="1" l="1"/>
  <c r="AA47" i="1"/>
  <c r="I47" i="1" s="1"/>
  <c r="C47" i="4" s="1"/>
  <c r="H47" i="4" s="1"/>
  <c r="N50" i="1"/>
  <c r="AT50" i="1"/>
  <c r="AU50" i="1"/>
  <c r="S49" i="1"/>
  <c r="G46" i="4"/>
  <c r="I46" i="4"/>
  <c r="Y50" i="1"/>
  <c r="AZ48" i="1"/>
  <c r="BA48" i="1"/>
  <c r="AY48" i="1"/>
  <c r="AX48" i="1"/>
  <c r="U48" i="1"/>
  <c r="H47" i="1"/>
  <c r="B47" i="4" s="1"/>
  <c r="P48" i="1"/>
  <c r="BB49" i="1"/>
  <c r="AN49" i="1"/>
  <c r="K49" i="1"/>
  <c r="AO49" i="1"/>
  <c r="AB48" i="1"/>
  <c r="J47" i="4"/>
  <c r="AL48" i="1"/>
  <c r="J47" i="1"/>
  <c r="O47" i="1" s="1"/>
  <c r="AM48" i="1"/>
  <c r="V50" i="1"/>
  <c r="AE49" i="1"/>
  <c r="Y51" i="1" l="1"/>
  <c r="AB49" i="1"/>
  <c r="AA48" i="1"/>
  <c r="I48" i="1" s="1"/>
  <c r="C48" i="4" s="1"/>
  <c r="AZ49" i="1"/>
  <c r="AY49" i="1"/>
  <c r="AX49" i="1"/>
  <c r="BA49" i="1"/>
  <c r="I47" i="4"/>
  <c r="G47" i="4"/>
  <c r="U49" i="1"/>
  <c r="H48" i="1"/>
  <c r="B48" i="4" s="1"/>
  <c r="AM49" i="1"/>
  <c r="AL49" i="1"/>
  <c r="J48" i="1"/>
  <c r="O48" i="1" s="1"/>
  <c r="AE50" i="1"/>
  <c r="V51" i="1"/>
  <c r="P49" i="1"/>
  <c r="AN50" i="1"/>
  <c r="AO50" i="1"/>
  <c r="BB50" i="1"/>
  <c r="K50" i="1"/>
  <c r="AT51" i="1"/>
  <c r="N51" i="1"/>
  <c r="AU51" i="1"/>
  <c r="S50" i="1"/>
  <c r="AA49" i="1" l="1"/>
  <c r="I49" i="1" s="1"/>
  <c r="C49" i="4" s="1"/>
  <c r="H49" i="4" s="1"/>
  <c r="AT52" i="1"/>
  <c r="N52" i="1"/>
  <c r="AU52" i="1"/>
  <c r="S51" i="1"/>
  <c r="AL50" i="1"/>
  <c r="J49" i="1"/>
  <c r="O49" i="1" s="1"/>
  <c r="AM50" i="1"/>
  <c r="J49" i="4"/>
  <c r="AE51" i="1"/>
  <c r="K51" i="1"/>
  <c r="V52" i="1" s="1"/>
  <c r="P50" i="1"/>
  <c r="BB51" i="1"/>
  <c r="AN51" i="1"/>
  <c r="AO51" i="1"/>
  <c r="G48" i="4"/>
  <c r="I48" i="4"/>
  <c r="H48" i="4"/>
  <c r="J48" i="4"/>
  <c r="AY50" i="1"/>
  <c r="AZ50" i="1"/>
  <c r="BA50" i="1"/>
  <c r="AX50" i="1"/>
  <c r="AB50" i="1"/>
  <c r="H49" i="1"/>
  <c r="B49" i="4" s="1"/>
  <c r="U50" i="1"/>
  <c r="Y52" i="1"/>
  <c r="Y53" i="1" s="1"/>
  <c r="AM51" i="1" l="1"/>
  <c r="AL51" i="1"/>
  <c r="AA51" i="1" s="1"/>
  <c r="J50" i="1"/>
  <c r="O50" i="1" s="1"/>
  <c r="AA50" i="1"/>
  <c r="I50" i="1" s="1"/>
  <c r="C50" i="4" s="1"/>
  <c r="AY51" i="1"/>
  <c r="AZ51" i="1"/>
  <c r="BA51" i="1"/>
  <c r="AX51" i="1"/>
  <c r="AN52" i="1"/>
  <c r="K52" i="1"/>
  <c r="V53" i="1" s="1"/>
  <c r="BB52" i="1"/>
  <c r="P51" i="1"/>
  <c r="AO52" i="1"/>
  <c r="I49" i="4"/>
  <c r="G49" i="4"/>
  <c r="AT53" i="1"/>
  <c r="N53" i="1"/>
  <c r="Y54" i="1" s="1"/>
  <c r="AU53" i="1"/>
  <c r="S52" i="1"/>
  <c r="AB51" i="1"/>
  <c r="H50" i="1"/>
  <c r="B50" i="4" s="1"/>
  <c r="U51" i="1"/>
  <c r="AE52" i="1"/>
  <c r="I51" i="1" l="1"/>
  <c r="C51" i="4" s="1"/>
  <c r="AE53" i="1"/>
  <c r="H51" i="1"/>
  <c r="B51" i="4" s="1"/>
  <c r="U52" i="1"/>
  <c r="I50" i="4"/>
  <c r="G50" i="4"/>
  <c r="AY52" i="1"/>
  <c r="AX52" i="1"/>
  <c r="BA52" i="1"/>
  <c r="AZ52" i="1"/>
  <c r="H50" i="4"/>
  <c r="J50" i="4"/>
  <c r="P52" i="1"/>
  <c r="AN53" i="1"/>
  <c r="BB53" i="1"/>
  <c r="AO53" i="1"/>
  <c r="K53" i="1"/>
  <c r="V54" i="1" s="1"/>
  <c r="N54" i="1"/>
  <c r="AT54" i="1"/>
  <c r="AU54" i="1"/>
  <c r="S53" i="1"/>
  <c r="AB52" i="1"/>
  <c r="H51" i="4"/>
  <c r="J51" i="4"/>
  <c r="AL52" i="1"/>
  <c r="J51" i="1"/>
  <c r="O51" i="1" s="1"/>
  <c r="AM52" i="1"/>
  <c r="AM53" i="1" l="1"/>
  <c r="AL53" i="1"/>
  <c r="J52" i="1"/>
  <c r="O52" i="1" s="1"/>
  <c r="AY53" i="1"/>
  <c r="AZ53" i="1"/>
  <c r="AX53" i="1"/>
  <c r="BA53" i="1"/>
  <c r="AB53" i="1"/>
  <c r="AO54" i="1"/>
  <c r="P53" i="1"/>
  <c r="K54" i="1"/>
  <c r="BB54" i="1"/>
  <c r="AN54" i="1"/>
  <c r="H52" i="1"/>
  <c r="B52" i="4" s="1"/>
  <c r="U53" i="1"/>
  <c r="AE54" i="1"/>
  <c r="G51" i="4"/>
  <c r="I51" i="4"/>
  <c r="AA52" i="1"/>
  <c r="I52" i="1" s="1"/>
  <c r="C52" i="4" s="1"/>
  <c r="N55" i="1"/>
  <c r="AT55" i="1"/>
  <c r="AU55" i="1"/>
  <c r="S54" i="1"/>
  <c r="Y55" i="1"/>
  <c r="AA53" i="1" l="1"/>
  <c r="AB54" i="1"/>
  <c r="AE55" i="1"/>
  <c r="I53" i="1"/>
  <c r="C53" i="4" s="1"/>
  <c r="J53" i="4" s="1"/>
  <c r="G52" i="4"/>
  <c r="I52" i="4"/>
  <c r="AL54" i="1"/>
  <c r="AM54" i="1"/>
  <c r="J53" i="1"/>
  <c r="O53" i="1" s="1"/>
  <c r="H53" i="1"/>
  <c r="B53" i="4" s="1"/>
  <c r="U54" i="1"/>
  <c r="N56" i="1"/>
  <c r="AT56" i="1"/>
  <c r="AU56" i="1"/>
  <c r="S55" i="1"/>
  <c r="AY54" i="1"/>
  <c r="AZ54" i="1"/>
  <c r="BA54" i="1"/>
  <c r="AX54" i="1"/>
  <c r="BB55" i="1"/>
  <c r="K55" i="1"/>
  <c r="P54" i="1"/>
  <c r="AN55" i="1"/>
  <c r="AO55" i="1"/>
  <c r="J52" i="4"/>
  <c r="H52" i="4"/>
  <c r="Y56" i="1"/>
  <c r="V55" i="1"/>
  <c r="V56" i="1" l="1"/>
  <c r="H53" i="4"/>
  <c r="AX55" i="1"/>
  <c r="AZ55" i="1"/>
  <c r="AY55" i="1"/>
  <c r="BA55" i="1"/>
  <c r="N57" i="1"/>
  <c r="AT57" i="1"/>
  <c r="AU57" i="1"/>
  <c r="S56" i="1"/>
  <c r="H54" i="1"/>
  <c r="B54" i="4" s="1"/>
  <c r="U55" i="1"/>
  <c r="J54" i="1"/>
  <c r="O54" i="1" s="1"/>
  <c r="AM55" i="1"/>
  <c r="AL55" i="1"/>
  <c r="I53" i="4"/>
  <c r="G53" i="4"/>
  <c r="AA54" i="1"/>
  <c r="I54" i="1" s="1"/>
  <c r="C54" i="4" s="1"/>
  <c r="AB55" i="1"/>
  <c r="Y57" i="1"/>
  <c r="K56" i="1"/>
  <c r="P55" i="1"/>
  <c r="AN56" i="1"/>
  <c r="BB56" i="1"/>
  <c r="AO56" i="1"/>
  <c r="AE56" i="1"/>
  <c r="AA55" i="1" l="1"/>
  <c r="I55" i="1" s="1"/>
  <c r="C55" i="4" s="1"/>
  <c r="AX56" i="1"/>
  <c r="AZ56" i="1"/>
  <c r="AY56" i="1"/>
  <c r="BA56" i="1"/>
  <c r="N58" i="1"/>
  <c r="AT58" i="1"/>
  <c r="AU58" i="1"/>
  <c r="S57" i="1"/>
  <c r="H54" i="4"/>
  <c r="J54" i="4"/>
  <c r="AE57" i="1"/>
  <c r="AB56" i="1"/>
  <c r="BB57" i="1"/>
  <c r="AO57" i="1"/>
  <c r="P56" i="1"/>
  <c r="AN57" i="1"/>
  <c r="K57" i="1"/>
  <c r="J55" i="4"/>
  <c r="H55" i="4"/>
  <c r="H55" i="1"/>
  <c r="B55" i="4" s="1"/>
  <c r="U56" i="1"/>
  <c r="Y58" i="1"/>
  <c r="V57" i="1"/>
  <c r="V58" i="1" s="1"/>
  <c r="G54" i="4"/>
  <c r="I54" i="4"/>
  <c r="J55" i="1"/>
  <c r="O55" i="1" s="1"/>
  <c r="AM56" i="1"/>
  <c r="AL56" i="1"/>
  <c r="AA56" i="1" l="1"/>
  <c r="I56" i="1" s="1"/>
  <c r="C56" i="4" s="1"/>
  <c r="AB57" i="1"/>
  <c r="AE58" i="1"/>
  <c r="AT59" i="1"/>
  <c r="N59" i="1"/>
  <c r="AU59" i="1"/>
  <c r="S58" i="1"/>
  <c r="AZ57" i="1"/>
  <c r="AX57" i="1"/>
  <c r="AY57" i="1"/>
  <c r="BA57" i="1"/>
  <c r="Y59" i="1"/>
  <c r="U57" i="1"/>
  <c r="H56" i="1"/>
  <c r="B56" i="4" s="1"/>
  <c r="I55" i="4"/>
  <c r="G55" i="4"/>
  <c r="AN58" i="1"/>
  <c r="P57" i="1"/>
  <c r="AO58" i="1"/>
  <c r="BB58" i="1"/>
  <c r="K58" i="1"/>
  <c r="AM57" i="1"/>
  <c r="AL57" i="1"/>
  <c r="J56" i="1"/>
  <c r="O56" i="1" s="1"/>
  <c r="J56" i="4" l="1"/>
  <c r="H56" i="4"/>
  <c r="Y60" i="1"/>
  <c r="J57" i="1"/>
  <c r="O57" i="1" s="1"/>
  <c r="AM58" i="1"/>
  <c r="AL58" i="1"/>
  <c r="AA58" i="1" s="1"/>
  <c r="U58" i="1"/>
  <c r="H57" i="1"/>
  <c r="B57" i="4" s="1"/>
  <c r="AT60" i="1"/>
  <c r="N60" i="1"/>
  <c r="AU60" i="1"/>
  <c r="S59" i="1"/>
  <c r="AA57" i="1"/>
  <c r="I57" i="1" s="1"/>
  <c r="C57" i="4" s="1"/>
  <c r="P58" i="1"/>
  <c r="K59" i="1"/>
  <c r="AO59" i="1"/>
  <c r="BB59" i="1"/>
  <c r="AN59" i="1"/>
  <c r="I56" i="4"/>
  <c r="G56" i="4"/>
  <c r="AE59" i="1"/>
  <c r="AY58" i="1"/>
  <c r="BA58" i="1"/>
  <c r="AZ58" i="1"/>
  <c r="AX58" i="1"/>
  <c r="AB58" i="1"/>
  <c r="V59" i="1"/>
  <c r="Y61" i="1" l="1"/>
  <c r="AB59" i="1"/>
  <c r="AT61" i="1"/>
  <c r="N61" i="1"/>
  <c r="AU61" i="1"/>
  <c r="S60" i="1"/>
  <c r="J58" i="1"/>
  <c r="O58" i="1" s="1"/>
  <c r="AM59" i="1"/>
  <c r="AL59" i="1"/>
  <c r="AE60" i="1"/>
  <c r="I57" i="4"/>
  <c r="G57" i="4"/>
  <c r="AY59" i="1"/>
  <c r="BA59" i="1"/>
  <c r="AZ59" i="1"/>
  <c r="AX59" i="1"/>
  <c r="P59" i="1"/>
  <c r="AN60" i="1"/>
  <c r="K60" i="1"/>
  <c r="AO60" i="1"/>
  <c r="BB60" i="1"/>
  <c r="H58" i="1"/>
  <c r="B58" i="4" s="1"/>
  <c r="U59" i="1"/>
  <c r="I58" i="1"/>
  <c r="C58" i="4" s="1"/>
  <c r="Y62" i="1"/>
  <c r="J57" i="4"/>
  <c r="H57" i="4"/>
  <c r="V60" i="1"/>
  <c r="V61" i="1" s="1"/>
  <c r="AB60" i="1" l="1"/>
  <c r="AA59" i="1"/>
  <c r="I59" i="1" s="1"/>
  <c r="C59" i="4" s="1"/>
  <c r="H59" i="4" s="1"/>
  <c r="J58" i="4"/>
  <c r="H58" i="4"/>
  <c r="G58" i="4"/>
  <c r="I58" i="4"/>
  <c r="U60" i="1"/>
  <c r="H59" i="1"/>
  <c r="B59" i="4" s="1"/>
  <c r="AZ60" i="1"/>
  <c r="AX60" i="1"/>
  <c r="BA60" i="1"/>
  <c r="AY60" i="1"/>
  <c r="N62" i="1"/>
  <c r="AT62" i="1"/>
  <c r="AU62" i="1"/>
  <c r="S61" i="1"/>
  <c r="AM60" i="1"/>
  <c r="AL60" i="1"/>
  <c r="J59" i="1"/>
  <c r="O59" i="1" s="1"/>
  <c r="AN61" i="1"/>
  <c r="AO61" i="1"/>
  <c r="P60" i="1"/>
  <c r="K61" i="1"/>
  <c r="V62" i="1" s="1"/>
  <c r="BB61" i="1"/>
  <c r="AE61" i="1"/>
  <c r="J59" i="4" l="1"/>
  <c r="H60" i="1"/>
  <c r="B60" i="4" s="1"/>
  <c r="U61" i="1"/>
  <c r="AB61" i="1"/>
  <c r="N63" i="1"/>
  <c r="AT63" i="1"/>
  <c r="AU63" i="1"/>
  <c r="S62" i="1"/>
  <c r="AA60" i="1"/>
  <c r="I60" i="1" s="1"/>
  <c r="C60" i="4" s="1"/>
  <c r="AL61" i="1"/>
  <c r="AM61" i="1"/>
  <c r="J60" i="1"/>
  <c r="O60" i="1" s="1"/>
  <c r="Y63" i="1"/>
  <c r="AE62" i="1"/>
  <c r="BA61" i="1"/>
  <c r="AZ61" i="1"/>
  <c r="AY61" i="1"/>
  <c r="AX61" i="1"/>
  <c r="AN62" i="1"/>
  <c r="K62" i="1"/>
  <c r="V63" i="1" s="1"/>
  <c r="BB62" i="1"/>
  <c r="AO62" i="1"/>
  <c r="P61" i="1"/>
  <c r="G59" i="4"/>
  <c r="I59" i="4"/>
  <c r="Y64" i="1" l="1"/>
  <c r="AE63" i="1"/>
  <c r="H60" i="4"/>
  <c r="J60" i="4"/>
  <c r="AM62" i="1"/>
  <c r="AL62" i="1"/>
  <c r="J61" i="1"/>
  <c r="O61" i="1" s="1"/>
  <c r="P62" i="1"/>
  <c r="BB63" i="1"/>
  <c r="AO63" i="1"/>
  <c r="AN63" i="1"/>
  <c r="AB63" i="1" s="1"/>
  <c r="K63" i="1"/>
  <c r="V64" i="1" s="1"/>
  <c r="N64" i="1"/>
  <c r="AT64" i="1"/>
  <c r="AU64" i="1"/>
  <c r="S63" i="1"/>
  <c r="AZ62" i="1"/>
  <c r="BA62" i="1"/>
  <c r="AX62" i="1"/>
  <c r="AY62" i="1"/>
  <c r="AB62" i="1"/>
  <c r="H61" i="1"/>
  <c r="B61" i="4" s="1"/>
  <c r="U62" i="1"/>
  <c r="AA61" i="1"/>
  <c r="I61" i="1" s="1"/>
  <c r="C61" i="4" s="1"/>
  <c r="G60" i="4"/>
  <c r="I60" i="4"/>
  <c r="AA62" i="1" l="1"/>
  <c r="I62" i="1" s="1"/>
  <c r="C62" i="4" s="1"/>
  <c r="J62" i="4" s="1"/>
  <c r="AY63" i="1"/>
  <c r="BA63" i="1"/>
  <c r="AZ63" i="1"/>
  <c r="AX63" i="1"/>
  <c r="AE64" i="1"/>
  <c r="N65" i="1"/>
  <c r="AT65" i="1"/>
  <c r="AU65" i="1"/>
  <c r="S64" i="1"/>
  <c r="H62" i="4"/>
  <c r="J61" i="4"/>
  <c r="H61" i="4"/>
  <c r="I61" i="4"/>
  <c r="G61" i="4"/>
  <c r="J62" i="1"/>
  <c r="O62" i="1" s="1"/>
  <c r="AL63" i="1"/>
  <c r="AM63" i="1"/>
  <c r="U63" i="1"/>
  <c r="H62" i="1"/>
  <c r="B62" i="4" s="1"/>
  <c r="Y65" i="1"/>
  <c r="AN64" i="1"/>
  <c r="BB64" i="1"/>
  <c r="P63" i="1"/>
  <c r="K64" i="1"/>
  <c r="AO64" i="1"/>
  <c r="AE65" i="1" l="1"/>
  <c r="AB64" i="1"/>
  <c r="N66" i="1"/>
  <c r="AT66" i="1"/>
  <c r="AU66" i="1"/>
  <c r="S65" i="1"/>
  <c r="Y66" i="1"/>
  <c r="Y67" i="1" s="1"/>
  <c r="J63" i="1"/>
  <c r="O63" i="1" s="1"/>
  <c r="AM64" i="1"/>
  <c r="AL64" i="1"/>
  <c r="AZ64" i="1"/>
  <c r="BA64" i="1"/>
  <c r="AX64" i="1"/>
  <c r="AY64" i="1"/>
  <c r="U64" i="1"/>
  <c r="H63" i="1"/>
  <c r="B63" i="4" s="1"/>
  <c r="AA63" i="1"/>
  <c r="I63" i="1" s="1"/>
  <c r="C63" i="4" s="1"/>
  <c r="I62" i="4"/>
  <c r="G62" i="4"/>
  <c r="P64" i="1"/>
  <c r="K65" i="1"/>
  <c r="AO65" i="1"/>
  <c r="AN65" i="1"/>
  <c r="BB65" i="1"/>
  <c r="V65" i="1"/>
  <c r="V66" i="1" s="1"/>
  <c r="AB65" i="1" l="1"/>
  <c r="AE66" i="1"/>
  <c r="AA64" i="1"/>
  <c r="I64" i="1" s="1"/>
  <c r="C64" i="4" s="1"/>
  <c r="AX65" i="1"/>
  <c r="BA65" i="1"/>
  <c r="AZ65" i="1"/>
  <c r="AY65" i="1"/>
  <c r="I63" i="4"/>
  <c r="G63" i="4"/>
  <c r="H64" i="1"/>
  <c r="B64" i="4" s="1"/>
  <c r="U65" i="1"/>
  <c r="J64" i="1"/>
  <c r="O64" i="1" s="1"/>
  <c r="AL65" i="1"/>
  <c r="AM65" i="1"/>
  <c r="H63" i="4"/>
  <c r="J63" i="4"/>
  <c r="P65" i="1"/>
  <c r="K66" i="1"/>
  <c r="AO66" i="1"/>
  <c r="AN66" i="1"/>
  <c r="AB66" i="1" s="1"/>
  <c r="BB66" i="1"/>
  <c r="AT67" i="1"/>
  <c r="N67" i="1"/>
  <c r="AU67" i="1"/>
  <c r="S66" i="1"/>
  <c r="AT68" i="1" l="1"/>
  <c r="N68" i="1"/>
  <c r="AU68" i="1"/>
  <c r="S67" i="1"/>
  <c r="AL66" i="1"/>
  <c r="AM66" i="1"/>
  <c r="J65" i="1"/>
  <c r="O65" i="1" s="1"/>
  <c r="AE67" i="1"/>
  <c r="AZ66" i="1"/>
  <c r="AY66" i="1"/>
  <c r="AX66" i="1"/>
  <c r="BA66" i="1"/>
  <c r="U66" i="1"/>
  <c r="H65" i="1"/>
  <c r="B65" i="4" s="1"/>
  <c r="Y68" i="1"/>
  <c r="Y69" i="1" s="1"/>
  <c r="AA65" i="1"/>
  <c r="I65" i="1" s="1"/>
  <c r="C65" i="4" s="1"/>
  <c r="AN67" i="1"/>
  <c r="P66" i="1"/>
  <c r="BB67" i="1"/>
  <c r="K67" i="1"/>
  <c r="AO67" i="1"/>
  <c r="G64" i="4"/>
  <c r="I64" i="4"/>
  <c r="V67" i="1"/>
  <c r="V68" i="1" s="1"/>
  <c r="H64" i="4"/>
  <c r="J64" i="4"/>
  <c r="AA66" i="1" l="1"/>
  <c r="I66" i="1" s="1"/>
  <c r="C66" i="4" s="1"/>
  <c r="U67" i="1"/>
  <c r="H66" i="1"/>
  <c r="B66" i="4" s="1"/>
  <c r="AN68" i="1"/>
  <c r="P67" i="1"/>
  <c r="AO68" i="1"/>
  <c r="BB68" i="1"/>
  <c r="K68" i="1"/>
  <c r="AL67" i="1"/>
  <c r="J66" i="1"/>
  <c r="O66" i="1" s="1"/>
  <c r="AM67" i="1"/>
  <c r="J65" i="4"/>
  <c r="H65" i="4"/>
  <c r="BA67" i="1"/>
  <c r="AY67" i="1"/>
  <c r="AZ67" i="1"/>
  <c r="AX67" i="1"/>
  <c r="AT69" i="1"/>
  <c r="N69" i="1"/>
  <c r="Y70" i="1" s="1"/>
  <c r="AU69" i="1"/>
  <c r="S68" i="1"/>
  <c r="G65" i="4"/>
  <c r="I65" i="4"/>
  <c r="AB67" i="1"/>
  <c r="AE68" i="1"/>
  <c r="AB68" i="1" l="1"/>
  <c r="I66" i="4"/>
  <c r="G66" i="4"/>
  <c r="H67" i="1"/>
  <c r="B67" i="4" s="1"/>
  <c r="U68" i="1"/>
  <c r="AA67" i="1"/>
  <c r="I67" i="1" s="1"/>
  <c r="C67" i="4" s="1"/>
  <c r="AE69" i="1"/>
  <c r="P68" i="1"/>
  <c r="AN69" i="1"/>
  <c r="BB69" i="1"/>
  <c r="AO69" i="1"/>
  <c r="K69" i="1"/>
  <c r="J66" i="4"/>
  <c r="H66" i="4"/>
  <c r="N70" i="1"/>
  <c r="AT70" i="1"/>
  <c r="AU70" i="1"/>
  <c r="S69" i="1"/>
  <c r="J67" i="1"/>
  <c r="O67" i="1" s="1"/>
  <c r="AL68" i="1"/>
  <c r="AM68" i="1"/>
  <c r="BA68" i="1"/>
  <c r="AZ68" i="1"/>
  <c r="AY68" i="1"/>
  <c r="AX68" i="1"/>
  <c r="V69" i="1"/>
  <c r="J67" i="4" l="1"/>
  <c r="H67" i="4"/>
  <c r="U69" i="1"/>
  <c r="H68" i="1"/>
  <c r="B68" i="4" s="1"/>
  <c r="K70" i="1"/>
  <c r="P69" i="1"/>
  <c r="AO70" i="1"/>
  <c r="BB70" i="1"/>
  <c r="AN70" i="1"/>
  <c r="I67" i="4"/>
  <c r="G67" i="4"/>
  <c r="N71" i="1"/>
  <c r="AT71" i="1"/>
  <c r="AU71" i="1"/>
  <c r="S70" i="1"/>
  <c r="V70" i="1"/>
  <c r="BA69" i="1"/>
  <c r="AX69" i="1"/>
  <c r="AY69" i="1"/>
  <c r="AZ69" i="1"/>
  <c r="AA68" i="1"/>
  <c r="I68" i="1" s="1"/>
  <c r="C68" i="4" s="1"/>
  <c r="AL69" i="1"/>
  <c r="AM69" i="1"/>
  <c r="J68" i="1"/>
  <c r="O68" i="1" s="1"/>
  <c r="AB69" i="1"/>
  <c r="AE70" i="1"/>
  <c r="Y71" i="1"/>
  <c r="V71" i="1" l="1"/>
  <c r="AE71" i="1"/>
  <c r="BA70" i="1"/>
  <c r="AY70" i="1"/>
  <c r="AZ70" i="1"/>
  <c r="AX70" i="1"/>
  <c r="AO71" i="1"/>
  <c r="K71" i="1"/>
  <c r="BB71" i="1"/>
  <c r="AN71" i="1"/>
  <c r="P70" i="1"/>
  <c r="I68" i="4"/>
  <c r="G68" i="4"/>
  <c r="Y72" i="1"/>
  <c r="U70" i="1"/>
  <c r="H69" i="1"/>
  <c r="B69" i="4" s="1"/>
  <c r="H68" i="4"/>
  <c r="J68" i="4"/>
  <c r="AM70" i="1"/>
  <c r="J69" i="1"/>
  <c r="O69" i="1" s="1"/>
  <c r="AL70" i="1"/>
  <c r="AA70" i="1" s="1"/>
  <c r="I70" i="1" s="1"/>
  <c r="C70" i="4" s="1"/>
  <c r="AA69" i="1"/>
  <c r="I69" i="1" s="1"/>
  <c r="C69" i="4" s="1"/>
  <c r="N72" i="1"/>
  <c r="AT72" i="1"/>
  <c r="AU72" i="1"/>
  <c r="S71" i="1"/>
  <c r="AB70" i="1"/>
  <c r="AY71" i="1" l="1"/>
  <c r="AZ71" i="1"/>
  <c r="AX71" i="1"/>
  <c r="BA71" i="1"/>
  <c r="P71" i="1"/>
  <c r="AO72" i="1"/>
  <c r="BB72" i="1"/>
  <c r="K72" i="1"/>
  <c r="AN72" i="1"/>
  <c r="H70" i="1"/>
  <c r="B70" i="4" s="1"/>
  <c r="U71" i="1"/>
  <c r="AL71" i="1"/>
  <c r="J70" i="1"/>
  <c r="O70" i="1" s="1"/>
  <c r="AM71" i="1"/>
  <c r="H70" i="4"/>
  <c r="J70" i="4"/>
  <c r="G69" i="4"/>
  <c r="I69" i="4"/>
  <c r="J69" i="4"/>
  <c r="H69" i="4"/>
  <c r="AE72" i="1"/>
  <c r="N73" i="1"/>
  <c r="AT73" i="1"/>
  <c r="AU73" i="1"/>
  <c r="S72" i="1"/>
  <c r="Y73" i="1"/>
  <c r="AB71" i="1"/>
  <c r="V72" i="1"/>
  <c r="AA71" i="1" l="1"/>
  <c r="I71" i="1" s="1"/>
  <c r="C71" i="4" s="1"/>
  <c r="J71" i="4" s="1"/>
  <c r="AN73" i="1"/>
  <c r="BB73" i="1"/>
  <c r="K73" i="1"/>
  <c r="AO73" i="1"/>
  <c r="P72" i="1"/>
  <c r="AZ72" i="1"/>
  <c r="AY72" i="1"/>
  <c r="BA72" i="1"/>
  <c r="AX72" i="1"/>
  <c r="H71" i="4"/>
  <c r="AE73" i="1"/>
  <c r="U72" i="1"/>
  <c r="H71" i="1"/>
  <c r="B71" i="4" s="1"/>
  <c r="AL72" i="1"/>
  <c r="AM72" i="1"/>
  <c r="J71" i="1"/>
  <c r="O71" i="1" s="1"/>
  <c r="Y74" i="1"/>
  <c r="I70" i="4"/>
  <c r="G70" i="4"/>
  <c r="N74" i="1"/>
  <c r="AT74" i="1"/>
  <c r="AU74" i="1"/>
  <c r="S73" i="1"/>
  <c r="V73" i="1"/>
  <c r="AB72" i="1"/>
  <c r="V74" i="1" l="1"/>
  <c r="AE74" i="1"/>
  <c r="I71" i="4"/>
  <c r="G71" i="4"/>
  <c r="AT75" i="1"/>
  <c r="N75" i="1"/>
  <c r="AU75" i="1"/>
  <c r="S74" i="1"/>
  <c r="AN74" i="1"/>
  <c r="K74" i="1"/>
  <c r="P73" i="1"/>
  <c r="BB74" i="1"/>
  <c r="AO74" i="1"/>
  <c r="H72" i="1"/>
  <c r="B72" i="4" s="1"/>
  <c r="U73" i="1"/>
  <c r="Y75" i="1"/>
  <c r="BA73" i="1"/>
  <c r="AZ73" i="1"/>
  <c r="AX73" i="1"/>
  <c r="AY73" i="1"/>
  <c r="AA72" i="1"/>
  <c r="I72" i="1" s="1"/>
  <c r="C72" i="4" s="1"/>
  <c r="AL73" i="1"/>
  <c r="J72" i="1"/>
  <c r="O72" i="1" s="1"/>
  <c r="AM73" i="1"/>
  <c r="AB73" i="1"/>
  <c r="Y76" i="1" l="1"/>
  <c r="AB74" i="1"/>
  <c r="K75" i="1"/>
  <c r="BB75" i="1"/>
  <c r="P74" i="1"/>
  <c r="AO75" i="1"/>
  <c r="AN75" i="1"/>
  <c r="G72" i="4"/>
  <c r="I72" i="4"/>
  <c r="AT76" i="1"/>
  <c r="N76" i="1"/>
  <c r="Y77" i="1" s="1"/>
  <c r="AU76" i="1"/>
  <c r="S75" i="1"/>
  <c r="H73" i="1"/>
  <c r="B73" i="4" s="1"/>
  <c r="U74" i="1"/>
  <c r="V75" i="1"/>
  <c r="AE75" i="1"/>
  <c r="AA73" i="1"/>
  <c r="I73" i="1" s="1"/>
  <c r="C73" i="4" s="1"/>
  <c r="J72" i="4"/>
  <c r="H72" i="4"/>
  <c r="AZ74" i="1"/>
  <c r="AX74" i="1"/>
  <c r="BA74" i="1"/>
  <c r="AY74" i="1"/>
  <c r="J73" i="1"/>
  <c r="O73" i="1" s="1"/>
  <c r="AM74" i="1"/>
  <c r="AL74" i="1"/>
  <c r="V76" i="1" l="1"/>
  <c r="AB75" i="1"/>
  <c r="U75" i="1"/>
  <c r="H74" i="1"/>
  <c r="B74" i="4" s="1"/>
  <c r="G73" i="4"/>
  <c r="I73" i="4"/>
  <c r="AL75" i="1"/>
  <c r="AM75" i="1"/>
  <c r="J74" i="1"/>
  <c r="O74" i="1" s="1"/>
  <c r="AA74" i="1"/>
  <c r="I74" i="1" s="1"/>
  <c r="C74" i="4" s="1"/>
  <c r="AT77" i="1"/>
  <c r="N77" i="1"/>
  <c r="AU77" i="1"/>
  <c r="S76" i="1"/>
  <c r="AZ75" i="1"/>
  <c r="AY75" i="1"/>
  <c r="BA75" i="1"/>
  <c r="AX75" i="1"/>
  <c r="J73" i="4"/>
  <c r="H73" i="4"/>
  <c r="AE76" i="1"/>
  <c r="BB76" i="1"/>
  <c r="AO76" i="1"/>
  <c r="P75" i="1"/>
  <c r="K76" i="1"/>
  <c r="AN76" i="1"/>
  <c r="AA75" i="1" l="1"/>
  <c r="I75" i="1" s="1"/>
  <c r="C75" i="4" s="1"/>
  <c r="J75" i="4" s="1"/>
  <c r="N78" i="1"/>
  <c r="AT78" i="1"/>
  <c r="AU78" i="1"/>
  <c r="S77" i="1"/>
  <c r="Y78" i="1"/>
  <c r="Y79" i="1" s="1"/>
  <c r="AX76" i="1"/>
  <c r="AZ76" i="1"/>
  <c r="BA76" i="1"/>
  <c r="AY76" i="1"/>
  <c r="AE77" i="1"/>
  <c r="I74" i="4"/>
  <c r="G74" i="4"/>
  <c r="H74" i="4"/>
  <c r="J74" i="4"/>
  <c r="H75" i="1"/>
  <c r="B75" i="4" s="1"/>
  <c r="U76" i="1"/>
  <c r="AB76" i="1"/>
  <c r="J75" i="1"/>
  <c r="O75" i="1" s="1"/>
  <c r="AL76" i="1"/>
  <c r="AM76" i="1"/>
  <c r="AO77" i="1"/>
  <c r="BB77" i="1"/>
  <c r="K77" i="1"/>
  <c r="AN77" i="1"/>
  <c r="P76" i="1"/>
  <c r="V77" i="1"/>
  <c r="AA76" i="1" l="1"/>
  <c r="I76" i="1" s="1"/>
  <c r="C76" i="4" s="1"/>
  <c r="V78" i="1"/>
  <c r="H75" i="4"/>
  <c r="AE78" i="1"/>
  <c r="AX77" i="1"/>
  <c r="AY77" i="1"/>
  <c r="AZ77" i="1"/>
  <c r="BA77" i="1"/>
  <c r="N79" i="1"/>
  <c r="AT79" i="1"/>
  <c r="AU79" i="1"/>
  <c r="S78" i="1"/>
  <c r="H76" i="4"/>
  <c r="J76" i="4"/>
  <c r="H76" i="1"/>
  <c r="B76" i="4" s="1"/>
  <c r="U77" i="1"/>
  <c r="AM77" i="1"/>
  <c r="J76" i="1"/>
  <c r="O76" i="1" s="1"/>
  <c r="AL77" i="1"/>
  <c r="AB77" i="1"/>
  <c r="AO78" i="1"/>
  <c r="P77" i="1"/>
  <c r="AN78" i="1"/>
  <c r="K78" i="1"/>
  <c r="V79" i="1" s="1"/>
  <c r="BB78" i="1"/>
  <c r="G75" i="4"/>
  <c r="I75" i="4"/>
  <c r="AB78" i="1" l="1"/>
  <c r="AX78" i="1"/>
  <c r="AZ78" i="1"/>
  <c r="BA78" i="1"/>
  <c r="AY78" i="1"/>
  <c r="U78" i="1"/>
  <c r="H77" i="1"/>
  <c r="B77" i="4" s="1"/>
  <c r="N80" i="1"/>
  <c r="AT80" i="1"/>
  <c r="AU80" i="1"/>
  <c r="S79" i="1"/>
  <c r="G76" i="4"/>
  <c r="I76" i="4"/>
  <c r="AN79" i="1"/>
  <c r="AO79" i="1"/>
  <c r="BB79" i="1"/>
  <c r="P78" i="1"/>
  <c r="K79" i="1"/>
  <c r="AL78" i="1"/>
  <c r="J77" i="1"/>
  <c r="O77" i="1" s="1"/>
  <c r="AM78" i="1"/>
  <c r="AA77" i="1"/>
  <c r="I77" i="1" s="1"/>
  <c r="C77" i="4" s="1"/>
  <c r="AE79" i="1"/>
  <c r="Y80" i="1"/>
  <c r="Y81" i="1" l="1"/>
  <c r="N81" i="1"/>
  <c r="AT81" i="1"/>
  <c r="AU81" i="1"/>
  <c r="S80" i="1"/>
  <c r="Y82" i="1"/>
  <c r="G77" i="4"/>
  <c r="I77" i="4"/>
  <c r="H78" i="1"/>
  <c r="B78" i="4" s="1"/>
  <c r="U79" i="1"/>
  <c r="AA78" i="1"/>
  <c r="I78" i="1" s="1"/>
  <c r="C78" i="4" s="1"/>
  <c r="AX79" i="1"/>
  <c r="AY79" i="1"/>
  <c r="BA79" i="1"/>
  <c r="AZ79" i="1"/>
  <c r="AB79" i="1"/>
  <c r="AM79" i="1"/>
  <c r="AL79" i="1"/>
  <c r="J78" i="1"/>
  <c r="O78" i="1" s="1"/>
  <c r="H77" i="4"/>
  <c r="J77" i="4"/>
  <c r="AN80" i="1"/>
  <c r="BB80" i="1"/>
  <c r="K80" i="1"/>
  <c r="AO80" i="1"/>
  <c r="P79" i="1"/>
  <c r="AE80" i="1"/>
  <c r="V80" i="1"/>
  <c r="G78" i="4" l="1"/>
  <c r="I78" i="4"/>
  <c r="AB80" i="1"/>
  <c r="BA80" i="1"/>
  <c r="AX80" i="1"/>
  <c r="AZ80" i="1"/>
  <c r="AY80" i="1"/>
  <c r="V81" i="1"/>
  <c r="J79" i="1"/>
  <c r="O79" i="1" s="1"/>
  <c r="AL80" i="1"/>
  <c r="AM80" i="1"/>
  <c r="AN81" i="1"/>
  <c r="P80" i="1"/>
  <c r="AO81" i="1"/>
  <c r="BB81" i="1"/>
  <c r="K81" i="1"/>
  <c r="J78" i="4"/>
  <c r="H78" i="4"/>
  <c r="AE81" i="1"/>
  <c r="AA79" i="1"/>
  <c r="I79" i="1" s="1"/>
  <c r="C79" i="4" s="1"/>
  <c r="U80" i="1"/>
  <c r="H79" i="1"/>
  <c r="B79" i="4" s="1"/>
  <c r="N82" i="1"/>
  <c r="AT82" i="1"/>
  <c r="AU82" i="1"/>
  <c r="S81" i="1"/>
  <c r="AT83" i="1" l="1"/>
  <c r="N83" i="1"/>
  <c r="AU83" i="1"/>
  <c r="S82" i="1"/>
  <c r="U81" i="1"/>
  <c r="H80" i="1"/>
  <c r="B80" i="4" s="1"/>
  <c r="J80" i="1"/>
  <c r="O80" i="1" s="1"/>
  <c r="AM81" i="1"/>
  <c r="AL81" i="1"/>
  <c r="BA81" i="1"/>
  <c r="AZ81" i="1"/>
  <c r="AY81" i="1"/>
  <c r="AX81" i="1"/>
  <c r="G79" i="4"/>
  <c r="I79" i="4"/>
  <c r="H79" i="4"/>
  <c r="J79" i="4"/>
  <c r="AA80" i="1"/>
  <c r="I80" i="1" s="1"/>
  <c r="C80" i="4" s="1"/>
  <c r="Y83" i="1"/>
  <c r="Y84" i="1" s="1"/>
  <c r="AB81" i="1"/>
  <c r="AE82" i="1"/>
  <c r="K82" i="1"/>
  <c r="AO82" i="1"/>
  <c r="P81" i="1"/>
  <c r="BB82" i="1"/>
  <c r="AN82" i="1"/>
  <c r="V82" i="1"/>
  <c r="AN83" i="1" l="1"/>
  <c r="P82" i="1"/>
  <c r="K83" i="1"/>
  <c r="AO83" i="1"/>
  <c r="BB83" i="1"/>
  <c r="I80" i="4"/>
  <c r="G80" i="4"/>
  <c r="U82" i="1"/>
  <c r="H81" i="1"/>
  <c r="B81" i="4" s="1"/>
  <c r="BA82" i="1"/>
  <c r="AY82" i="1"/>
  <c r="AX82" i="1"/>
  <c r="AZ82" i="1"/>
  <c r="AL82" i="1"/>
  <c r="J81" i="1"/>
  <c r="O81" i="1" s="1"/>
  <c r="AM82" i="1"/>
  <c r="V83" i="1"/>
  <c r="V84" i="1" s="1"/>
  <c r="AB82" i="1"/>
  <c r="J80" i="4"/>
  <c r="H80" i="4"/>
  <c r="AT84" i="1"/>
  <c r="N84" i="1"/>
  <c r="AU84" i="1"/>
  <c r="S83" i="1"/>
  <c r="AA81" i="1"/>
  <c r="I81" i="1" s="1"/>
  <c r="C81" i="4" s="1"/>
  <c r="AE83" i="1"/>
  <c r="AA82" i="1" l="1"/>
  <c r="I82" i="1" s="1"/>
  <c r="C82" i="4" s="1"/>
  <c r="H82" i="1"/>
  <c r="B82" i="4" s="1"/>
  <c r="U83" i="1"/>
  <c r="H82" i="4"/>
  <c r="J82" i="4"/>
  <c r="AY83" i="1"/>
  <c r="BA83" i="1"/>
  <c r="AZ83" i="1"/>
  <c r="AX83" i="1"/>
  <c r="AT85" i="1"/>
  <c r="N85" i="1"/>
  <c r="AU85" i="1"/>
  <c r="S84" i="1"/>
  <c r="AM83" i="1"/>
  <c r="J82" i="1"/>
  <c r="O82" i="1" s="1"/>
  <c r="AL83" i="1"/>
  <c r="AO84" i="1"/>
  <c r="K84" i="1"/>
  <c r="V85" i="1" s="1"/>
  <c r="AN84" i="1"/>
  <c r="BB84" i="1"/>
  <c r="P83" i="1"/>
  <c r="AE84" i="1"/>
  <c r="J81" i="4"/>
  <c r="H81" i="4"/>
  <c r="Y85" i="1"/>
  <c r="G81" i="4"/>
  <c r="I81" i="4"/>
  <c r="AB83" i="1"/>
  <c r="Y86" i="1" l="1"/>
  <c r="AL84" i="1"/>
  <c r="J83" i="1"/>
  <c r="O83" i="1" s="1"/>
  <c r="AM84" i="1"/>
  <c r="AZ84" i="1"/>
  <c r="AX84" i="1"/>
  <c r="BA84" i="1"/>
  <c r="AY84" i="1"/>
  <c r="AB84" i="1"/>
  <c r="N86" i="1"/>
  <c r="Y87" i="1" s="1"/>
  <c r="AT86" i="1"/>
  <c r="AU86" i="1"/>
  <c r="S85" i="1"/>
  <c r="H83" i="1"/>
  <c r="B83" i="4" s="1"/>
  <c r="U84" i="1"/>
  <c r="AA83" i="1"/>
  <c r="I83" i="1" s="1"/>
  <c r="C83" i="4" s="1"/>
  <c r="AN85" i="1"/>
  <c r="K85" i="1"/>
  <c r="P84" i="1"/>
  <c r="AO85" i="1"/>
  <c r="BB85" i="1"/>
  <c r="AE85" i="1"/>
  <c r="G82" i="4"/>
  <c r="I82" i="4"/>
  <c r="H84" i="1" l="1"/>
  <c r="B84" i="4" s="1"/>
  <c r="U85" i="1"/>
  <c r="AX85" i="1"/>
  <c r="AY85" i="1"/>
  <c r="AZ85" i="1"/>
  <c r="BA85" i="1"/>
  <c r="G83" i="4"/>
  <c r="I83" i="4"/>
  <c r="AM85" i="1"/>
  <c r="J84" i="1"/>
  <c r="O84" i="1" s="1"/>
  <c r="AL85" i="1"/>
  <c r="AO86" i="1"/>
  <c r="BB86" i="1"/>
  <c r="P85" i="1"/>
  <c r="K86" i="1"/>
  <c r="AN86" i="1"/>
  <c r="AE86" i="1"/>
  <c r="AB85" i="1"/>
  <c r="N87" i="1"/>
  <c r="AT87" i="1"/>
  <c r="AU87" i="1"/>
  <c r="S86" i="1"/>
  <c r="H83" i="4"/>
  <c r="J83" i="4"/>
  <c r="V86" i="1"/>
  <c r="AA84" i="1"/>
  <c r="I84" i="1" s="1"/>
  <c r="C84" i="4" s="1"/>
  <c r="AA85" i="1" l="1"/>
  <c r="I85" i="1"/>
  <c r="C85" i="4" s="1"/>
  <c r="P86" i="1"/>
  <c r="AO87" i="1"/>
  <c r="K87" i="1"/>
  <c r="BB87" i="1"/>
  <c r="AN87" i="1"/>
  <c r="AZ86" i="1"/>
  <c r="AX86" i="1"/>
  <c r="AY86" i="1"/>
  <c r="BA86" i="1"/>
  <c r="J85" i="4"/>
  <c r="H85" i="4"/>
  <c r="J85" i="1"/>
  <c r="O85" i="1" s="1"/>
  <c r="AL86" i="1"/>
  <c r="AM86" i="1"/>
  <c r="H84" i="4"/>
  <c r="J84" i="4"/>
  <c r="U86" i="1"/>
  <c r="H85" i="1"/>
  <c r="B85" i="4" s="1"/>
  <c r="G84" i="4"/>
  <c r="I84" i="4"/>
  <c r="AE87" i="1"/>
  <c r="N88" i="1"/>
  <c r="AT88" i="1"/>
  <c r="AU88" i="1"/>
  <c r="S87" i="1"/>
  <c r="V87" i="1"/>
  <c r="V88" i="1" s="1"/>
  <c r="AB86" i="1"/>
  <c r="Y88" i="1"/>
  <c r="AB87" i="1" l="1"/>
  <c r="J86" i="1"/>
  <c r="O86" i="1" s="1"/>
  <c r="AL87" i="1"/>
  <c r="AM87" i="1"/>
  <c r="N89" i="1"/>
  <c r="AT89" i="1"/>
  <c r="AU89" i="1"/>
  <c r="S88" i="1"/>
  <c r="Y89" i="1"/>
  <c r="AZ87" i="1"/>
  <c r="AX87" i="1"/>
  <c r="AY87" i="1"/>
  <c r="BA87" i="1"/>
  <c r="AA86" i="1"/>
  <c r="I86" i="1" s="1"/>
  <c r="C86" i="4" s="1"/>
  <c r="BB88" i="1"/>
  <c r="AN88" i="1"/>
  <c r="K88" i="1"/>
  <c r="V89" i="1" s="1"/>
  <c r="P87" i="1"/>
  <c r="AO88" i="1"/>
  <c r="G85" i="4"/>
  <c r="I85" i="4"/>
  <c r="AE88" i="1"/>
  <c r="U87" i="1"/>
  <c r="H86" i="1"/>
  <c r="B86" i="4" s="1"/>
  <c r="Y90" i="1" l="1"/>
  <c r="AB88" i="1"/>
  <c r="AE89" i="1"/>
  <c r="G86" i="4"/>
  <c r="I86" i="4"/>
  <c r="AX88" i="1"/>
  <c r="AY88" i="1"/>
  <c r="AZ88" i="1"/>
  <c r="BA88" i="1"/>
  <c r="J86" i="4"/>
  <c r="H86" i="4"/>
  <c r="N90" i="1"/>
  <c r="AT90" i="1"/>
  <c r="AU90" i="1"/>
  <c r="S89" i="1"/>
  <c r="H87" i="1"/>
  <c r="B87" i="4" s="1"/>
  <c r="U88" i="1"/>
  <c r="AA87" i="1"/>
  <c r="I87" i="1" s="1"/>
  <c r="C87" i="4" s="1"/>
  <c r="AN89" i="1"/>
  <c r="AO89" i="1"/>
  <c r="BB89" i="1"/>
  <c r="K89" i="1"/>
  <c r="P88" i="1"/>
  <c r="AL88" i="1"/>
  <c r="J87" i="1"/>
  <c r="O87" i="1" s="1"/>
  <c r="AM88" i="1"/>
  <c r="AA88" i="1" l="1"/>
  <c r="I88" i="1" s="1"/>
  <c r="C88" i="4" s="1"/>
  <c r="I87" i="4"/>
  <c r="G87" i="4"/>
  <c r="AL89" i="1"/>
  <c r="AM89" i="1"/>
  <c r="J88" i="1"/>
  <c r="O88" i="1" s="1"/>
  <c r="J88" i="4"/>
  <c r="H88" i="4"/>
  <c r="AE90" i="1"/>
  <c r="U89" i="1"/>
  <c r="H88" i="1"/>
  <c r="B88" i="4" s="1"/>
  <c r="AT91" i="1"/>
  <c r="N91" i="1"/>
  <c r="AU91" i="1"/>
  <c r="S90" i="1"/>
  <c r="AN90" i="1"/>
  <c r="AB90" i="1" s="1"/>
  <c r="K90" i="1"/>
  <c r="AO90" i="1"/>
  <c r="P89" i="1"/>
  <c r="BB90" i="1"/>
  <c r="AX89" i="1"/>
  <c r="BA89" i="1"/>
  <c r="AY89" i="1"/>
  <c r="AZ89" i="1"/>
  <c r="AB89" i="1"/>
  <c r="Y91" i="1"/>
  <c r="H87" i="4"/>
  <c r="J87" i="4"/>
  <c r="V90" i="1"/>
  <c r="V91" i="1" s="1"/>
  <c r="AN91" i="1" l="1"/>
  <c r="K91" i="1"/>
  <c r="BB91" i="1"/>
  <c r="AO91" i="1"/>
  <c r="P90" i="1"/>
  <c r="AA89" i="1"/>
  <c r="I89" i="1" s="1"/>
  <c r="C89" i="4" s="1"/>
  <c r="V92" i="1"/>
  <c r="AT92" i="1"/>
  <c r="AE92" i="1" s="1"/>
  <c r="N92" i="1"/>
  <c r="AU92" i="1"/>
  <c r="S91" i="1"/>
  <c r="AX90" i="1"/>
  <c r="AZ90" i="1"/>
  <c r="BA90" i="1"/>
  <c r="AY90" i="1"/>
  <c r="AE91" i="1"/>
  <c r="G88" i="4"/>
  <c r="I88" i="4"/>
  <c r="AM90" i="1"/>
  <c r="AL90" i="1"/>
  <c r="AA90" i="1" s="1"/>
  <c r="I90" i="1" s="1"/>
  <c r="C90" i="4" s="1"/>
  <c r="J89" i="1"/>
  <c r="O89" i="1" s="1"/>
  <c r="Y92" i="1"/>
  <c r="Y93" i="1" s="1"/>
  <c r="H89" i="1"/>
  <c r="B89" i="4" s="1"/>
  <c r="U90" i="1"/>
  <c r="H90" i="1" l="1"/>
  <c r="B90" i="4" s="1"/>
  <c r="U91" i="1"/>
  <c r="I89" i="4"/>
  <c r="G89" i="4"/>
  <c r="J89" i="4"/>
  <c r="H89" i="4"/>
  <c r="AZ91" i="1"/>
  <c r="AX91" i="1"/>
  <c r="AY91" i="1"/>
  <c r="BA91" i="1"/>
  <c r="J90" i="1"/>
  <c r="O90" i="1" s="1"/>
  <c r="AL91" i="1"/>
  <c r="AM91" i="1"/>
  <c r="AN92" i="1"/>
  <c r="P91" i="1"/>
  <c r="AO92" i="1"/>
  <c r="BB92" i="1"/>
  <c r="K92" i="1"/>
  <c r="J90" i="4"/>
  <c r="H90" i="4"/>
  <c r="AT93" i="1"/>
  <c r="N93" i="1"/>
  <c r="Y94" i="1" s="1"/>
  <c r="AU93" i="1"/>
  <c r="S92" i="1"/>
  <c r="AB91" i="1"/>
  <c r="AA91" i="1" l="1"/>
  <c r="I91" i="1" s="1"/>
  <c r="C91" i="4" s="1"/>
  <c r="AB92" i="1"/>
  <c r="AE93" i="1"/>
  <c r="J91" i="4"/>
  <c r="H91" i="4"/>
  <c r="AN93" i="1"/>
  <c r="AO93" i="1"/>
  <c r="P92" i="1"/>
  <c r="BB93" i="1"/>
  <c r="K93" i="1"/>
  <c r="AY92" i="1"/>
  <c r="BA92" i="1"/>
  <c r="AZ92" i="1"/>
  <c r="AX92" i="1"/>
  <c r="H91" i="1"/>
  <c r="B91" i="4" s="1"/>
  <c r="U92" i="1"/>
  <c r="AL92" i="1"/>
  <c r="J91" i="1"/>
  <c r="O91" i="1" s="1"/>
  <c r="AM92" i="1"/>
  <c r="G90" i="4"/>
  <c r="I90" i="4"/>
  <c r="N94" i="1"/>
  <c r="AT94" i="1"/>
  <c r="AU94" i="1"/>
  <c r="S93" i="1"/>
  <c r="V93" i="1"/>
  <c r="V94" i="1" s="1"/>
  <c r="AA92" i="1" l="1"/>
  <c r="I92" i="1" s="1"/>
  <c r="C92" i="4" s="1"/>
  <c r="AB93" i="1"/>
  <c r="P93" i="1"/>
  <c r="AO94" i="1"/>
  <c r="AN94" i="1"/>
  <c r="BB94" i="1"/>
  <c r="K94" i="1"/>
  <c r="V95" i="1" s="1"/>
  <c r="AZ93" i="1"/>
  <c r="BA93" i="1"/>
  <c r="AX93" i="1"/>
  <c r="AY93" i="1"/>
  <c r="J92" i="4"/>
  <c r="H92" i="4"/>
  <c r="AE94" i="1"/>
  <c r="N95" i="1"/>
  <c r="AT95" i="1"/>
  <c r="AU95" i="1"/>
  <c r="S94" i="1"/>
  <c r="H92" i="1"/>
  <c r="B92" i="4" s="1"/>
  <c r="U93" i="1"/>
  <c r="G91" i="4"/>
  <c r="I91" i="4"/>
  <c r="AL93" i="1"/>
  <c r="J92" i="1"/>
  <c r="O92" i="1" s="1"/>
  <c r="AM93" i="1"/>
  <c r="Y95" i="1"/>
  <c r="AB94" i="1" l="1"/>
  <c r="AE95" i="1"/>
  <c r="AN95" i="1"/>
  <c r="AO95" i="1"/>
  <c r="P94" i="1"/>
  <c r="K95" i="1"/>
  <c r="BB95" i="1"/>
  <c r="AX94" i="1"/>
  <c r="AZ94" i="1"/>
  <c r="BA94" i="1"/>
  <c r="AY94" i="1"/>
  <c r="AA93" i="1"/>
  <c r="I93" i="1" s="1"/>
  <c r="C93" i="4" s="1"/>
  <c r="N96" i="1"/>
  <c r="AT96" i="1"/>
  <c r="AU96" i="1"/>
  <c r="S95" i="1"/>
  <c r="U94" i="1"/>
  <c r="H93" i="1"/>
  <c r="B93" i="4" s="1"/>
  <c r="G92" i="4"/>
  <c r="I92" i="4"/>
  <c r="Y96" i="1"/>
  <c r="AL94" i="1"/>
  <c r="J93" i="1"/>
  <c r="O93" i="1" s="1"/>
  <c r="AM94" i="1"/>
  <c r="AA94" i="1" l="1"/>
  <c r="I94" i="1" s="1"/>
  <c r="C94" i="4" s="1"/>
  <c r="Y97" i="1"/>
  <c r="AE96" i="1"/>
  <c r="BA95" i="1"/>
  <c r="AZ95" i="1"/>
  <c r="AX95" i="1"/>
  <c r="AY95" i="1"/>
  <c r="J94" i="1"/>
  <c r="O94" i="1" s="1"/>
  <c r="AL95" i="1"/>
  <c r="AM95" i="1"/>
  <c r="J94" i="4"/>
  <c r="H94" i="4"/>
  <c r="J93" i="4"/>
  <c r="H93" i="4"/>
  <c r="AB95" i="1"/>
  <c r="N97" i="1"/>
  <c r="Y98" i="1" s="1"/>
  <c r="AT97" i="1"/>
  <c r="AU97" i="1"/>
  <c r="S96" i="1"/>
  <c r="G93" i="4"/>
  <c r="I93" i="4"/>
  <c r="AN96" i="1"/>
  <c r="BB96" i="1"/>
  <c r="AO96" i="1"/>
  <c r="K96" i="1"/>
  <c r="P95" i="1"/>
  <c r="H94" i="1"/>
  <c r="B94" i="4" s="1"/>
  <c r="U95" i="1"/>
  <c r="V96" i="1"/>
  <c r="AA95" i="1" l="1"/>
  <c r="I95" i="1" s="1"/>
  <c r="C95" i="4" s="1"/>
  <c r="AE97" i="1"/>
  <c r="AB96" i="1"/>
  <c r="AL96" i="1"/>
  <c r="AM96" i="1"/>
  <c r="J95" i="1"/>
  <c r="O95" i="1" s="1"/>
  <c r="AN97" i="1"/>
  <c r="AB97" i="1" s="1"/>
  <c r="P96" i="1"/>
  <c r="AO97" i="1"/>
  <c r="K97" i="1"/>
  <c r="BB97" i="1"/>
  <c r="BA96" i="1"/>
  <c r="AX96" i="1"/>
  <c r="AY96" i="1"/>
  <c r="AZ96" i="1"/>
  <c r="H95" i="1"/>
  <c r="B95" i="4" s="1"/>
  <c r="U96" i="1"/>
  <c r="N98" i="1"/>
  <c r="AT98" i="1"/>
  <c r="AU98" i="1"/>
  <c r="S97" i="1"/>
  <c r="V97" i="1"/>
  <c r="V98" i="1" s="1"/>
  <c r="I94" i="4"/>
  <c r="G94" i="4"/>
  <c r="AA96" i="1" l="1"/>
  <c r="I96" i="1" s="1"/>
  <c r="C96" i="4" s="1"/>
  <c r="J96" i="4" s="1"/>
  <c r="AL97" i="1"/>
  <c r="J96" i="1"/>
  <c r="O96" i="1" s="1"/>
  <c r="AM97" i="1"/>
  <c r="AX97" i="1"/>
  <c r="AY97" i="1"/>
  <c r="AZ97" i="1"/>
  <c r="BA97" i="1"/>
  <c r="AT99" i="1"/>
  <c r="N99" i="1"/>
  <c r="AU99" i="1"/>
  <c r="S98" i="1"/>
  <c r="AN98" i="1"/>
  <c r="K98" i="1"/>
  <c r="AO98" i="1"/>
  <c r="BB98" i="1"/>
  <c r="P97" i="1"/>
  <c r="Y99" i="1"/>
  <c r="Y100" i="1" s="1"/>
  <c r="H96" i="1"/>
  <c r="B96" i="4" s="1"/>
  <c r="U97" i="1"/>
  <c r="AE98" i="1"/>
  <c r="G95" i="4"/>
  <c r="I95" i="4"/>
  <c r="J95" i="4"/>
  <c r="H95" i="4"/>
  <c r="H96" i="4" l="1"/>
  <c r="AB98" i="1"/>
  <c r="AM98" i="1"/>
  <c r="J97" i="1"/>
  <c r="O97" i="1" s="1"/>
  <c r="AL98" i="1"/>
  <c r="AA98" i="1" s="1"/>
  <c r="I98" i="1" s="1"/>
  <c r="C98" i="4" s="1"/>
  <c r="AA97" i="1"/>
  <c r="I97" i="1" s="1"/>
  <c r="C97" i="4" s="1"/>
  <c r="H97" i="1"/>
  <c r="B97" i="4" s="1"/>
  <c r="U98" i="1"/>
  <c r="AE99" i="1"/>
  <c r="BB99" i="1"/>
  <c r="P98" i="1"/>
  <c r="AN99" i="1"/>
  <c r="K99" i="1"/>
  <c r="AO99" i="1"/>
  <c r="V99" i="1"/>
  <c r="G96" i="4"/>
  <c r="I96" i="4"/>
  <c r="AT100" i="1"/>
  <c r="N100" i="1"/>
  <c r="Y101" i="1" s="1"/>
  <c r="AU100" i="1"/>
  <c r="S99" i="1"/>
  <c r="AX98" i="1"/>
  <c r="AZ98" i="1"/>
  <c r="BA98" i="1"/>
  <c r="AY98" i="1"/>
  <c r="V100" i="1" l="1"/>
  <c r="U99" i="1"/>
  <c r="H98" i="1"/>
  <c r="B98" i="4" s="1"/>
  <c r="G97" i="4"/>
  <c r="I97" i="4"/>
  <c r="AM99" i="1"/>
  <c r="AL99" i="1"/>
  <c r="J98" i="1"/>
  <c r="O98" i="1" s="1"/>
  <c r="P99" i="1"/>
  <c r="BB100" i="1"/>
  <c r="AN100" i="1"/>
  <c r="AO100" i="1"/>
  <c r="K100" i="1"/>
  <c r="V101" i="1" s="1"/>
  <c r="H97" i="4"/>
  <c r="J97" i="4"/>
  <c r="H98" i="4"/>
  <c r="J98" i="4"/>
  <c r="AB99" i="1"/>
  <c r="AT101" i="1"/>
  <c r="N101" i="1"/>
  <c r="AU101" i="1"/>
  <c r="S100" i="1"/>
  <c r="AE100" i="1"/>
  <c r="AZ99" i="1"/>
  <c r="AX99" i="1"/>
  <c r="BA99" i="1"/>
  <c r="AY99" i="1"/>
  <c r="AA99" i="1" l="1"/>
  <c r="I99" i="1" s="1"/>
  <c r="C99" i="4" s="1"/>
  <c r="H99" i="4" s="1"/>
  <c r="BB101" i="1"/>
  <c r="AN101" i="1"/>
  <c r="AO101" i="1"/>
  <c r="P100" i="1"/>
  <c r="K101" i="1"/>
  <c r="V102" i="1" s="1"/>
  <c r="AB100" i="1"/>
  <c r="G98" i="4"/>
  <c r="I98" i="4"/>
  <c r="AE101" i="1"/>
  <c r="H99" i="1"/>
  <c r="B99" i="4" s="1"/>
  <c r="U100" i="1"/>
  <c r="N102" i="1"/>
  <c r="AT102" i="1"/>
  <c r="AU102" i="1"/>
  <c r="S101" i="1"/>
  <c r="AM100" i="1"/>
  <c r="J99" i="1"/>
  <c r="O99" i="1" s="1"/>
  <c r="AL100" i="1"/>
  <c r="AY100" i="1"/>
  <c r="AZ100" i="1"/>
  <c r="AX100" i="1"/>
  <c r="BA100" i="1"/>
  <c r="Y102" i="1"/>
  <c r="AE102" i="1" l="1"/>
  <c r="J99" i="4"/>
  <c r="AA100" i="1"/>
  <c r="I100" i="1" s="1"/>
  <c r="C100" i="4" s="1"/>
  <c r="H100" i="4" s="1"/>
  <c r="BB102" i="1"/>
  <c r="AN102" i="1"/>
  <c r="AO102" i="1"/>
  <c r="P101" i="1"/>
  <c r="K102" i="1"/>
  <c r="N103" i="1"/>
  <c r="AT103" i="1"/>
  <c r="AU103" i="1"/>
  <c r="S102" i="1"/>
  <c r="AB101" i="1"/>
  <c r="AM101" i="1"/>
  <c r="J100" i="1"/>
  <c r="O100" i="1" s="1"/>
  <c r="AL101" i="1"/>
  <c r="H100" i="1"/>
  <c r="B100" i="4" s="1"/>
  <c r="U101" i="1"/>
  <c r="BA101" i="1"/>
  <c r="AX101" i="1"/>
  <c r="AZ101" i="1"/>
  <c r="AY101" i="1"/>
  <c r="I99" i="4"/>
  <c r="G99" i="4"/>
  <c r="Y103" i="1"/>
  <c r="AA101" i="1" l="1"/>
  <c r="I101" i="1" s="1"/>
  <c r="C101" i="4" s="1"/>
  <c r="J100" i="4"/>
  <c r="AE103" i="1"/>
  <c r="H101" i="1"/>
  <c r="B101" i="4" s="1"/>
  <c r="U102" i="1"/>
  <c r="N104" i="1"/>
  <c r="AT104" i="1"/>
  <c r="AU104" i="1"/>
  <c r="S103" i="1"/>
  <c r="K103" i="1"/>
  <c r="AN103" i="1"/>
  <c r="P102" i="1"/>
  <c r="BB103" i="1"/>
  <c r="AO103" i="1"/>
  <c r="I100" i="4"/>
  <c r="G100" i="4"/>
  <c r="AB102" i="1"/>
  <c r="AM102" i="1"/>
  <c r="AL102" i="1"/>
  <c r="J101" i="1"/>
  <c r="O101" i="1" s="1"/>
  <c r="BA102" i="1"/>
  <c r="AZ102" i="1"/>
  <c r="AX102" i="1"/>
  <c r="AY102" i="1"/>
  <c r="J101" i="4"/>
  <c r="H101" i="4"/>
  <c r="Y104" i="1"/>
  <c r="V103" i="1"/>
  <c r="Y105" i="1" l="1"/>
  <c r="AB103" i="1"/>
  <c r="AE104" i="1"/>
  <c r="P103" i="1"/>
  <c r="K104" i="1"/>
  <c r="AO104" i="1"/>
  <c r="BB104" i="1"/>
  <c r="AN104" i="1"/>
  <c r="AA102" i="1"/>
  <c r="I102" i="1" s="1"/>
  <c r="C102" i="4" s="1"/>
  <c r="N105" i="1"/>
  <c r="AT105" i="1"/>
  <c r="AU105" i="1"/>
  <c r="S104" i="1"/>
  <c r="AL103" i="1"/>
  <c r="J102" i="1"/>
  <c r="O102" i="1" s="1"/>
  <c r="AM103" i="1"/>
  <c r="BA103" i="1"/>
  <c r="AY103" i="1"/>
  <c r="AX103" i="1"/>
  <c r="AZ103" i="1"/>
  <c r="U103" i="1"/>
  <c r="H102" i="1"/>
  <c r="B102" i="4" s="1"/>
  <c r="V104" i="1"/>
  <c r="I101" i="4"/>
  <c r="G101" i="4"/>
  <c r="V105" i="1" l="1"/>
  <c r="AB104" i="1"/>
  <c r="AE105" i="1"/>
  <c r="N106" i="1"/>
  <c r="AT106" i="1"/>
  <c r="AU106" i="1"/>
  <c r="S105" i="1"/>
  <c r="H102" i="4"/>
  <c r="J102" i="4"/>
  <c r="J103" i="1"/>
  <c r="O103" i="1" s="1"/>
  <c r="AL104" i="1"/>
  <c r="AM104" i="1"/>
  <c r="AZ104" i="1"/>
  <c r="AX104" i="1"/>
  <c r="AY104" i="1"/>
  <c r="BA104" i="1"/>
  <c r="Y106" i="1"/>
  <c r="I102" i="4"/>
  <c r="G102" i="4"/>
  <c r="U104" i="1"/>
  <c r="H103" i="1"/>
  <c r="B103" i="4" s="1"/>
  <c r="P104" i="1"/>
  <c r="K105" i="1"/>
  <c r="BB105" i="1"/>
  <c r="AO105" i="1"/>
  <c r="AN105" i="1"/>
  <c r="AA103" i="1"/>
  <c r="I103" i="1" s="1"/>
  <c r="C103" i="4" s="1"/>
  <c r="Y107" i="1" l="1"/>
  <c r="AB105" i="1"/>
  <c r="AA104" i="1"/>
  <c r="I104" i="1" s="1"/>
  <c r="C104" i="4" s="1"/>
  <c r="J104" i="4" s="1"/>
  <c r="AX105" i="1"/>
  <c r="AY105" i="1"/>
  <c r="BA105" i="1"/>
  <c r="AZ105" i="1"/>
  <c r="K106" i="1"/>
  <c r="BB106" i="1"/>
  <c r="AN106" i="1"/>
  <c r="P105" i="1"/>
  <c r="AO106" i="1"/>
  <c r="G103" i="4"/>
  <c r="I103" i="4"/>
  <c r="AM105" i="1"/>
  <c r="AL105" i="1"/>
  <c r="J104" i="1"/>
  <c r="O104" i="1" s="1"/>
  <c r="H104" i="1"/>
  <c r="B104" i="4" s="1"/>
  <c r="U105" i="1"/>
  <c r="AE106" i="1"/>
  <c r="J103" i="4"/>
  <c r="H103" i="4"/>
  <c r="V106" i="1"/>
  <c r="AT107" i="1"/>
  <c r="N107" i="1"/>
  <c r="Y108" i="1" s="1"/>
  <c r="AU107" i="1"/>
  <c r="S106" i="1"/>
  <c r="AE107" i="1" l="1"/>
  <c r="V107" i="1"/>
  <c r="H104" i="4"/>
  <c r="AA105" i="1"/>
  <c r="I105" i="1" s="1"/>
  <c r="C105" i="4" s="1"/>
  <c r="H105" i="4" s="1"/>
  <c r="P106" i="1"/>
  <c r="AN107" i="1"/>
  <c r="AO107" i="1"/>
  <c r="BB107" i="1"/>
  <c r="K107" i="1"/>
  <c r="H105" i="1"/>
  <c r="B105" i="4" s="1"/>
  <c r="U106" i="1"/>
  <c r="AM106" i="1"/>
  <c r="J105" i="1"/>
  <c r="O105" i="1" s="1"/>
  <c r="AL106" i="1"/>
  <c r="AZ106" i="1"/>
  <c r="AX106" i="1"/>
  <c r="AY106" i="1"/>
  <c r="BA106" i="1"/>
  <c r="I104" i="4"/>
  <c r="G104" i="4"/>
  <c r="AT108" i="1"/>
  <c r="N108" i="1"/>
  <c r="Y109" i="1" s="1"/>
  <c r="AU108" i="1"/>
  <c r="S107" i="1"/>
  <c r="AB106" i="1"/>
  <c r="AB107" i="1" l="1"/>
  <c r="J105" i="4"/>
  <c r="AA106" i="1"/>
  <c r="I106" i="1" s="1"/>
  <c r="C106" i="4" s="1"/>
  <c r="H106" i="4" s="1"/>
  <c r="AL107" i="1"/>
  <c r="J106" i="1"/>
  <c r="O106" i="1" s="1"/>
  <c r="AM107" i="1"/>
  <c r="BB108" i="1"/>
  <c r="AN108" i="1"/>
  <c r="P107" i="1"/>
  <c r="AO108" i="1"/>
  <c r="K108" i="1"/>
  <c r="AY107" i="1"/>
  <c r="BA107" i="1"/>
  <c r="AZ107" i="1"/>
  <c r="AX107" i="1"/>
  <c r="AT109" i="1"/>
  <c r="N109" i="1"/>
  <c r="AU109" i="1"/>
  <c r="S108" i="1"/>
  <c r="V108" i="1"/>
  <c r="U107" i="1"/>
  <c r="H106" i="1"/>
  <c r="B106" i="4" s="1"/>
  <c r="AE108" i="1"/>
  <c r="G105" i="4"/>
  <c r="I105" i="4"/>
  <c r="V109" i="1" l="1"/>
  <c r="J106" i="4"/>
  <c r="N110" i="1"/>
  <c r="AT110" i="1"/>
  <c r="AU110" i="1"/>
  <c r="S109" i="1"/>
  <c r="AB108" i="1"/>
  <c r="H107" i="1"/>
  <c r="B107" i="4" s="1"/>
  <c r="U108" i="1"/>
  <c r="AZ108" i="1"/>
  <c r="AY108" i="1"/>
  <c r="BA108" i="1"/>
  <c r="AX108" i="1"/>
  <c r="AE109" i="1"/>
  <c r="AL108" i="1"/>
  <c r="J107" i="1"/>
  <c r="O107" i="1" s="1"/>
  <c r="AM108" i="1"/>
  <c r="AA107" i="1"/>
  <c r="I107" i="1" s="1"/>
  <c r="C107" i="4" s="1"/>
  <c r="G106" i="4"/>
  <c r="I106" i="4"/>
  <c r="BB109" i="1"/>
  <c r="AN109" i="1"/>
  <c r="K109" i="1"/>
  <c r="AO109" i="1"/>
  <c r="P108" i="1"/>
  <c r="Y110" i="1"/>
  <c r="Y111" i="1" s="1"/>
  <c r="H108" i="1" l="1"/>
  <c r="B108" i="4" s="1"/>
  <c r="U109" i="1"/>
  <c r="G107" i="4"/>
  <c r="I107" i="4"/>
  <c r="P109" i="1"/>
  <c r="K110" i="1"/>
  <c r="AO110" i="1"/>
  <c r="AN110" i="1"/>
  <c r="AB110" i="1" s="1"/>
  <c r="BB110" i="1"/>
  <c r="AY109" i="1"/>
  <c r="BA109" i="1"/>
  <c r="AZ109" i="1"/>
  <c r="AX109" i="1"/>
  <c r="J107" i="4"/>
  <c r="H107" i="4"/>
  <c r="AB109" i="1"/>
  <c r="V110" i="1"/>
  <c r="AL109" i="1"/>
  <c r="AM109" i="1"/>
  <c r="J108" i="1"/>
  <c r="O108" i="1" s="1"/>
  <c r="AE110" i="1"/>
  <c r="AA108" i="1"/>
  <c r="I108" i="1" s="1"/>
  <c r="C108" i="4" s="1"/>
  <c r="N111" i="1"/>
  <c r="AT111" i="1"/>
  <c r="AU111" i="1"/>
  <c r="S110" i="1"/>
  <c r="AA109" i="1" l="1"/>
  <c r="I109" i="1"/>
  <c r="C109" i="4" s="1"/>
  <c r="J109" i="4" s="1"/>
  <c r="J108" i="4"/>
  <c r="H108" i="4"/>
  <c r="BB111" i="1"/>
  <c r="AO111" i="1"/>
  <c r="K111" i="1"/>
  <c r="AN111" i="1"/>
  <c r="P110" i="1"/>
  <c r="N112" i="1"/>
  <c r="AT112" i="1"/>
  <c r="AU112" i="1"/>
  <c r="S111" i="1"/>
  <c r="Y112" i="1"/>
  <c r="AM110" i="1"/>
  <c r="J109" i="1"/>
  <c r="O109" i="1" s="1"/>
  <c r="AL110" i="1"/>
  <c r="U110" i="1"/>
  <c r="H109" i="1"/>
  <c r="B109" i="4" s="1"/>
  <c r="AE111" i="1"/>
  <c r="V111" i="1"/>
  <c r="AX110" i="1"/>
  <c r="AY110" i="1"/>
  <c r="AZ110" i="1"/>
  <c r="BA110" i="1"/>
  <c r="G108" i="4"/>
  <c r="I108" i="4"/>
  <c r="H109" i="4" l="1"/>
  <c r="AA110" i="1"/>
  <c r="I110" i="1" s="1"/>
  <c r="C110" i="4" s="1"/>
  <c r="AB111" i="1"/>
  <c r="AE112" i="1"/>
  <c r="N113" i="1"/>
  <c r="AT113" i="1"/>
  <c r="AU113" i="1"/>
  <c r="S112" i="1"/>
  <c r="AO112" i="1"/>
  <c r="AN112" i="1"/>
  <c r="P111" i="1"/>
  <c r="BB112" i="1"/>
  <c r="K112" i="1"/>
  <c r="AM111" i="1"/>
  <c r="J110" i="1"/>
  <c r="O110" i="1" s="1"/>
  <c r="AL111" i="1"/>
  <c r="Y113" i="1"/>
  <c r="Y114" i="1" s="1"/>
  <c r="I109" i="4"/>
  <c r="G109" i="4"/>
  <c r="AZ111" i="1"/>
  <c r="BA111" i="1"/>
  <c r="AX111" i="1"/>
  <c r="AY111" i="1"/>
  <c r="H110" i="4"/>
  <c r="J110" i="4"/>
  <c r="V112" i="1"/>
  <c r="H110" i="1"/>
  <c r="B110" i="4" s="1"/>
  <c r="U111" i="1"/>
  <c r="AA111" i="1" l="1"/>
  <c r="I111" i="1" s="1"/>
  <c r="C111" i="4" s="1"/>
  <c r="V113" i="1"/>
  <c r="AY112" i="1"/>
  <c r="AZ112" i="1"/>
  <c r="BA112" i="1"/>
  <c r="AX112" i="1"/>
  <c r="AB112" i="1"/>
  <c r="J111" i="4"/>
  <c r="H111" i="4"/>
  <c r="U112" i="1"/>
  <c r="H111" i="1"/>
  <c r="B111" i="4" s="1"/>
  <c r="G110" i="4"/>
  <c r="I110" i="4"/>
  <c r="AM112" i="1"/>
  <c r="AL112" i="1"/>
  <c r="J111" i="1"/>
  <c r="O111" i="1" s="1"/>
  <c r="AE113" i="1"/>
  <c r="AN113" i="1"/>
  <c r="BB113" i="1"/>
  <c r="P112" i="1"/>
  <c r="AO113" i="1"/>
  <c r="K113" i="1"/>
  <c r="N114" i="1"/>
  <c r="AT114" i="1"/>
  <c r="AU114" i="1"/>
  <c r="S113" i="1"/>
  <c r="AA112" i="1" l="1"/>
  <c r="I112" i="1" s="1"/>
  <c r="C112" i="4" s="1"/>
  <c r="AE114" i="1"/>
  <c r="U113" i="1"/>
  <c r="H112" i="1"/>
  <c r="B112" i="4" s="1"/>
  <c r="AT115" i="1"/>
  <c r="N115" i="1"/>
  <c r="AU115" i="1"/>
  <c r="S114" i="1"/>
  <c r="K114" i="1"/>
  <c r="AO114" i="1"/>
  <c r="AN114" i="1"/>
  <c r="BB114" i="1"/>
  <c r="P113" i="1"/>
  <c r="V114" i="1"/>
  <c r="Y115" i="1"/>
  <c r="AM113" i="1"/>
  <c r="J112" i="1"/>
  <c r="O112" i="1" s="1"/>
  <c r="AL113" i="1"/>
  <c r="AX113" i="1"/>
  <c r="BA113" i="1"/>
  <c r="AZ113" i="1"/>
  <c r="AY113" i="1"/>
  <c r="J112" i="4"/>
  <c r="H112" i="4"/>
  <c r="AB113" i="1"/>
  <c r="G111" i="4"/>
  <c r="I111" i="4"/>
  <c r="Y116" i="1" l="1"/>
  <c r="AO115" i="1"/>
  <c r="P114" i="1"/>
  <c r="BB115" i="1"/>
  <c r="K115" i="1"/>
  <c r="AN115" i="1"/>
  <c r="AB115" i="1" s="1"/>
  <c r="AA113" i="1"/>
  <c r="I113" i="1" s="1"/>
  <c r="C113" i="4" s="1"/>
  <c r="Y117" i="1"/>
  <c r="V115" i="1"/>
  <c r="AT116" i="1"/>
  <c r="N116" i="1"/>
  <c r="AU116" i="1"/>
  <c r="S115" i="1"/>
  <c r="AE115" i="1"/>
  <c r="AX114" i="1"/>
  <c r="AZ114" i="1"/>
  <c r="BA114" i="1"/>
  <c r="AY114" i="1"/>
  <c r="I112" i="4"/>
  <c r="G112" i="4"/>
  <c r="AL114" i="1"/>
  <c r="J113" i="1"/>
  <c r="O113" i="1" s="1"/>
  <c r="AM114" i="1"/>
  <c r="AB114" i="1"/>
  <c r="H113" i="1"/>
  <c r="B113" i="4" s="1"/>
  <c r="U114" i="1"/>
  <c r="V116" i="1" l="1"/>
  <c r="G113" i="4"/>
  <c r="I113" i="4"/>
  <c r="J113" i="4"/>
  <c r="H113" i="4"/>
  <c r="BB116" i="1"/>
  <c r="AN116" i="1"/>
  <c r="AO116" i="1"/>
  <c r="K116" i="1"/>
  <c r="P115" i="1"/>
  <c r="AL115" i="1"/>
  <c r="AM115" i="1"/>
  <c r="J114" i="1"/>
  <c r="O114" i="1" s="1"/>
  <c r="AZ115" i="1"/>
  <c r="BA115" i="1"/>
  <c r="AX115" i="1"/>
  <c r="AY115" i="1"/>
  <c r="AA114" i="1"/>
  <c r="I114" i="1" s="1"/>
  <c r="C114" i="4" s="1"/>
  <c r="AT117" i="1"/>
  <c r="N117" i="1"/>
  <c r="AU117" i="1"/>
  <c r="S116" i="1"/>
  <c r="H114" i="1"/>
  <c r="B114" i="4" s="1"/>
  <c r="U115" i="1"/>
  <c r="AE116" i="1"/>
  <c r="AB116" i="1" l="1"/>
  <c r="AE117" i="1"/>
  <c r="I114" i="4"/>
  <c r="G114" i="4"/>
  <c r="AX116" i="1"/>
  <c r="AY116" i="1"/>
  <c r="BA116" i="1"/>
  <c r="AZ116" i="1"/>
  <c r="N118" i="1"/>
  <c r="AT118" i="1"/>
  <c r="AU118" i="1"/>
  <c r="S117" i="1"/>
  <c r="AA115" i="1"/>
  <c r="I115" i="1" s="1"/>
  <c r="C115" i="4" s="1"/>
  <c r="J114" i="4"/>
  <c r="H114" i="4"/>
  <c r="BB117" i="1"/>
  <c r="K117" i="1"/>
  <c r="P116" i="1"/>
  <c r="AO117" i="1"/>
  <c r="AN117" i="1"/>
  <c r="Y118" i="1"/>
  <c r="U116" i="1"/>
  <c r="H115" i="1"/>
  <c r="B115" i="4" s="1"/>
  <c r="AM116" i="1"/>
  <c r="AL116" i="1"/>
  <c r="J115" i="1"/>
  <c r="O115" i="1" s="1"/>
  <c r="V117" i="1"/>
  <c r="AE118" i="1" l="1"/>
  <c r="N119" i="1"/>
  <c r="AT119" i="1"/>
  <c r="AU119" i="1"/>
  <c r="S118" i="1"/>
  <c r="U117" i="1"/>
  <c r="H116" i="1"/>
  <c r="B116" i="4" s="1"/>
  <c r="H115" i="4"/>
  <c r="J115" i="4"/>
  <c r="AL117" i="1"/>
  <c r="J116" i="1"/>
  <c r="O116" i="1" s="1"/>
  <c r="AM117" i="1"/>
  <c r="P117" i="1"/>
  <c r="AO118" i="1"/>
  <c r="K118" i="1"/>
  <c r="BB118" i="1"/>
  <c r="AN118" i="1"/>
  <c r="I115" i="4"/>
  <c r="G115" i="4"/>
  <c r="Y119" i="1"/>
  <c r="Y120" i="1" s="1"/>
  <c r="AB117" i="1"/>
  <c r="AA116" i="1"/>
  <c r="I116" i="1" s="1"/>
  <c r="C116" i="4" s="1"/>
  <c r="BA117" i="1"/>
  <c r="AX117" i="1"/>
  <c r="AZ117" i="1"/>
  <c r="AY117" i="1"/>
  <c r="V118" i="1"/>
  <c r="AB118" i="1" l="1"/>
  <c r="AL118" i="1"/>
  <c r="AM118" i="1"/>
  <c r="J117" i="1"/>
  <c r="O117" i="1" s="1"/>
  <c r="AY118" i="1"/>
  <c r="BA118" i="1"/>
  <c r="AX118" i="1"/>
  <c r="AZ118" i="1"/>
  <c r="BB119" i="1"/>
  <c r="AN119" i="1"/>
  <c r="K119" i="1"/>
  <c r="P118" i="1"/>
  <c r="AO119" i="1"/>
  <c r="G116" i="4"/>
  <c r="I116" i="4"/>
  <c r="J116" i="4"/>
  <c r="H116" i="4"/>
  <c r="H117" i="1"/>
  <c r="B117" i="4" s="1"/>
  <c r="U118" i="1"/>
  <c r="V119" i="1"/>
  <c r="AE119" i="1"/>
  <c r="AA117" i="1"/>
  <c r="I117" i="1" s="1"/>
  <c r="C117" i="4" s="1"/>
  <c r="N120" i="1"/>
  <c r="AT120" i="1"/>
  <c r="AU120" i="1"/>
  <c r="S119" i="1"/>
  <c r="BA119" i="1" l="1"/>
  <c r="AX119" i="1"/>
  <c r="AY119" i="1"/>
  <c r="AZ119" i="1"/>
  <c r="J117" i="4"/>
  <c r="H117" i="4"/>
  <c r="AM119" i="1"/>
  <c r="AL119" i="1"/>
  <c r="J118" i="1"/>
  <c r="O118" i="1" s="1"/>
  <c r="I117" i="4"/>
  <c r="G117" i="4"/>
  <c r="AE120" i="1"/>
  <c r="N121" i="1"/>
  <c r="AT121" i="1"/>
  <c r="AU121" i="1"/>
  <c r="S120" i="1"/>
  <c r="V120" i="1"/>
  <c r="Y121" i="1"/>
  <c r="U119" i="1"/>
  <c r="H118" i="1"/>
  <c r="B118" i="4" s="1"/>
  <c r="K120" i="1"/>
  <c r="AN120" i="1"/>
  <c r="AO120" i="1"/>
  <c r="P119" i="1"/>
  <c r="BB120" i="1"/>
  <c r="AB119" i="1"/>
  <c r="AA118" i="1"/>
  <c r="I118" i="1" s="1"/>
  <c r="C118" i="4" s="1"/>
  <c r="AE121" i="1" l="1"/>
  <c r="AB120" i="1"/>
  <c r="I118" i="4"/>
  <c r="G118" i="4"/>
  <c r="AA119" i="1"/>
  <c r="I119" i="1" s="1"/>
  <c r="C119" i="4" s="1"/>
  <c r="P120" i="1"/>
  <c r="AO121" i="1"/>
  <c r="K121" i="1"/>
  <c r="BB121" i="1"/>
  <c r="AN121" i="1"/>
  <c r="H118" i="4"/>
  <c r="J118" i="4"/>
  <c r="U120" i="1"/>
  <c r="H119" i="1"/>
  <c r="B119" i="4" s="1"/>
  <c r="Y122" i="1"/>
  <c r="Y123" i="1" s="1"/>
  <c r="J119" i="1"/>
  <c r="O119" i="1" s="1"/>
  <c r="AL120" i="1"/>
  <c r="AM120" i="1"/>
  <c r="N122" i="1"/>
  <c r="AT122" i="1"/>
  <c r="AU122" i="1"/>
  <c r="S121" i="1"/>
  <c r="AZ120" i="1"/>
  <c r="AX120" i="1"/>
  <c r="AY120" i="1"/>
  <c r="BA120" i="1"/>
  <c r="V121" i="1"/>
  <c r="AB121" i="1" l="1"/>
  <c r="BA121" i="1"/>
  <c r="AZ121" i="1"/>
  <c r="AX121" i="1"/>
  <c r="AY121" i="1"/>
  <c r="AA120" i="1"/>
  <c r="I120" i="1" s="1"/>
  <c r="C120" i="4" s="1"/>
  <c r="BB122" i="1"/>
  <c r="AN122" i="1"/>
  <c r="P121" i="1"/>
  <c r="K122" i="1"/>
  <c r="AO122" i="1"/>
  <c r="AL121" i="1"/>
  <c r="AM121" i="1"/>
  <c r="J120" i="1"/>
  <c r="O120" i="1" s="1"/>
  <c r="H119" i="4"/>
  <c r="J119" i="4"/>
  <c r="I119" i="4"/>
  <c r="G119" i="4"/>
  <c r="AE122" i="1"/>
  <c r="U121" i="1"/>
  <c r="H120" i="1"/>
  <c r="B120" i="4" s="1"/>
  <c r="V122" i="1"/>
  <c r="V123" i="1" s="1"/>
  <c r="AT123" i="1"/>
  <c r="AE123" i="1" s="1"/>
  <c r="N123" i="1"/>
  <c r="AU123" i="1"/>
  <c r="S122" i="1"/>
  <c r="AB122" i="1" l="1"/>
  <c r="AZ122" i="1"/>
  <c r="BA122" i="1"/>
  <c r="AX122" i="1"/>
  <c r="AY122" i="1"/>
  <c r="J120" i="4"/>
  <c r="H120" i="4"/>
  <c r="AT124" i="1"/>
  <c r="AE124" i="1" s="1"/>
  <c r="N124" i="1"/>
  <c r="AU124" i="1"/>
  <c r="S123" i="1"/>
  <c r="H121" i="1"/>
  <c r="B121" i="4" s="1"/>
  <c r="U122" i="1"/>
  <c r="AA121" i="1"/>
  <c r="I121" i="1" s="1"/>
  <c r="C121" i="4" s="1"/>
  <c r="Y124" i="1"/>
  <c r="J121" i="1"/>
  <c r="O121" i="1" s="1"/>
  <c r="AM122" i="1"/>
  <c r="AL122" i="1"/>
  <c r="I120" i="4"/>
  <c r="G120" i="4"/>
  <c r="BB123" i="1"/>
  <c r="AN123" i="1"/>
  <c r="P122" i="1"/>
  <c r="AO123" i="1"/>
  <c r="K123" i="1"/>
  <c r="Y125" i="1" l="1"/>
  <c r="AA122" i="1"/>
  <c r="I122" i="1" s="1"/>
  <c r="C122" i="4" s="1"/>
  <c r="J122" i="4" s="1"/>
  <c r="J121" i="4"/>
  <c r="H121" i="4"/>
  <c r="AB123" i="1"/>
  <c r="AY123" i="1"/>
  <c r="BA123" i="1"/>
  <c r="AX123" i="1"/>
  <c r="AZ123" i="1"/>
  <c r="I121" i="4"/>
  <c r="G121" i="4"/>
  <c r="AL123" i="1"/>
  <c r="AM123" i="1"/>
  <c r="J122" i="1"/>
  <c r="O122" i="1" s="1"/>
  <c r="U123" i="1"/>
  <c r="H122" i="1"/>
  <c r="B122" i="4" s="1"/>
  <c r="P123" i="1"/>
  <c r="K124" i="1"/>
  <c r="BB124" i="1"/>
  <c r="AO124" i="1"/>
  <c r="AN124" i="1"/>
  <c r="AT125" i="1"/>
  <c r="N125" i="1"/>
  <c r="AU125" i="1"/>
  <c r="S124" i="1"/>
  <c r="V124" i="1"/>
  <c r="V125" i="1" s="1"/>
  <c r="AE125" i="1" l="1"/>
  <c r="AB124" i="1"/>
  <c r="H122" i="4"/>
  <c r="I122" i="4"/>
  <c r="G122" i="4"/>
  <c r="AM124" i="1"/>
  <c r="J123" i="1"/>
  <c r="O123" i="1" s="1"/>
  <c r="AL124" i="1"/>
  <c r="N126" i="1"/>
  <c r="AT126" i="1"/>
  <c r="AU126" i="1"/>
  <c r="S125" i="1"/>
  <c r="H123" i="1"/>
  <c r="B123" i="4" s="1"/>
  <c r="U124" i="1"/>
  <c r="AA123" i="1"/>
  <c r="I123" i="1" s="1"/>
  <c r="C123" i="4" s="1"/>
  <c r="AO125" i="1"/>
  <c r="K125" i="1"/>
  <c r="V126" i="1" s="1"/>
  <c r="P124" i="1"/>
  <c r="BB125" i="1"/>
  <c r="AN125" i="1"/>
  <c r="AZ124" i="1"/>
  <c r="BA124" i="1"/>
  <c r="AY124" i="1"/>
  <c r="AX124" i="1"/>
  <c r="Y126" i="1"/>
  <c r="Y127" i="1" s="1"/>
  <c r="AA124" i="1" l="1"/>
  <c r="I124" i="1" s="1"/>
  <c r="C124" i="4" s="1"/>
  <c r="H124" i="4" s="1"/>
  <c r="AE126" i="1"/>
  <c r="J124" i="1"/>
  <c r="O124" i="1" s="1"/>
  <c r="AL125" i="1"/>
  <c r="AM125" i="1"/>
  <c r="N127" i="1"/>
  <c r="AT127" i="1"/>
  <c r="AU127" i="1"/>
  <c r="S126" i="1"/>
  <c r="J123" i="4"/>
  <c r="H123" i="4"/>
  <c r="AB125" i="1"/>
  <c r="AN126" i="1"/>
  <c r="AB126" i="1" s="1"/>
  <c r="K126" i="1"/>
  <c r="P125" i="1"/>
  <c r="BB126" i="1"/>
  <c r="AO126" i="1"/>
  <c r="U125" i="1"/>
  <c r="H124" i="1"/>
  <c r="B124" i="4" s="1"/>
  <c r="G123" i="4"/>
  <c r="I123" i="4"/>
  <c r="AZ125" i="1"/>
  <c r="AY125" i="1"/>
  <c r="BA125" i="1"/>
  <c r="AX125" i="1"/>
  <c r="J124" i="4" l="1"/>
  <c r="AE127" i="1"/>
  <c r="N128" i="1"/>
  <c r="AT128" i="1"/>
  <c r="AU128" i="1"/>
  <c r="S127" i="1"/>
  <c r="AA125" i="1"/>
  <c r="I125" i="1" s="1"/>
  <c r="C125" i="4" s="1"/>
  <c r="I124" i="4"/>
  <c r="G124" i="4"/>
  <c r="AX126" i="1"/>
  <c r="AZ126" i="1"/>
  <c r="AY126" i="1"/>
  <c r="BA126" i="1"/>
  <c r="Y128" i="1"/>
  <c r="Y129" i="1" s="1"/>
  <c r="U126" i="1"/>
  <c r="H125" i="1"/>
  <c r="B125" i="4" s="1"/>
  <c r="AL126" i="1"/>
  <c r="J125" i="1"/>
  <c r="O125" i="1" s="1"/>
  <c r="AM126" i="1"/>
  <c r="AO127" i="1"/>
  <c r="P126" i="1"/>
  <c r="K127" i="1"/>
  <c r="BB127" i="1"/>
  <c r="AN127" i="1"/>
  <c r="AB127" i="1" s="1"/>
  <c r="V127" i="1"/>
  <c r="V128" i="1" l="1"/>
  <c r="AA126" i="1"/>
  <c r="I126" i="1" s="1"/>
  <c r="C126" i="4" s="1"/>
  <c r="AE128" i="1"/>
  <c r="AL127" i="1"/>
  <c r="J126" i="1"/>
  <c r="O126" i="1" s="1"/>
  <c r="AM127" i="1"/>
  <c r="J126" i="4"/>
  <c r="H126" i="4"/>
  <c r="G125" i="4"/>
  <c r="I125" i="4"/>
  <c r="H126" i="1"/>
  <c r="B126" i="4" s="1"/>
  <c r="U127" i="1"/>
  <c r="H125" i="4"/>
  <c r="J125" i="4"/>
  <c r="AZ127" i="1"/>
  <c r="BA127" i="1"/>
  <c r="AX127" i="1"/>
  <c r="AY127" i="1"/>
  <c r="AO128" i="1"/>
  <c r="AN128" i="1"/>
  <c r="K128" i="1"/>
  <c r="V129" i="1" s="1"/>
  <c r="BB128" i="1"/>
  <c r="P127" i="1"/>
  <c r="N129" i="1"/>
  <c r="AT129" i="1"/>
  <c r="AU129" i="1"/>
  <c r="S128" i="1"/>
  <c r="AE129" i="1" l="1"/>
  <c r="G126" i="4"/>
  <c r="I126" i="4"/>
  <c r="N130" i="1"/>
  <c r="AT130" i="1"/>
  <c r="AU130" i="1"/>
  <c r="S129" i="1"/>
  <c r="J127" i="1"/>
  <c r="O127" i="1" s="1"/>
  <c r="AL128" i="1"/>
  <c r="AM128" i="1"/>
  <c r="AZ128" i="1"/>
  <c r="AY128" i="1"/>
  <c r="BA128" i="1"/>
  <c r="AX128" i="1"/>
  <c r="Y130" i="1"/>
  <c r="Y131" i="1" s="1"/>
  <c r="V130" i="1"/>
  <c r="AN129" i="1"/>
  <c r="BB129" i="1"/>
  <c r="AO129" i="1"/>
  <c r="K129" i="1"/>
  <c r="P128" i="1"/>
  <c r="AB128" i="1"/>
  <c r="U128" i="1"/>
  <c r="H127" i="1"/>
  <c r="B127" i="4" s="1"/>
  <c r="AA127" i="1"/>
  <c r="I127" i="1" s="1"/>
  <c r="C127" i="4" s="1"/>
  <c r="AE130" i="1" l="1"/>
  <c r="AB129" i="1"/>
  <c r="AA128" i="1"/>
  <c r="I128" i="1" s="1"/>
  <c r="C128" i="4" s="1"/>
  <c r="H128" i="4" s="1"/>
  <c r="H127" i="4"/>
  <c r="J127" i="4"/>
  <c r="I127" i="4"/>
  <c r="G127" i="4"/>
  <c r="H128" i="1"/>
  <c r="B128" i="4" s="1"/>
  <c r="U129" i="1"/>
  <c r="BB130" i="1"/>
  <c r="P129" i="1"/>
  <c r="K130" i="1"/>
  <c r="AO130" i="1"/>
  <c r="AN130" i="1"/>
  <c r="AT131" i="1"/>
  <c r="AE131" i="1" s="1"/>
  <c r="N131" i="1"/>
  <c r="AU131" i="1"/>
  <c r="S130" i="1"/>
  <c r="AM129" i="1"/>
  <c r="J128" i="1"/>
  <c r="O128" i="1" s="1"/>
  <c r="AL129" i="1"/>
  <c r="BA129" i="1"/>
  <c r="AY129" i="1"/>
  <c r="AX129" i="1"/>
  <c r="AZ129" i="1"/>
  <c r="AB130" i="1" l="1"/>
  <c r="J128" i="4"/>
  <c r="AT132" i="1"/>
  <c r="N132" i="1"/>
  <c r="AU132" i="1"/>
  <c r="S131" i="1"/>
  <c r="AA129" i="1"/>
  <c r="I129" i="1" s="1"/>
  <c r="C129" i="4" s="1"/>
  <c r="Y132" i="1"/>
  <c r="Y133" i="1" s="1"/>
  <c r="BB131" i="1"/>
  <c r="AO131" i="1"/>
  <c r="P130" i="1"/>
  <c r="K131" i="1"/>
  <c r="AN131" i="1"/>
  <c r="V131" i="1"/>
  <c r="G128" i="4"/>
  <c r="I128" i="4"/>
  <c r="AX130" i="1"/>
  <c r="AZ130" i="1"/>
  <c r="AY130" i="1"/>
  <c r="BA130" i="1"/>
  <c r="J129" i="1"/>
  <c r="O129" i="1" s="1"/>
  <c r="AL130" i="1"/>
  <c r="AM130" i="1"/>
  <c r="U130" i="1"/>
  <c r="H129" i="1"/>
  <c r="B129" i="4" s="1"/>
  <c r="V132" i="1" l="1"/>
  <c r="AZ131" i="1"/>
  <c r="AX131" i="1"/>
  <c r="AY131" i="1"/>
  <c r="BA131" i="1"/>
  <c r="AM131" i="1"/>
  <c r="J130" i="1"/>
  <c r="O130" i="1" s="1"/>
  <c r="AL131" i="1"/>
  <c r="J129" i="4"/>
  <c r="H129" i="4"/>
  <c r="H130" i="1"/>
  <c r="B130" i="4" s="1"/>
  <c r="U131" i="1"/>
  <c r="G129" i="4"/>
  <c r="I129" i="4"/>
  <c r="AB131" i="1"/>
  <c r="AN132" i="1"/>
  <c r="P131" i="1"/>
  <c r="BB132" i="1"/>
  <c r="K132" i="1"/>
  <c r="AO132" i="1"/>
  <c r="AT133" i="1"/>
  <c r="N133" i="1"/>
  <c r="Y134" i="1" s="1"/>
  <c r="AU133" i="1"/>
  <c r="S132" i="1"/>
  <c r="AA130" i="1"/>
  <c r="I130" i="1" s="1"/>
  <c r="C130" i="4" s="1"/>
  <c r="AE132" i="1"/>
  <c r="AA131" i="1" l="1"/>
  <c r="I131" i="1"/>
  <c r="C131" i="4" s="1"/>
  <c r="H131" i="4" s="1"/>
  <c r="K133" i="1"/>
  <c r="AO133" i="1"/>
  <c r="P132" i="1"/>
  <c r="BB133" i="1"/>
  <c r="AN133" i="1"/>
  <c r="N134" i="1"/>
  <c r="AT134" i="1"/>
  <c r="AU134" i="1"/>
  <c r="S133" i="1"/>
  <c r="H131" i="1"/>
  <c r="B131" i="4" s="1"/>
  <c r="U132" i="1"/>
  <c r="AZ132" i="1"/>
  <c r="AY132" i="1"/>
  <c r="BA132" i="1"/>
  <c r="AX132" i="1"/>
  <c r="V133" i="1"/>
  <c r="V134" i="1" s="1"/>
  <c r="AE133" i="1"/>
  <c r="I130" i="4"/>
  <c r="G130" i="4"/>
  <c r="H130" i="4"/>
  <c r="J130" i="4"/>
  <c r="J131" i="1"/>
  <c r="O131" i="1" s="1"/>
  <c r="AL132" i="1"/>
  <c r="AM132" i="1"/>
  <c r="AB132" i="1"/>
  <c r="J131" i="4" l="1"/>
  <c r="AA132" i="1"/>
  <c r="I132" i="1" s="1"/>
  <c r="C132" i="4" s="1"/>
  <c r="J132" i="4" s="1"/>
  <c r="AB133" i="1"/>
  <c r="BA133" i="1"/>
  <c r="AZ133" i="1"/>
  <c r="AX133" i="1"/>
  <c r="AY133" i="1"/>
  <c r="H132" i="1"/>
  <c r="B132" i="4" s="1"/>
  <c r="U133" i="1"/>
  <c r="G131" i="4"/>
  <c r="I131" i="4"/>
  <c r="AO134" i="1"/>
  <c r="BB134" i="1"/>
  <c r="K134" i="1"/>
  <c r="V135" i="1" s="1"/>
  <c r="AN134" i="1"/>
  <c r="P133" i="1"/>
  <c r="AE134" i="1"/>
  <c r="AL133" i="1"/>
  <c r="AM133" i="1"/>
  <c r="J132" i="1"/>
  <c r="O132" i="1" s="1"/>
  <c r="N135" i="1"/>
  <c r="AT135" i="1"/>
  <c r="AU135" i="1"/>
  <c r="S134" i="1"/>
  <c r="Y135" i="1"/>
  <c r="H132" i="4" l="1"/>
  <c r="AB134" i="1"/>
  <c r="U134" i="1"/>
  <c r="H133" i="1"/>
  <c r="B133" i="4" s="1"/>
  <c r="N136" i="1"/>
  <c r="AT136" i="1"/>
  <c r="AU136" i="1"/>
  <c r="S135" i="1"/>
  <c r="I132" i="4"/>
  <c r="G132" i="4"/>
  <c r="J133" i="1"/>
  <c r="O133" i="1" s="1"/>
  <c r="AM134" i="1"/>
  <c r="AL134" i="1"/>
  <c r="AN135" i="1"/>
  <c r="AO135" i="1"/>
  <c r="BB135" i="1"/>
  <c r="K135" i="1"/>
  <c r="P134" i="1"/>
  <c r="AX134" i="1"/>
  <c r="AY134" i="1"/>
  <c r="AZ134" i="1"/>
  <c r="BA134" i="1"/>
  <c r="AE135" i="1"/>
  <c r="AA133" i="1"/>
  <c r="I133" i="1" s="1"/>
  <c r="C133" i="4" s="1"/>
  <c r="Y136" i="1"/>
  <c r="Y137" i="1" l="1"/>
  <c r="AA134" i="1"/>
  <c r="I134" i="1" s="1"/>
  <c r="C134" i="4" s="1"/>
  <c r="AB135" i="1"/>
  <c r="AN136" i="1"/>
  <c r="BB136" i="1"/>
  <c r="AO136" i="1"/>
  <c r="P135" i="1"/>
  <c r="K136" i="1"/>
  <c r="BA135" i="1"/>
  <c r="AZ135" i="1"/>
  <c r="AX135" i="1"/>
  <c r="AY135" i="1"/>
  <c r="AE136" i="1"/>
  <c r="J134" i="4"/>
  <c r="H134" i="4"/>
  <c r="N137" i="1"/>
  <c r="Y138" i="1" s="1"/>
  <c r="AT137" i="1"/>
  <c r="AU137" i="1"/>
  <c r="S136" i="1"/>
  <c r="I133" i="4"/>
  <c r="G133" i="4"/>
  <c r="H133" i="4"/>
  <c r="J133" i="4"/>
  <c r="V136" i="1"/>
  <c r="V137" i="1" s="1"/>
  <c r="AM135" i="1"/>
  <c r="J134" i="1"/>
  <c r="O134" i="1" s="1"/>
  <c r="AL135" i="1"/>
  <c r="H134" i="1"/>
  <c r="B134" i="4" s="1"/>
  <c r="U135" i="1"/>
  <c r="N138" i="1" l="1"/>
  <c r="AT138" i="1"/>
  <c r="AU138" i="1"/>
  <c r="S137" i="1"/>
  <c r="AO137" i="1"/>
  <c r="P136" i="1"/>
  <c r="AN137" i="1"/>
  <c r="BB137" i="1"/>
  <c r="K137" i="1"/>
  <c r="AE137" i="1"/>
  <c r="H135" i="1"/>
  <c r="B135" i="4" s="1"/>
  <c r="U136" i="1"/>
  <c r="V138" i="1"/>
  <c r="G134" i="4"/>
  <c r="I134" i="4"/>
  <c r="AX136" i="1"/>
  <c r="AZ136" i="1"/>
  <c r="AY136" i="1"/>
  <c r="BA136" i="1"/>
  <c r="AA135" i="1"/>
  <c r="I135" i="1" s="1"/>
  <c r="C135" i="4" s="1"/>
  <c r="J135" i="1"/>
  <c r="O135" i="1" s="1"/>
  <c r="AM136" i="1"/>
  <c r="AL136" i="1"/>
  <c r="AB136" i="1"/>
  <c r="AB137" i="1" l="1"/>
  <c r="AA136" i="1"/>
  <c r="I136" i="1" s="1"/>
  <c r="C136" i="4" s="1"/>
  <c r="U137" i="1"/>
  <c r="H136" i="1"/>
  <c r="B136" i="4" s="1"/>
  <c r="H136" i="4"/>
  <c r="J136" i="4"/>
  <c r="H135" i="4"/>
  <c r="J135" i="4"/>
  <c r="AE138" i="1"/>
  <c r="G135" i="4"/>
  <c r="I135" i="4"/>
  <c r="P137" i="1"/>
  <c r="BB138" i="1"/>
  <c r="K138" i="1"/>
  <c r="AO138" i="1"/>
  <c r="AN138" i="1"/>
  <c r="AT139" i="1"/>
  <c r="N139" i="1"/>
  <c r="AU139" i="1"/>
  <c r="S138" i="1"/>
  <c r="AL137" i="1"/>
  <c r="J136" i="1"/>
  <c r="O136" i="1" s="1"/>
  <c r="AM137" i="1"/>
  <c r="AZ137" i="1"/>
  <c r="AY137" i="1"/>
  <c r="BA137" i="1"/>
  <c r="AX137" i="1"/>
  <c r="Y139" i="1"/>
  <c r="AB138" i="1" l="1"/>
  <c r="AE139" i="1"/>
  <c r="AT140" i="1"/>
  <c r="N140" i="1"/>
  <c r="AU140" i="1"/>
  <c r="S139" i="1"/>
  <c r="K139" i="1"/>
  <c r="P138" i="1"/>
  <c r="AN139" i="1"/>
  <c r="BB139" i="1"/>
  <c r="AO139" i="1"/>
  <c r="Y140" i="1"/>
  <c r="Y141" i="1" s="1"/>
  <c r="V139" i="1"/>
  <c r="AZ138" i="1"/>
  <c r="AY138" i="1"/>
  <c r="AX138" i="1"/>
  <c r="BA138" i="1"/>
  <c r="AA137" i="1"/>
  <c r="I137" i="1" s="1"/>
  <c r="C137" i="4" s="1"/>
  <c r="J137" i="1"/>
  <c r="O137" i="1" s="1"/>
  <c r="AL138" i="1"/>
  <c r="AM138" i="1"/>
  <c r="I136" i="4"/>
  <c r="G136" i="4"/>
  <c r="U138" i="1"/>
  <c r="H137" i="1"/>
  <c r="B137" i="4" s="1"/>
  <c r="AB139" i="1" l="1"/>
  <c r="AZ139" i="1"/>
  <c r="AY139" i="1"/>
  <c r="AX139" i="1"/>
  <c r="BA139" i="1"/>
  <c r="BB140" i="1"/>
  <c r="K140" i="1"/>
  <c r="AN140" i="1"/>
  <c r="AO140" i="1"/>
  <c r="P139" i="1"/>
  <c r="J137" i="4"/>
  <c r="H137" i="4"/>
  <c r="G137" i="4"/>
  <c r="I137" i="4"/>
  <c r="J138" i="1"/>
  <c r="O138" i="1" s="1"/>
  <c r="AM139" i="1"/>
  <c r="AL139" i="1"/>
  <c r="V140" i="1"/>
  <c r="AA138" i="1"/>
  <c r="I138" i="1" s="1"/>
  <c r="C138" i="4" s="1"/>
  <c r="AT141" i="1"/>
  <c r="N141" i="1"/>
  <c r="AU141" i="1"/>
  <c r="S140" i="1"/>
  <c r="H138" i="1"/>
  <c r="B138" i="4" s="1"/>
  <c r="U139" i="1"/>
  <c r="AE140" i="1"/>
  <c r="AB140" i="1" l="1"/>
  <c r="G138" i="4"/>
  <c r="I138" i="4"/>
  <c r="AX140" i="1"/>
  <c r="AZ140" i="1"/>
  <c r="AY140" i="1"/>
  <c r="BA140" i="1"/>
  <c r="N142" i="1"/>
  <c r="AT142" i="1"/>
  <c r="AU142" i="1"/>
  <c r="S141" i="1"/>
  <c r="AA139" i="1"/>
  <c r="I139" i="1" s="1"/>
  <c r="C139" i="4" s="1"/>
  <c r="AE141" i="1"/>
  <c r="Y142" i="1"/>
  <c r="AL140" i="1"/>
  <c r="AM140" i="1"/>
  <c r="J139" i="1"/>
  <c r="O139" i="1" s="1"/>
  <c r="BB141" i="1"/>
  <c r="AO141" i="1"/>
  <c r="AN141" i="1"/>
  <c r="P140" i="1"/>
  <c r="K141" i="1"/>
  <c r="J138" i="4"/>
  <c r="H138" i="4"/>
  <c r="U140" i="1"/>
  <c r="H139" i="1"/>
  <c r="B139" i="4" s="1"/>
  <c r="V141" i="1"/>
  <c r="AB141" i="1" l="1"/>
  <c r="AE142" i="1"/>
  <c r="N143" i="1"/>
  <c r="AT143" i="1"/>
  <c r="AU143" i="1"/>
  <c r="S142" i="1"/>
  <c r="Y143" i="1"/>
  <c r="Y144" i="1" s="1"/>
  <c r="H140" i="1"/>
  <c r="B140" i="4" s="1"/>
  <c r="U141" i="1"/>
  <c r="H139" i="4"/>
  <c r="J139" i="4"/>
  <c r="AM141" i="1"/>
  <c r="AL141" i="1"/>
  <c r="J140" i="1"/>
  <c r="O140" i="1" s="1"/>
  <c r="BB142" i="1"/>
  <c r="P141" i="1"/>
  <c r="K142" i="1"/>
  <c r="AN142" i="1"/>
  <c r="AO142" i="1"/>
  <c r="V142" i="1"/>
  <c r="AA140" i="1"/>
  <c r="I140" i="1" s="1"/>
  <c r="C140" i="4" s="1"/>
  <c r="I139" i="4"/>
  <c r="G139" i="4"/>
  <c r="BA141" i="1"/>
  <c r="AX141" i="1"/>
  <c r="AZ141" i="1"/>
  <c r="AY141" i="1"/>
  <c r="AA141" i="1" l="1"/>
  <c r="I141" i="1" s="1"/>
  <c r="C141" i="4" s="1"/>
  <c r="AB142" i="1"/>
  <c r="U142" i="1"/>
  <c r="H141" i="1"/>
  <c r="B141" i="4" s="1"/>
  <c r="AX142" i="1"/>
  <c r="BA142" i="1"/>
  <c r="AY142" i="1"/>
  <c r="AZ142" i="1"/>
  <c r="J141" i="1"/>
  <c r="O141" i="1" s="1"/>
  <c r="AL142" i="1"/>
  <c r="AM142" i="1"/>
  <c r="G140" i="4"/>
  <c r="I140" i="4"/>
  <c r="H141" i="4"/>
  <c r="J141" i="4"/>
  <c r="AE143" i="1"/>
  <c r="AO143" i="1"/>
  <c r="BB143" i="1"/>
  <c r="P142" i="1"/>
  <c r="AN143" i="1"/>
  <c r="K143" i="1"/>
  <c r="H140" i="4"/>
  <c r="J140" i="4"/>
  <c r="V143" i="1"/>
  <c r="N144" i="1"/>
  <c r="Y145" i="1" s="1"/>
  <c r="AT144" i="1"/>
  <c r="AU144" i="1"/>
  <c r="S143" i="1"/>
  <c r="V144" i="1" l="1"/>
  <c r="AE144" i="1"/>
  <c r="AA142" i="1"/>
  <c r="I142" i="1" s="1"/>
  <c r="C142" i="4" s="1"/>
  <c r="J142" i="4" s="1"/>
  <c r="AY143" i="1"/>
  <c r="AZ143" i="1"/>
  <c r="AX143" i="1"/>
  <c r="BA143" i="1"/>
  <c r="N145" i="1"/>
  <c r="AT145" i="1"/>
  <c r="AU145" i="1"/>
  <c r="S144" i="1"/>
  <c r="K144" i="1"/>
  <c r="V145" i="1" s="1"/>
  <c r="P143" i="1"/>
  <c r="BB144" i="1"/>
  <c r="AO144" i="1"/>
  <c r="AN144" i="1"/>
  <c r="AB143" i="1"/>
  <c r="AM143" i="1"/>
  <c r="AL143" i="1"/>
  <c r="J142" i="1"/>
  <c r="O142" i="1" s="1"/>
  <c r="I141" i="4"/>
  <c r="G141" i="4"/>
  <c r="U143" i="1"/>
  <c r="H142" i="1"/>
  <c r="B142" i="4" s="1"/>
  <c r="H142" i="4" l="1"/>
  <c r="AB144" i="1"/>
  <c r="AA143" i="1"/>
  <c r="I143" i="1" s="1"/>
  <c r="C143" i="4" s="1"/>
  <c r="H143" i="4" s="1"/>
  <c r="AE145" i="1"/>
  <c r="N146" i="1"/>
  <c r="AT146" i="1"/>
  <c r="AU146" i="1"/>
  <c r="S145" i="1"/>
  <c r="AZ144" i="1"/>
  <c r="AY144" i="1"/>
  <c r="AX144" i="1"/>
  <c r="BA144" i="1"/>
  <c r="AL144" i="1"/>
  <c r="AM144" i="1"/>
  <c r="J143" i="1"/>
  <c r="O143" i="1" s="1"/>
  <c r="P144" i="1"/>
  <c r="AN145" i="1"/>
  <c r="BB145" i="1"/>
  <c r="K145" i="1"/>
  <c r="V146" i="1" s="1"/>
  <c r="AO145" i="1"/>
  <c r="H143" i="1"/>
  <c r="B143" i="4" s="1"/>
  <c r="U144" i="1"/>
  <c r="G142" i="4"/>
  <c r="I142" i="4"/>
  <c r="Y146" i="1"/>
  <c r="J143" i="4" l="1"/>
  <c r="H144" i="1"/>
  <c r="B144" i="4" s="1"/>
  <c r="U145" i="1"/>
  <c r="I143" i="4"/>
  <c r="G143" i="4"/>
  <c r="AE146" i="1"/>
  <c r="AT147" i="1"/>
  <c r="N147" i="1"/>
  <c r="AU147" i="1"/>
  <c r="S146" i="1"/>
  <c r="AA144" i="1"/>
  <c r="I144" i="1" s="1"/>
  <c r="C144" i="4" s="1"/>
  <c r="AX145" i="1"/>
  <c r="AY145" i="1"/>
  <c r="AZ145" i="1"/>
  <c r="BA145" i="1"/>
  <c r="AN146" i="1"/>
  <c r="P145" i="1"/>
  <c r="AO146" i="1"/>
  <c r="BB146" i="1"/>
  <c r="K146" i="1"/>
  <c r="Y147" i="1"/>
  <c r="AB145" i="1"/>
  <c r="J144" i="1"/>
  <c r="O144" i="1" s="1"/>
  <c r="AM145" i="1"/>
  <c r="AL145" i="1"/>
  <c r="AB146" i="1" l="1"/>
  <c r="AE147" i="1"/>
  <c r="AT148" i="1"/>
  <c r="N148" i="1"/>
  <c r="AU148" i="1"/>
  <c r="S147" i="1"/>
  <c r="AN147" i="1"/>
  <c r="AB147" i="1" s="1"/>
  <c r="K147" i="1"/>
  <c r="P146" i="1"/>
  <c r="AO147" i="1"/>
  <c r="BB147" i="1"/>
  <c r="AL146" i="1"/>
  <c r="AM146" i="1"/>
  <c r="J145" i="1"/>
  <c r="O145" i="1" s="1"/>
  <c r="J144" i="4"/>
  <c r="H144" i="4"/>
  <c r="U146" i="1"/>
  <c r="H145" i="1"/>
  <c r="B145" i="4" s="1"/>
  <c r="Y148" i="1"/>
  <c r="Y149" i="1" s="1"/>
  <c r="AY146" i="1"/>
  <c r="AZ146" i="1"/>
  <c r="BA146" i="1"/>
  <c r="AX146" i="1"/>
  <c r="G144" i="4"/>
  <c r="I144" i="4"/>
  <c r="AA145" i="1"/>
  <c r="I145" i="1" s="1"/>
  <c r="C145" i="4" s="1"/>
  <c r="V147" i="1"/>
  <c r="H145" i="4" l="1"/>
  <c r="J145" i="4"/>
  <c r="H146" i="1"/>
  <c r="B146" i="4" s="1"/>
  <c r="U147" i="1"/>
  <c r="BB148" i="1"/>
  <c r="AO148" i="1"/>
  <c r="K148" i="1"/>
  <c r="P147" i="1"/>
  <c r="AN148" i="1"/>
  <c r="J146" i="1"/>
  <c r="O146" i="1" s="1"/>
  <c r="AM147" i="1"/>
  <c r="AL147" i="1"/>
  <c r="AA146" i="1"/>
  <c r="I146" i="1" s="1"/>
  <c r="C146" i="4" s="1"/>
  <c r="AT149" i="1"/>
  <c r="N149" i="1"/>
  <c r="AU149" i="1"/>
  <c r="S148" i="1"/>
  <c r="G145" i="4"/>
  <c r="I145" i="4"/>
  <c r="V148" i="1"/>
  <c r="AY147" i="1"/>
  <c r="AZ147" i="1"/>
  <c r="AX147" i="1"/>
  <c r="BA147" i="1"/>
  <c r="AE148" i="1"/>
  <c r="J147" i="1" l="1"/>
  <c r="O147" i="1" s="1"/>
  <c r="AL148" i="1"/>
  <c r="AM148" i="1"/>
  <c r="N150" i="1"/>
  <c r="AT150" i="1"/>
  <c r="AU150" i="1"/>
  <c r="S149" i="1"/>
  <c r="AN149" i="1"/>
  <c r="AB149" i="1" s="1"/>
  <c r="K149" i="1"/>
  <c r="AO149" i="1"/>
  <c r="BB149" i="1"/>
  <c r="P148" i="1"/>
  <c r="BA148" i="1"/>
  <c r="AX148" i="1"/>
  <c r="AY148" i="1"/>
  <c r="AZ148" i="1"/>
  <c r="AE149" i="1"/>
  <c r="Y150" i="1"/>
  <c r="U148" i="1"/>
  <c r="H147" i="1"/>
  <c r="B147" i="4" s="1"/>
  <c r="I146" i="4"/>
  <c r="G146" i="4"/>
  <c r="AA147" i="1"/>
  <c r="I147" i="1" s="1"/>
  <c r="C147" i="4" s="1"/>
  <c r="J146" i="4"/>
  <c r="H146" i="4"/>
  <c r="V149" i="1"/>
  <c r="V150" i="1" s="1"/>
  <c r="AB148" i="1"/>
  <c r="Y151" i="1" l="1"/>
  <c r="AL149" i="1"/>
  <c r="J148" i="1"/>
  <c r="O148" i="1" s="1"/>
  <c r="AM149" i="1"/>
  <c r="AE150" i="1"/>
  <c r="G147" i="4"/>
  <c r="I147" i="4"/>
  <c r="N151" i="1"/>
  <c r="Y152" i="1" s="1"/>
  <c r="AT151" i="1"/>
  <c r="AU151" i="1"/>
  <c r="S150" i="1"/>
  <c r="U149" i="1"/>
  <c r="H148" i="1"/>
  <c r="B148" i="4" s="1"/>
  <c r="H147" i="4"/>
  <c r="J147" i="4"/>
  <c r="AZ149" i="1"/>
  <c r="AX149" i="1"/>
  <c r="AY149" i="1"/>
  <c r="BA149" i="1"/>
  <c r="AA148" i="1"/>
  <c r="I148" i="1" s="1"/>
  <c r="C148" i="4" s="1"/>
  <c r="BB150" i="1"/>
  <c r="AN150" i="1"/>
  <c r="AO150" i="1"/>
  <c r="P149" i="1"/>
  <c r="K150" i="1"/>
  <c r="V151" i="1" s="1"/>
  <c r="AE151" i="1" l="1"/>
  <c r="BA150" i="1"/>
  <c r="AX150" i="1"/>
  <c r="AY150" i="1"/>
  <c r="AZ150" i="1"/>
  <c r="H148" i="4"/>
  <c r="J148" i="4"/>
  <c r="G148" i="4"/>
  <c r="I148" i="4"/>
  <c r="N152" i="1"/>
  <c r="AT152" i="1"/>
  <c r="AU152" i="1"/>
  <c r="S151" i="1"/>
  <c r="H149" i="1"/>
  <c r="B149" i="4" s="1"/>
  <c r="U150" i="1"/>
  <c r="AN151" i="1"/>
  <c r="K151" i="1"/>
  <c r="V152" i="1" s="1"/>
  <c r="BB151" i="1"/>
  <c r="P150" i="1"/>
  <c r="AO151" i="1"/>
  <c r="AB150" i="1"/>
  <c r="AL150" i="1"/>
  <c r="J149" i="1"/>
  <c r="O149" i="1" s="1"/>
  <c r="AM150" i="1"/>
  <c r="AA149" i="1"/>
  <c r="I149" i="1" s="1"/>
  <c r="C149" i="4" s="1"/>
  <c r="AA150" i="1" l="1"/>
  <c r="I150" i="1" s="1"/>
  <c r="C150" i="4" s="1"/>
  <c r="AE152" i="1"/>
  <c r="AZ151" i="1"/>
  <c r="AX151" i="1"/>
  <c r="BA151" i="1"/>
  <c r="AY151" i="1"/>
  <c r="N153" i="1"/>
  <c r="AT153" i="1"/>
  <c r="AU153" i="1"/>
  <c r="S152" i="1"/>
  <c r="AL151" i="1"/>
  <c r="AM151" i="1"/>
  <c r="J150" i="1"/>
  <c r="O150" i="1" s="1"/>
  <c r="H150" i="1"/>
  <c r="B150" i="4" s="1"/>
  <c r="U151" i="1"/>
  <c r="I149" i="4"/>
  <c r="G149" i="4"/>
  <c r="H149" i="4"/>
  <c r="J149" i="4"/>
  <c r="AN152" i="1"/>
  <c r="P151" i="1"/>
  <c r="AO152" i="1"/>
  <c r="BB152" i="1"/>
  <c r="K152" i="1"/>
  <c r="V153" i="1" s="1"/>
  <c r="J150" i="4"/>
  <c r="H150" i="4"/>
  <c r="AB151" i="1"/>
  <c r="Y153" i="1"/>
  <c r="Y154" i="1" l="1"/>
  <c r="U152" i="1"/>
  <c r="H151" i="1"/>
  <c r="B151" i="4" s="1"/>
  <c r="N154" i="1"/>
  <c r="AT154" i="1"/>
  <c r="AU154" i="1"/>
  <c r="S153" i="1"/>
  <c r="G150" i="4"/>
  <c r="I150" i="4"/>
  <c r="AO153" i="1"/>
  <c r="P152" i="1"/>
  <c r="AN153" i="1"/>
  <c r="AB153" i="1" s="1"/>
  <c r="BB153" i="1"/>
  <c r="K153" i="1"/>
  <c r="BA152" i="1"/>
  <c r="AX152" i="1"/>
  <c r="AY152" i="1"/>
  <c r="AZ152" i="1"/>
  <c r="AB152" i="1"/>
  <c r="AL152" i="1"/>
  <c r="J151" i="1"/>
  <c r="O151" i="1" s="1"/>
  <c r="AM152" i="1"/>
  <c r="AE153" i="1"/>
  <c r="Y155" i="1"/>
  <c r="AA151" i="1"/>
  <c r="I151" i="1" s="1"/>
  <c r="C151" i="4" s="1"/>
  <c r="AE154" i="1" l="1"/>
  <c r="J152" i="1"/>
  <c r="O152" i="1" s="1"/>
  <c r="AM153" i="1"/>
  <c r="AL153" i="1"/>
  <c r="AA153" i="1" s="1"/>
  <c r="I153" i="1" s="1"/>
  <c r="C153" i="4" s="1"/>
  <c r="AA152" i="1"/>
  <c r="I152" i="1" s="1"/>
  <c r="C152" i="4" s="1"/>
  <c r="AT155" i="1"/>
  <c r="N155" i="1"/>
  <c r="Y156" i="1" s="1"/>
  <c r="AU155" i="1"/>
  <c r="S154" i="1"/>
  <c r="AY153" i="1"/>
  <c r="AX153" i="1"/>
  <c r="AZ153" i="1"/>
  <c r="BA153" i="1"/>
  <c r="I151" i="4"/>
  <c r="G151" i="4"/>
  <c r="K154" i="1"/>
  <c r="AO154" i="1"/>
  <c r="AN154" i="1"/>
  <c r="BB154" i="1"/>
  <c r="P153" i="1"/>
  <c r="J151" i="4"/>
  <c r="H151" i="4"/>
  <c r="V154" i="1"/>
  <c r="H152" i="1"/>
  <c r="B152" i="4" s="1"/>
  <c r="U153" i="1"/>
  <c r="AB154" i="1" l="1"/>
  <c r="H152" i="4"/>
  <c r="J152" i="4"/>
  <c r="AE155" i="1"/>
  <c r="J153" i="4"/>
  <c r="H153" i="4"/>
  <c r="V155" i="1"/>
  <c r="G152" i="4"/>
  <c r="I152" i="4"/>
  <c r="BB155" i="1"/>
  <c r="AO155" i="1"/>
  <c r="AN155" i="1"/>
  <c r="K155" i="1"/>
  <c r="P154" i="1"/>
  <c r="AT156" i="1"/>
  <c r="AE156" i="1" s="1"/>
  <c r="N156" i="1"/>
  <c r="AU156" i="1"/>
  <c r="S155" i="1"/>
  <c r="AY154" i="1"/>
  <c r="AZ154" i="1"/>
  <c r="BA154" i="1"/>
  <c r="AX154" i="1"/>
  <c r="AL154" i="1"/>
  <c r="AM154" i="1"/>
  <c r="J153" i="1"/>
  <c r="O153" i="1" s="1"/>
  <c r="H153" i="1"/>
  <c r="B153" i="4" s="1"/>
  <c r="U154" i="1"/>
  <c r="V156" i="1" l="1"/>
  <c r="AB155" i="1"/>
  <c r="AA154" i="1"/>
  <c r="I154" i="1" s="1"/>
  <c r="C154" i="4" s="1"/>
  <c r="J154" i="4" s="1"/>
  <c r="J154" i="1"/>
  <c r="O154" i="1" s="1"/>
  <c r="AM155" i="1"/>
  <c r="AL155" i="1"/>
  <c r="AT157" i="1"/>
  <c r="N157" i="1"/>
  <c r="AU157" i="1"/>
  <c r="S156" i="1"/>
  <c r="H154" i="1"/>
  <c r="B154" i="4" s="1"/>
  <c r="U155" i="1"/>
  <c r="AZ155" i="1"/>
  <c r="AY155" i="1"/>
  <c r="AX155" i="1"/>
  <c r="BA155" i="1"/>
  <c r="P155" i="1"/>
  <c r="K156" i="1"/>
  <c r="V157" i="1" s="1"/>
  <c r="AN156" i="1"/>
  <c r="BB156" i="1"/>
  <c r="AO156" i="1"/>
  <c r="G153" i="4"/>
  <c r="I153" i="4"/>
  <c r="Y157" i="1"/>
  <c r="AA155" i="1" l="1"/>
  <c r="I155" i="1" s="1"/>
  <c r="C155" i="4" s="1"/>
  <c r="J155" i="4" s="1"/>
  <c r="H154" i="4"/>
  <c r="Y158" i="1"/>
  <c r="AE157" i="1"/>
  <c r="N158" i="1"/>
  <c r="AT158" i="1"/>
  <c r="AU158" i="1"/>
  <c r="S157" i="1"/>
  <c r="J155" i="1"/>
  <c r="O155" i="1" s="1"/>
  <c r="AM156" i="1"/>
  <c r="AL156" i="1"/>
  <c r="AY156" i="1"/>
  <c r="AZ156" i="1"/>
  <c r="BA156" i="1"/>
  <c r="AX156" i="1"/>
  <c r="G154" i="4"/>
  <c r="I154" i="4"/>
  <c r="AB156" i="1"/>
  <c r="U156" i="1"/>
  <c r="H155" i="1"/>
  <c r="B155" i="4" s="1"/>
  <c r="BB157" i="1"/>
  <c r="P156" i="1"/>
  <c r="K157" i="1"/>
  <c r="AO157" i="1"/>
  <c r="AN157" i="1"/>
  <c r="H155" i="4" l="1"/>
  <c r="AA156" i="1"/>
  <c r="I156" i="1" s="1"/>
  <c r="C156" i="4" s="1"/>
  <c r="H156" i="4" s="1"/>
  <c r="AB157" i="1"/>
  <c r="BB158" i="1"/>
  <c r="AO158" i="1"/>
  <c r="P157" i="1"/>
  <c r="K158" i="1"/>
  <c r="AN158" i="1"/>
  <c r="AX157" i="1"/>
  <c r="AZ157" i="1"/>
  <c r="BA157" i="1"/>
  <c r="AY157" i="1"/>
  <c r="G155" i="4"/>
  <c r="I155" i="4"/>
  <c r="N159" i="1"/>
  <c r="AT159" i="1"/>
  <c r="AU159" i="1"/>
  <c r="S158" i="1"/>
  <c r="AM157" i="1"/>
  <c r="AL157" i="1"/>
  <c r="J156" i="1"/>
  <c r="O156" i="1" s="1"/>
  <c r="AE158" i="1"/>
  <c r="U157" i="1"/>
  <c r="H156" i="1"/>
  <c r="B156" i="4" s="1"/>
  <c r="Y159" i="1"/>
  <c r="V158" i="1"/>
  <c r="AA157" i="1" l="1"/>
  <c r="I157" i="1" s="1"/>
  <c r="C157" i="4" s="1"/>
  <c r="J156" i="4"/>
  <c r="AB158" i="1"/>
  <c r="Y160" i="1"/>
  <c r="G156" i="4"/>
  <c r="I156" i="4"/>
  <c r="J157" i="1"/>
  <c r="O157" i="1" s="1"/>
  <c r="AM158" i="1"/>
  <c r="AL158" i="1"/>
  <c r="U158" i="1"/>
  <c r="H157" i="1"/>
  <c r="B157" i="4" s="1"/>
  <c r="N160" i="1"/>
  <c r="AT160" i="1"/>
  <c r="AU160" i="1"/>
  <c r="S159" i="1"/>
  <c r="AN159" i="1"/>
  <c r="AO159" i="1"/>
  <c r="K159" i="1"/>
  <c r="P158" i="1"/>
  <c r="BB159" i="1"/>
  <c r="AE159" i="1"/>
  <c r="H157" i="4"/>
  <c r="J157" i="4"/>
  <c r="V159" i="1"/>
  <c r="BA158" i="1"/>
  <c r="AX158" i="1"/>
  <c r="AY158" i="1"/>
  <c r="AZ158" i="1"/>
  <c r="AA158" i="1" l="1"/>
  <c r="I158" i="1" s="1"/>
  <c r="C158" i="4" s="1"/>
  <c r="AE160" i="1"/>
  <c r="H158" i="4"/>
  <c r="J158" i="4"/>
  <c r="V160" i="1"/>
  <c r="G157" i="4"/>
  <c r="I157" i="4"/>
  <c r="AL159" i="1"/>
  <c r="AM159" i="1"/>
  <c r="J158" i="1"/>
  <c r="O158" i="1" s="1"/>
  <c r="AN160" i="1"/>
  <c r="AO160" i="1"/>
  <c r="K160" i="1"/>
  <c r="P159" i="1"/>
  <c r="BB160" i="1"/>
  <c r="U159" i="1"/>
  <c r="H158" i="1"/>
  <c r="B158" i="4" s="1"/>
  <c r="AB159" i="1"/>
  <c r="BA159" i="1"/>
  <c r="AZ159" i="1"/>
  <c r="AY159" i="1"/>
  <c r="AX159" i="1"/>
  <c r="N161" i="1"/>
  <c r="AT161" i="1"/>
  <c r="AU161" i="1"/>
  <c r="S160" i="1"/>
  <c r="Y161" i="1"/>
  <c r="AA159" i="1" l="1"/>
  <c r="I159" i="1" s="1"/>
  <c r="C159" i="4" s="1"/>
  <c r="H159" i="1"/>
  <c r="B159" i="4" s="1"/>
  <c r="U160" i="1"/>
  <c r="N162" i="1"/>
  <c r="AT162" i="1"/>
  <c r="AU162" i="1"/>
  <c r="S161" i="1"/>
  <c r="J159" i="1"/>
  <c r="O159" i="1" s="1"/>
  <c r="AM160" i="1"/>
  <c r="AL160" i="1"/>
  <c r="AN161" i="1"/>
  <c r="BB161" i="1"/>
  <c r="K161" i="1"/>
  <c r="P160" i="1"/>
  <c r="AO161" i="1"/>
  <c r="V161" i="1"/>
  <c r="V162" i="1" s="1"/>
  <c r="AE161" i="1"/>
  <c r="I158" i="4"/>
  <c r="G158" i="4"/>
  <c r="AX160" i="1"/>
  <c r="AZ160" i="1"/>
  <c r="BA160" i="1"/>
  <c r="AY160" i="1"/>
  <c r="Y162" i="1"/>
  <c r="Y163" i="1" s="1"/>
  <c r="AB160" i="1"/>
  <c r="AA160" i="1" l="1"/>
  <c r="I160" i="1" s="1"/>
  <c r="C160" i="4" s="1"/>
  <c r="AO162" i="1"/>
  <c r="BB162" i="1"/>
  <c r="K162" i="1"/>
  <c r="AN162" i="1"/>
  <c r="AB162" i="1" s="1"/>
  <c r="P161" i="1"/>
  <c r="AE162" i="1"/>
  <c r="AM161" i="1"/>
  <c r="AL161" i="1"/>
  <c r="J160" i="1"/>
  <c r="O160" i="1" s="1"/>
  <c r="BA161" i="1"/>
  <c r="AX161" i="1"/>
  <c r="AY161" i="1"/>
  <c r="AZ161" i="1"/>
  <c r="AT163" i="1"/>
  <c r="N163" i="1"/>
  <c r="AU163" i="1"/>
  <c r="S162" i="1"/>
  <c r="AB161" i="1"/>
  <c r="H160" i="1"/>
  <c r="B160" i="4" s="1"/>
  <c r="U161" i="1"/>
  <c r="G159" i="4"/>
  <c r="I159" i="4"/>
  <c r="H159" i="4"/>
  <c r="J159" i="4"/>
  <c r="J160" i="4" l="1"/>
  <c r="H160" i="4"/>
  <c r="AE163" i="1"/>
  <c r="G160" i="4"/>
  <c r="I160" i="4"/>
  <c r="J161" i="1"/>
  <c r="O161" i="1" s="1"/>
  <c r="AL162" i="1"/>
  <c r="AM162" i="1"/>
  <c r="AN163" i="1"/>
  <c r="AO163" i="1"/>
  <c r="BB163" i="1"/>
  <c r="P162" i="1"/>
  <c r="K163" i="1"/>
  <c r="AT164" i="1"/>
  <c r="N164" i="1"/>
  <c r="AU164" i="1"/>
  <c r="S163" i="1"/>
  <c r="AZ162" i="1"/>
  <c r="AX162" i="1"/>
  <c r="BA162" i="1"/>
  <c r="AY162" i="1"/>
  <c r="U162" i="1"/>
  <c r="H161" i="1"/>
  <c r="B161" i="4" s="1"/>
  <c r="Y164" i="1"/>
  <c r="AA161" i="1"/>
  <c r="I161" i="1" s="1"/>
  <c r="C161" i="4" s="1"/>
  <c r="V163" i="1"/>
  <c r="V164" i="1" s="1"/>
  <c r="Y165" i="1" l="1"/>
  <c r="AA162" i="1"/>
  <c r="I162" i="1" s="1"/>
  <c r="C162" i="4" s="1"/>
  <c r="J162" i="4" s="1"/>
  <c r="AL163" i="1"/>
  <c r="J162" i="1"/>
  <c r="O162" i="1" s="1"/>
  <c r="AM163" i="1"/>
  <c r="V165" i="1"/>
  <c r="J161" i="4"/>
  <c r="H161" i="4"/>
  <c r="I161" i="4"/>
  <c r="G161" i="4"/>
  <c r="AT165" i="1"/>
  <c r="N165" i="1"/>
  <c r="AU165" i="1"/>
  <c r="S164" i="1"/>
  <c r="P163" i="1"/>
  <c r="AN164" i="1"/>
  <c r="BB164" i="1"/>
  <c r="K164" i="1"/>
  <c r="AO164" i="1"/>
  <c r="BA163" i="1"/>
  <c r="AZ163" i="1"/>
  <c r="AY163" i="1"/>
  <c r="AX163" i="1"/>
  <c r="AB163" i="1"/>
  <c r="U163" i="1"/>
  <c r="H162" i="1"/>
  <c r="B162" i="4" s="1"/>
  <c r="AE164" i="1"/>
  <c r="H162" i="4" l="1"/>
  <c r="N166" i="1"/>
  <c r="AT166" i="1"/>
  <c r="AU166" i="1"/>
  <c r="S165" i="1"/>
  <c r="AM164" i="1"/>
  <c r="J163" i="1"/>
  <c r="O163" i="1" s="1"/>
  <c r="AL164" i="1"/>
  <c r="AA163" i="1"/>
  <c r="I163" i="1" s="1"/>
  <c r="C163" i="4" s="1"/>
  <c r="U164" i="1"/>
  <c r="H163" i="1"/>
  <c r="B163" i="4" s="1"/>
  <c r="BA164" i="1"/>
  <c r="AZ164" i="1"/>
  <c r="AX164" i="1"/>
  <c r="AY164" i="1"/>
  <c r="AE165" i="1"/>
  <c r="I162" i="4"/>
  <c r="G162" i="4"/>
  <c r="K165" i="1"/>
  <c r="AN165" i="1"/>
  <c r="BB165" i="1"/>
  <c r="AO165" i="1"/>
  <c r="P164" i="1"/>
  <c r="AB164" i="1"/>
  <c r="Y166" i="1"/>
  <c r="Y167" i="1" l="1"/>
  <c r="AA164" i="1"/>
  <c r="I164" i="1"/>
  <c r="C164" i="4" s="1"/>
  <c r="H164" i="4" s="1"/>
  <c r="J164" i="1"/>
  <c r="O164" i="1" s="1"/>
  <c r="AL165" i="1"/>
  <c r="AM165" i="1"/>
  <c r="AY165" i="1"/>
  <c r="AZ165" i="1"/>
  <c r="AX165" i="1"/>
  <c r="BA165" i="1"/>
  <c r="AE166" i="1"/>
  <c r="U165" i="1"/>
  <c r="H164" i="1"/>
  <c r="B164" i="4" s="1"/>
  <c r="N167" i="1"/>
  <c r="AT167" i="1"/>
  <c r="AU167" i="1"/>
  <c r="S166" i="1"/>
  <c r="AB165" i="1"/>
  <c r="BB166" i="1"/>
  <c r="AO166" i="1"/>
  <c r="P165" i="1"/>
  <c r="K166" i="1"/>
  <c r="AN166" i="1"/>
  <c r="I163" i="4"/>
  <c r="G163" i="4"/>
  <c r="J163" i="4"/>
  <c r="H163" i="4"/>
  <c r="V166" i="1"/>
  <c r="J164" i="4" l="1"/>
  <c r="AA165" i="1"/>
  <c r="I165" i="1" s="1"/>
  <c r="C165" i="4" s="1"/>
  <c r="J165" i="4" s="1"/>
  <c r="AB166" i="1"/>
  <c r="J165" i="1"/>
  <c r="O165" i="1" s="1"/>
  <c r="AM166" i="1"/>
  <c r="AL166" i="1"/>
  <c r="K167" i="1"/>
  <c r="AO167" i="1"/>
  <c r="P166" i="1"/>
  <c r="BB167" i="1"/>
  <c r="AN167" i="1"/>
  <c r="N168" i="1"/>
  <c r="AT168" i="1"/>
  <c r="AU168" i="1"/>
  <c r="S167" i="1"/>
  <c r="AE167" i="1"/>
  <c r="V167" i="1"/>
  <c r="I164" i="4"/>
  <c r="G164" i="4"/>
  <c r="H165" i="1"/>
  <c r="B165" i="4" s="1"/>
  <c r="U166" i="1"/>
  <c r="AY166" i="1"/>
  <c r="BA166" i="1"/>
  <c r="AX166" i="1"/>
  <c r="AZ166" i="1"/>
  <c r="Y168" i="1"/>
  <c r="H165" i="4" l="1"/>
  <c r="V168" i="1"/>
  <c r="AA166" i="1"/>
  <c r="I166" i="1" s="1"/>
  <c r="C166" i="4" s="1"/>
  <c r="K168" i="1"/>
  <c r="V169" i="1" s="1"/>
  <c r="BB168" i="1"/>
  <c r="P167" i="1"/>
  <c r="AN168" i="1"/>
  <c r="AO168" i="1"/>
  <c r="H166" i="1"/>
  <c r="B166" i="4" s="1"/>
  <c r="U167" i="1"/>
  <c r="AL167" i="1"/>
  <c r="J166" i="1"/>
  <c r="O166" i="1" s="1"/>
  <c r="AM167" i="1"/>
  <c r="AB167" i="1"/>
  <c r="AE168" i="1"/>
  <c r="G165" i="4"/>
  <c r="I165" i="4"/>
  <c r="N169" i="1"/>
  <c r="AT169" i="1"/>
  <c r="AU169" i="1"/>
  <c r="S168" i="1"/>
  <c r="Y169" i="1"/>
  <c r="Y170" i="1" s="1"/>
  <c r="BA167" i="1"/>
  <c r="AZ167" i="1"/>
  <c r="AX167" i="1"/>
  <c r="AY167" i="1"/>
  <c r="U168" i="1" l="1"/>
  <c r="H167" i="1"/>
  <c r="B167" i="4" s="1"/>
  <c r="AB168" i="1"/>
  <c r="AM168" i="1"/>
  <c r="J167" i="1"/>
  <c r="O167" i="1" s="1"/>
  <c r="AL168" i="1"/>
  <c r="I166" i="4"/>
  <c r="G166" i="4"/>
  <c r="BA168" i="1"/>
  <c r="AZ168" i="1"/>
  <c r="AY168" i="1"/>
  <c r="AX168" i="1"/>
  <c r="AA167" i="1"/>
  <c r="I167" i="1" s="1"/>
  <c r="C167" i="4" s="1"/>
  <c r="P168" i="1"/>
  <c r="AO169" i="1"/>
  <c r="K169" i="1"/>
  <c r="V170" i="1" s="1"/>
  <c r="BB169" i="1"/>
  <c r="AN169" i="1"/>
  <c r="AE169" i="1"/>
  <c r="N170" i="1"/>
  <c r="AT170" i="1"/>
  <c r="AU170" i="1"/>
  <c r="S169" i="1"/>
  <c r="H166" i="4"/>
  <c r="J166" i="4"/>
  <c r="AA168" i="1" l="1"/>
  <c r="I168" i="1" s="1"/>
  <c r="C168" i="4" s="1"/>
  <c r="J167" i="4"/>
  <c r="H167" i="4"/>
  <c r="J168" i="1"/>
  <c r="O168" i="1" s="1"/>
  <c r="AL169" i="1"/>
  <c r="AM169" i="1"/>
  <c r="AE170" i="1"/>
  <c r="AT171" i="1"/>
  <c r="AE171" i="1" s="1"/>
  <c r="N171" i="1"/>
  <c r="AU171" i="1"/>
  <c r="S170" i="1"/>
  <c r="G167" i="4"/>
  <c r="I167" i="4"/>
  <c r="J168" i="4"/>
  <c r="H168" i="4"/>
  <c r="AB169" i="1"/>
  <c r="AZ169" i="1"/>
  <c r="AY169" i="1"/>
  <c r="AX169" i="1"/>
  <c r="BA169" i="1"/>
  <c r="BB170" i="1"/>
  <c r="P169" i="1"/>
  <c r="AO170" i="1"/>
  <c r="K170" i="1"/>
  <c r="AN170" i="1"/>
  <c r="Y171" i="1"/>
  <c r="H168" i="1"/>
  <c r="B168" i="4" s="1"/>
  <c r="U169" i="1"/>
  <c r="AA169" i="1" l="1"/>
  <c r="I169" i="1" s="1"/>
  <c r="C169" i="4" s="1"/>
  <c r="H169" i="4" s="1"/>
  <c r="G168" i="4"/>
  <c r="I168" i="4"/>
  <c r="AZ170" i="1"/>
  <c r="AX170" i="1"/>
  <c r="BA170" i="1"/>
  <c r="AY170" i="1"/>
  <c r="Y172" i="1"/>
  <c r="J169" i="1"/>
  <c r="O169" i="1" s="1"/>
  <c r="AM170" i="1"/>
  <c r="AL170" i="1"/>
  <c r="BB171" i="1"/>
  <c r="K171" i="1"/>
  <c r="AO171" i="1"/>
  <c r="P170" i="1"/>
  <c r="AN171" i="1"/>
  <c r="AT172" i="1"/>
  <c r="N172" i="1"/>
  <c r="AU172" i="1"/>
  <c r="S171" i="1"/>
  <c r="H169" i="1"/>
  <c r="B169" i="4" s="1"/>
  <c r="U170" i="1"/>
  <c r="V171" i="1"/>
  <c r="AB170" i="1"/>
  <c r="J169" i="4" l="1"/>
  <c r="V172" i="1"/>
  <c r="AA170" i="1"/>
  <c r="I170" i="1" s="1"/>
  <c r="C170" i="4" s="1"/>
  <c r="J170" i="4" s="1"/>
  <c r="AN172" i="1"/>
  <c r="K172" i="1"/>
  <c r="V173" i="1" s="1"/>
  <c r="P171" i="1"/>
  <c r="AO172" i="1"/>
  <c r="BB172" i="1"/>
  <c r="AL171" i="1"/>
  <c r="AM171" i="1"/>
  <c r="J170" i="1"/>
  <c r="O170" i="1" s="1"/>
  <c r="AX171" i="1"/>
  <c r="AY171" i="1"/>
  <c r="BA171" i="1"/>
  <c r="AZ171" i="1"/>
  <c r="G169" i="4"/>
  <c r="I169" i="4"/>
  <c r="H170" i="1"/>
  <c r="B170" i="4" s="1"/>
  <c r="U171" i="1"/>
  <c r="AT173" i="1"/>
  <c r="N173" i="1"/>
  <c r="AU173" i="1"/>
  <c r="S172" i="1"/>
  <c r="AE172" i="1"/>
  <c r="AB171" i="1"/>
  <c r="Y173" i="1"/>
  <c r="H170" i="4" l="1"/>
  <c r="AB172" i="1"/>
  <c r="Y174" i="1"/>
  <c r="AY172" i="1"/>
  <c r="AZ172" i="1"/>
  <c r="AX172" i="1"/>
  <c r="BA172" i="1"/>
  <c r="N174" i="1"/>
  <c r="Y175" i="1" s="1"/>
  <c r="AT174" i="1"/>
  <c r="AU174" i="1"/>
  <c r="S173" i="1"/>
  <c r="AA171" i="1"/>
  <c r="I171" i="1" s="1"/>
  <c r="C171" i="4" s="1"/>
  <c r="AE173" i="1"/>
  <c r="BB173" i="1"/>
  <c r="P172" i="1"/>
  <c r="AO173" i="1"/>
  <c r="K173" i="1"/>
  <c r="V174" i="1" s="1"/>
  <c r="AN173" i="1"/>
  <c r="AM172" i="1"/>
  <c r="J171" i="1"/>
  <c r="O171" i="1" s="1"/>
  <c r="AL172" i="1"/>
  <c r="AA172" i="1" s="1"/>
  <c r="I172" i="1" s="1"/>
  <c r="C172" i="4" s="1"/>
  <c r="G170" i="4"/>
  <c r="I170" i="4"/>
  <c r="U172" i="1"/>
  <c r="H171" i="1"/>
  <c r="B171" i="4" s="1"/>
  <c r="AB173" i="1" l="1"/>
  <c r="H172" i="1"/>
  <c r="B172" i="4" s="1"/>
  <c r="U173" i="1"/>
  <c r="N175" i="1"/>
  <c r="AT175" i="1"/>
  <c r="AU175" i="1"/>
  <c r="S174" i="1"/>
  <c r="AE174" i="1"/>
  <c r="I171" i="4"/>
  <c r="G171" i="4"/>
  <c r="AO174" i="1"/>
  <c r="BB174" i="1"/>
  <c r="AN174" i="1"/>
  <c r="K174" i="1"/>
  <c r="P173" i="1"/>
  <c r="BA173" i="1"/>
  <c r="AY173" i="1"/>
  <c r="AX173" i="1"/>
  <c r="AZ173" i="1"/>
  <c r="J172" i="1"/>
  <c r="O172" i="1" s="1"/>
  <c r="AM173" i="1"/>
  <c r="AL173" i="1"/>
  <c r="H172" i="4"/>
  <c r="J172" i="4"/>
  <c r="J171" i="4"/>
  <c r="H171" i="4"/>
  <c r="AB174" i="1" l="1"/>
  <c r="AA173" i="1"/>
  <c r="I173" i="1" s="1"/>
  <c r="C173" i="4" s="1"/>
  <c r="J173" i="4" s="1"/>
  <c r="AE175" i="1"/>
  <c r="N176" i="1"/>
  <c r="AT176" i="1"/>
  <c r="AU176" i="1"/>
  <c r="S175" i="1"/>
  <c r="H173" i="4"/>
  <c r="AN175" i="1"/>
  <c r="K175" i="1"/>
  <c r="P174" i="1"/>
  <c r="BB175" i="1"/>
  <c r="AO175" i="1"/>
  <c r="U174" i="1"/>
  <c r="H173" i="1"/>
  <c r="B173" i="4" s="1"/>
  <c r="I172" i="4"/>
  <c r="G172" i="4"/>
  <c r="BA174" i="1"/>
  <c r="AZ174" i="1"/>
  <c r="AY174" i="1"/>
  <c r="AX174" i="1"/>
  <c r="AM174" i="1"/>
  <c r="AL174" i="1"/>
  <c r="J173" i="1"/>
  <c r="O173" i="1" s="1"/>
  <c r="V175" i="1"/>
  <c r="Y176" i="1"/>
  <c r="Y177" i="1" l="1"/>
  <c r="AA174" i="1"/>
  <c r="I174" i="1" s="1"/>
  <c r="C174" i="4" s="1"/>
  <c r="H174" i="4" s="1"/>
  <c r="AB175" i="1"/>
  <c r="AE176" i="1"/>
  <c r="P175" i="1"/>
  <c r="K176" i="1"/>
  <c r="AN176" i="1"/>
  <c r="AO176" i="1"/>
  <c r="BB176" i="1"/>
  <c r="V176" i="1"/>
  <c r="I173" i="4"/>
  <c r="G173" i="4"/>
  <c r="U175" i="1"/>
  <c r="H174" i="1"/>
  <c r="B174" i="4" s="1"/>
  <c r="AL175" i="1"/>
  <c r="AM175" i="1"/>
  <c r="J174" i="1"/>
  <c r="O174" i="1" s="1"/>
  <c r="BA175" i="1"/>
  <c r="AY175" i="1"/>
  <c r="AX175" i="1"/>
  <c r="AZ175" i="1"/>
  <c r="N177" i="1"/>
  <c r="Y178" i="1" s="1"/>
  <c r="AT177" i="1"/>
  <c r="AU177" i="1"/>
  <c r="S176" i="1"/>
  <c r="J174" i="4" l="1"/>
  <c r="AB176" i="1"/>
  <c r="AE177" i="1"/>
  <c r="V177" i="1"/>
  <c r="N178" i="1"/>
  <c r="AT178" i="1"/>
  <c r="AU178" i="1"/>
  <c r="S177" i="1"/>
  <c r="AX176" i="1"/>
  <c r="AZ176" i="1"/>
  <c r="BA176" i="1"/>
  <c r="AY176" i="1"/>
  <c r="AM176" i="1"/>
  <c r="AL176" i="1"/>
  <c r="J175" i="1"/>
  <c r="O175" i="1" s="1"/>
  <c r="BB177" i="1"/>
  <c r="AN177" i="1"/>
  <c r="P176" i="1"/>
  <c r="K177" i="1"/>
  <c r="AO177" i="1"/>
  <c r="AA175" i="1"/>
  <c r="I175" i="1" s="1"/>
  <c r="C175" i="4" s="1"/>
  <c r="G174" i="4"/>
  <c r="I174" i="4"/>
  <c r="U176" i="1"/>
  <c r="H175" i="1"/>
  <c r="B175" i="4" s="1"/>
  <c r="AB177" i="1" l="1"/>
  <c r="V178" i="1"/>
  <c r="I175" i="4"/>
  <c r="G175" i="4"/>
  <c r="J176" i="1"/>
  <c r="O176" i="1" s="1"/>
  <c r="AM177" i="1"/>
  <c r="AL177" i="1"/>
  <c r="AE178" i="1"/>
  <c r="AT179" i="1"/>
  <c r="N179" i="1"/>
  <c r="AU179" i="1"/>
  <c r="S178" i="1"/>
  <c r="U177" i="1"/>
  <c r="H176" i="1"/>
  <c r="B176" i="4" s="1"/>
  <c r="J175" i="4"/>
  <c r="H175" i="4"/>
  <c r="AA176" i="1"/>
  <c r="I176" i="1" s="1"/>
  <c r="C176" i="4" s="1"/>
  <c r="AX177" i="1"/>
  <c r="BA177" i="1"/>
  <c r="AZ177" i="1"/>
  <c r="AY177" i="1"/>
  <c r="AO178" i="1"/>
  <c r="K178" i="1"/>
  <c r="V179" i="1" s="1"/>
  <c r="AN178" i="1"/>
  <c r="P177" i="1"/>
  <c r="BB178" i="1"/>
  <c r="Y179" i="1"/>
  <c r="AB178" i="1" l="1"/>
  <c r="AE179" i="1"/>
  <c r="AA177" i="1"/>
  <c r="I177" i="1" s="1"/>
  <c r="C177" i="4" s="1"/>
  <c r="H177" i="4" s="1"/>
  <c r="AT180" i="1"/>
  <c r="N180" i="1"/>
  <c r="AU180" i="1"/>
  <c r="S179" i="1"/>
  <c r="J177" i="4"/>
  <c r="I176" i="4"/>
  <c r="G176" i="4"/>
  <c r="H176" i="4"/>
  <c r="J176" i="4"/>
  <c r="U178" i="1"/>
  <c r="H177" i="1"/>
  <c r="B177" i="4" s="1"/>
  <c r="P178" i="1"/>
  <c r="K179" i="1"/>
  <c r="AN179" i="1"/>
  <c r="AO179" i="1"/>
  <c r="BB179" i="1"/>
  <c r="Y180" i="1"/>
  <c r="AX178" i="1"/>
  <c r="AZ178" i="1"/>
  <c r="BA178" i="1"/>
  <c r="AY178" i="1"/>
  <c r="J177" i="1"/>
  <c r="O177" i="1" s="1"/>
  <c r="AM178" i="1"/>
  <c r="AL178" i="1"/>
  <c r="AB179" i="1" l="1"/>
  <c r="AA178" i="1"/>
  <c r="I178" i="1" s="1"/>
  <c r="C178" i="4" s="1"/>
  <c r="BA179" i="1"/>
  <c r="AZ179" i="1"/>
  <c r="AY179" i="1"/>
  <c r="AX179" i="1"/>
  <c r="AN180" i="1"/>
  <c r="P179" i="1"/>
  <c r="AO180" i="1"/>
  <c r="BB180" i="1"/>
  <c r="K180" i="1"/>
  <c r="J178" i="4"/>
  <c r="H178" i="4"/>
  <c r="V180" i="1"/>
  <c r="V181" i="1" s="1"/>
  <c r="Y181" i="1"/>
  <c r="AL179" i="1"/>
  <c r="J178" i="1"/>
  <c r="O178" i="1" s="1"/>
  <c r="AM179" i="1"/>
  <c r="I177" i="4"/>
  <c r="G177" i="4"/>
  <c r="U179" i="1"/>
  <c r="H178" i="1"/>
  <c r="B178" i="4" s="1"/>
  <c r="AT181" i="1"/>
  <c r="N181" i="1"/>
  <c r="AU181" i="1"/>
  <c r="S180" i="1"/>
  <c r="AE180" i="1"/>
  <c r="AB180" i="1" l="1"/>
  <c r="AA179" i="1"/>
  <c r="I179" i="1" s="1"/>
  <c r="C179" i="4" s="1"/>
  <c r="AM180" i="1"/>
  <c r="J179" i="1"/>
  <c r="O179" i="1" s="1"/>
  <c r="AL180" i="1"/>
  <c r="AX180" i="1"/>
  <c r="BA180" i="1"/>
  <c r="AY180" i="1"/>
  <c r="AZ180" i="1"/>
  <c r="N182" i="1"/>
  <c r="AT182" i="1"/>
  <c r="AU182" i="1"/>
  <c r="S181" i="1"/>
  <c r="Y182" i="1"/>
  <c r="G178" i="4"/>
  <c r="I178" i="4"/>
  <c r="AE181" i="1"/>
  <c r="H179" i="1"/>
  <c r="B179" i="4" s="1"/>
  <c r="U180" i="1"/>
  <c r="P180" i="1"/>
  <c r="AN181" i="1"/>
  <c r="AO181" i="1"/>
  <c r="BB181" i="1"/>
  <c r="K181" i="1"/>
  <c r="V182" i="1" s="1"/>
  <c r="Y183" i="1" l="1"/>
  <c r="AY181" i="1"/>
  <c r="AZ181" i="1"/>
  <c r="BA181" i="1"/>
  <c r="AX181" i="1"/>
  <c r="AA180" i="1"/>
  <c r="I180" i="1" s="1"/>
  <c r="C180" i="4" s="1"/>
  <c r="AB181" i="1"/>
  <c r="H180" i="1"/>
  <c r="B180" i="4" s="1"/>
  <c r="U181" i="1"/>
  <c r="G179" i="4"/>
  <c r="I179" i="4"/>
  <c r="N183" i="1"/>
  <c r="Y184" i="1" s="1"/>
  <c r="AT183" i="1"/>
  <c r="AU183" i="1"/>
  <c r="S182" i="1"/>
  <c r="AN182" i="1"/>
  <c r="P181" i="1"/>
  <c r="BB182" i="1"/>
  <c r="K182" i="1"/>
  <c r="AO182" i="1"/>
  <c r="AL181" i="1"/>
  <c r="J180" i="1"/>
  <c r="O180" i="1" s="1"/>
  <c r="AM181" i="1"/>
  <c r="AE182" i="1"/>
  <c r="H179" i="4"/>
  <c r="J179" i="4"/>
  <c r="AB182" i="1" l="1"/>
  <c r="G180" i="4"/>
  <c r="I180" i="4"/>
  <c r="H180" i="4"/>
  <c r="J180" i="4"/>
  <c r="AM182" i="1"/>
  <c r="AL182" i="1"/>
  <c r="J181" i="1"/>
  <c r="O181" i="1" s="1"/>
  <c r="AA181" i="1"/>
  <c r="I181" i="1" s="1"/>
  <c r="C181" i="4" s="1"/>
  <c r="AN183" i="1"/>
  <c r="P182" i="1"/>
  <c r="AO183" i="1"/>
  <c r="BB183" i="1"/>
  <c r="K183" i="1"/>
  <c r="AX182" i="1"/>
  <c r="AY182" i="1"/>
  <c r="BA182" i="1"/>
  <c r="AZ182" i="1"/>
  <c r="AE183" i="1"/>
  <c r="N184" i="1"/>
  <c r="AT184" i="1"/>
  <c r="AU184" i="1"/>
  <c r="S183" i="1"/>
  <c r="H181" i="1"/>
  <c r="B181" i="4" s="1"/>
  <c r="U182" i="1"/>
  <c r="V183" i="1"/>
  <c r="AA182" i="1" l="1"/>
  <c r="I182" i="1" s="1"/>
  <c r="C182" i="4" s="1"/>
  <c r="H181" i="4"/>
  <c r="J181" i="4"/>
  <c r="G181" i="4"/>
  <c r="I181" i="4"/>
  <c r="BB184" i="1"/>
  <c r="AO184" i="1"/>
  <c r="AN184" i="1"/>
  <c r="P183" i="1"/>
  <c r="K184" i="1"/>
  <c r="J182" i="4"/>
  <c r="H182" i="4"/>
  <c r="AY183" i="1"/>
  <c r="AX183" i="1"/>
  <c r="AZ183" i="1"/>
  <c r="BA183" i="1"/>
  <c r="N185" i="1"/>
  <c r="AT185" i="1"/>
  <c r="AU185" i="1"/>
  <c r="S184" i="1"/>
  <c r="V184" i="1"/>
  <c r="V185" i="1" s="1"/>
  <c r="AB183" i="1"/>
  <c r="AM183" i="1"/>
  <c r="J182" i="1"/>
  <c r="O182" i="1" s="1"/>
  <c r="AL183" i="1"/>
  <c r="AE184" i="1"/>
  <c r="H182" i="1"/>
  <c r="B182" i="4" s="1"/>
  <c r="U183" i="1"/>
  <c r="Y185" i="1"/>
  <c r="AA183" i="1" l="1"/>
  <c r="I183" i="1" s="1"/>
  <c r="C183" i="4" s="1"/>
  <c r="J183" i="4" s="1"/>
  <c r="AB184" i="1"/>
  <c r="N186" i="1"/>
  <c r="AT186" i="1"/>
  <c r="AU186" i="1"/>
  <c r="S185" i="1"/>
  <c r="AL184" i="1"/>
  <c r="AM184" i="1"/>
  <c r="J183" i="1"/>
  <c r="O183" i="1" s="1"/>
  <c r="BA184" i="1"/>
  <c r="AZ184" i="1"/>
  <c r="AY184" i="1"/>
  <c r="AX184" i="1"/>
  <c r="Y186" i="1"/>
  <c r="Y187" i="1" s="1"/>
  <c r="G182" i="4"/>
  <c r="I182" i="4"/>
  <c r="U184" i="1"/>
  <c r="H183" i="1"/>
  <c r="B183" i="4" s="1"/>
  <c r="AE185" i="1"/>
  <c r="AO185" i="1"/>
  <c r="K185" i="1"/>
  <c r="BB185" i="1"/>
  <c r="AN185" i="1"/>
  <c r="P184" i="1"/>
  <c r="H183" i="4" l="1"/>
  <c r="AB185" i="1"/>
  <c r="AA184" i="1"/>
  <c r="I184" i="1" s="1"/>
  <c r="C184" i="4" s="1"/>
  <c r="J184" i="4" s="1"/>
  <c r="AL185" i="1"/>
  <c r="J184" i="1"/>
  <c r="O184" i="1" s="1"/>
  <c r="AM185" i="1"/>
  <c r="AE186" i="1"/>
  <c r="AZ185" i="1"/>
  <c r="BA185" i="1"/>
  <c r="AY185" i="1"/>
  <c r="AX185" i="1"/>
  <c r="AN186" i="1"/>
  <c r="K186" i="1"/>
  <c r="P185" i="1"/>
  <c r="AO186" i="1"/>
  <c r="BB186" i="1"/>
  <c r="V186" i="1"/>
  <c r="I183" i="4"/>
  <c r="G183" i="4"/>
  <c r="U185" i="1"/>
  <c r="H184" i="1"/>
  <c r="B184" i="4" s="1"/>
  <c r="AT187" i="1"/>
  <c r="N187" i="1"/>
  <c r="AU187" i="1"/>
  <c r="S186" i="1"/>
  <c r="H184" i="4" l="1"/>
  <c r="N188" i="1"/>
  <c r="AT188" i="1"/>
  <c r="AU188" i="1"/>
  <c r="S187" i="1"/>
  <c r="G184" i="4"/>
  <c r="I184" i="4"/>
  <c r="AE187" i="1"/>
  <c r="P186" i="1"/>
  <c r="AO187" i="1"/>
  <c r="BB187" i="1"/>
  <c r="K187" i="1"/>
  <c r="AN187" i="1"/>
  <c r="AB187" i="1" s="1"/>
  <c r="U186" i="1"/>
  <c r="H185" i="1"/>
  <c r="B185" i="4" s="1"/>
  <c r="Y188" i="1"/>
  <c r="Y189" i="1" s="1"/>
  <c r="AB186" i="1"/>
  <c r="J185" i="1"/>
  <c r="O185" i="1" s="1"/>
  <c r="AM186" i="1"/>
  <c r="AL186" i="1"/>
  <c r="AX186" i="1"/>
  <c r="BA186" i="1"/>
  <c r="AZ186" i="1"/>
  <c r="AY186" i="1"/>
  <c r="AA185" i="1"/>
  <c r="I185" i="1" s="1"/>
  <c r="C185" i="4" s="1"/>
  <c r="V187" i="1"/>
  <c r="AA186" i="1" l="1"/>
  <c r="I186" i="1" s="1"/>
  <c r="C186" i="4" s="1"/>
  <c r="G185" i="4"/>
  <c r="I185" i="4"/>
  <c r="H186" i="1"/>
  <c r="B186" i="4" s="1"/>
  <c r="U187" i="1"/>
  <c r="H185" i="4"/>
  <c r="J185" i="4"/>
  <c r="AM187" i="1"/>
  <c r="AL187" i="1"/>
  <c r="J186" i="1"/>
  <c r="O186" i="1" s="1"/>
  <c r="AX187" i="1"/>
  <c r="AY187" i="1"/>
  <c r="BA187" i="1"/>
  <c r="AZ187" i="1"/>
  <c r="AE188" i="1"/>
  <c r="H186" i="4"/>
  <c r="J186" i="4"/>
  <c r="AO188" i="1"/>
  <c r="BB188" i="1"/>
  <c r="P187" i="1"/>
  <c r="AN188" i="1"/>
  <c r="AB188" i="1" s="1"/>
  <c r="K188" i="1"/>
  <c r="V188" i="1"/>
  <c r="V189" i="1" s="1"/>
  <c r="N189" i="1"/>
  <c r="AU189" i="1"/>
  <c r="AT189" i="1"/>
  <c r="S188" i="1"/>
  <c r="AE189" i="1" l="1"/>
  <c r="K189" i="1"/>
  <c r="AO189" i="1"/>
  <c r="BB189" i="1"/>
  <c r="P188" i="1"/>
  <c r="AN189" i="1"/>
  <c r="U188" i="1"/>
  <c r="H187" i="1"/>
  <c r="B187" i="4" s="1"/>
  <c r="N190" i="1"/>
  <c r="AU190" i="1"/>
  <c r="AT190" i="1"/>
  <c r="AE190" i="1" s="1"/>
  <c r="S189" i="1"/>
  <c r="AX188" i="1"/>
  <c r="AZ188" i="1"/>
  <c r="BA188" i="1"/>
  <c r="AY188" i="1"/>
  <c r="I186" i="4"/>
  <c r="G186" i="4"/>
  <c r="AM188" i="1"/>
  <c r="J187" i="1"/>
  <c r="O187" i="1" s="1"/>
  <c r="AL188" i="1"/>
  <c r="AA188" i="1" s="1"/>
  <c r="I188" i="1" s="1"/>
  <c r="C188" i="4" s="1"/>
  <c r="AA187" i="1"/>
  <c r="I187" i="1" s="1"/>
  <c r="C187" i="4" s="1"/>
  <c r="Y190" i="1"/>
  <c r="Y191" i="1" s="1"/>
  <c r="AB189" i="1" l="1"/>
  <c r="H188" i="4"/>
  <c r="J188" i="4"/>
  <c r="AL189" i="1"/>
  <c r="AM189" i="1"/>
  <c r="J188" i="1"/>
  <c r="O188" i="1" s="1"/>
  <c r="G187" i="4"/>
  <c r="I187" i="4"/>
  <c r="H187" i="4"/>
  <c r="J187" i="4"/>
  <c r="AZ189" i="1"/>
  <c r="BA189" i="1"/>
  <c r="AX189" i="1"/>
  <c r="AY189" i="1"/>
  <c r="U189" i="1"/>
  <c r="H188" i="1"/>
  <c r="B188" i="4" s="1"/>
  <c r="BB190" i="1"/>
  <c r="P189" i="1"/>
  <c r="AO190" i="1"/>
  <c r="AN190" i="1"/>
  <c r="K190" i="1"/>
  <c r="N191" i="1"/>
  <c r="AU191" i="1"/>
  <c r="AT191" i="1"/>
  <c r="S190" i="1"/>
  <c r="V190" i="1"/>
  <c r="AA189" i="1" l="1"/>
  <c r="I189" i="1" s="1"/>
  <c r="C189" i="4" s="1"/>
  <c r="J189" i="4" s="1"/>
  <c r="AB190" i="1"/>
  <c r="H189" i="1"/>
  <c r="B189" i="4" s="1"/>
  <c r="U190" i="1"/>
  <c r="N192" i="1"/>
  <c r="AU192" i="1"/>
  <c r="AT192" i="1"/>
  <c r="S191" i="1"/>
  <c r="Y192" i="1"/>
  <c r="AY190" i="1"/>
  <c r="AX190" i="1"/>
  <c r="AZ190" i="1"/>
  <c r="BA190" i="1"/>
  <c r="K191" i="1"/>
  <c r="AN191" i="1"/>
  <c r="P190" i="1"/>
  <c r="AO191" i="1"/>
  <c r="BB191" i="1"/>
  <c r="J189" i="1"/>
  <c r="O189" i="1" s="1"/>
  <c r="AL190" i="1"/>
  <c r="AM190" i="1"/>
  <c r="V191" i="1"/>
  <c r="AE191" i="1"/>
  <c r="I188" i="4"/>
  <c r="G188" i="4"/>
  <c r="H189" i="4" l="1"/>
  <c r="V192" i="1"/>
  <c r="AB191" i="1"/>
  <c r="Y193" i="1"/>
  <c r="P191" i="1"/>
  <c r="BB192" i="1"/>
  <c r="K192" i="1"/>
  <c r="AO192" i="1"/>
  <c r="AN192" i="1"/>
  <c r="AE192" i="1"/>
  <c r="N193" i="1"/>
  <c r="AT193" i="1"/>
  <c r="AU193" i="1"/>
  <c r="S192" i="1"/>
  <c r="J190" i="1"/>
  <c r="O190" i="1" s="1"/>
  <c r="AL191" i="1"/>
  <c r="AM191" i="1"/>
  <c r="H190" i="1"/>
  <c r="B190" i="4" s="1"/>
  <c r="U191" i="1"/>
  <c r="AA190" i="1"/>
  <c r="I190" i="1" s="1"/>
  <c r="C190" i="4" s="1"/>
  <c r="BA191" i="1"/>
  <c r="AZ191" i="1"/>
  <c r="AY191" i="1"/>
  <c r="AX191" i="1"/>
  <c r="G189" i="4"/>
  <c r="I189" i="4"/>
  <c r="AB192" i="1" l="1"/>
  <c r="AA191" i="1"/>
  <c r="I191" i="1" s="1"/>
  <c r="C191" i="4" s="1"/>
  <c r="J191" i="4" s="1"/>
  <c r="AN193" i="1"/>
  <c r="BB193" i="1"/>
  <c r="P192" i="1"/>
  <c r="AO193" i="1"/>
  <c r="K193" i="1"/>
  <c r="BA192" i="1"/>
  <c r="AZ192" i="1"/>
  <c r="AX192" i="1"/>
  <c r="AY192" i="1"/>
  <c r="I190" i="4"/>
  <c r="G190" i="4"/>
  <c r="J191" i="1"/>
  <c r="O191" i="1" s="1"/>
  <c r="AL192" i="1"/>
  <c r="AM192" i="1"/>
  <c r="H190" i="4"/>
  <c r="J190" i="4"/>
  <c r="AE193" i="1"/>
  <c r="V193" i="1"/>
  <c r="U192" i="1"/>
  <c r="H191" i="1"/>
  <c r="B191" i="4" s="1"/>
  <c r="N194" i="1"/>
  <c r="AT194" i="1"/>
  <c r="AU194" i="1"/>
  <c r="S193" i="1"/>
  <c r="Y194" i="1"/>
  <c r="H191" i="4" l="1"/>
  <c r="AE194" i="1"/>
  <c r="AL193" i="1"/>
  <c r="J192" i="1"/>
  <c r="O192" i="1" s="1"/>
  <c r="AM193" i="1"/>
  <c r="AN194" i="1"/>
  <c r="K194" i="1"/>
  <c r="AO194" i="1"/>
  <c r="BB194" i="1"/>
  <c r="P193" i="1"/>
  <c r="AA192" i="1"/>
  <c r="I192" i="1" s="1"/>
  <c r="C192" i="4" s="1"/>
  <c r="V194" i="1"/>
  <c r="AX193" i="1"/>
  <c r="BA193" i="1"/>
  <c r="AY193" i="1"/>
  <c r="AZ193" i="1"/>
  <c r="N195" i="1"/>
  <c r="AT195" i="1"/>
  <c r="AU195" i="1"/>
  <c r="S194" i="1"/>
  <c r="I191" i="4"/>
  <c r="G191" i="4"/>
  <c r="U193" i="1"/>
  <c r="H192" i="1"/>
  <c r="B192" i="4" s="1"/>
  <c r="Y195" i="1"/>
  <c r="Y196" i="1" s="1"/>
  <c r="AB193" i="1"/>
  <c r="AB194" i="1" l="1"/>
  <c r="AE195" i="1"/>
  <c r="G192" i="4"/>
  <c r="I192" i="4"/>
  <c r="Y197" i="1"/>
  <c r="AN195" i="1"/>
  <c r="K195" i="1"/>
  <c r="AO195" i="1"/>
  <c r="BB195" i="1"/>
  <c r="P194" i="1"/>
  <c r="N196" i="1"/>
  <c r="AT196" i="1"/>
  <c r="AU196" i="1"/>
  <c r="S195" i="1"/>
  <c r="U194" i="1"/>
  <c r="H193" i="1"/>
  <c r="B193" i="4" s="1"/>
  <c r="AM194" i="1"/>
  <c r="AL194" i="1"/>
  <c r="J193" i="1"/>
  <c r="O193" i="1" s="1"/>
  <c r="V195" i="1"/>
  <c r="AZ194" i="1"/>
  <c r="BA194" i="1"/>
  <c r="AY194" i="1"/>
  <c r="AX194" i="1"/>
  <c r="H192" i="4"/>
  <c r="J192" i="4"/>
  <c r="AA193" i="1"/>
  <c r="I193" i="1" s="1"/>
  <c r="C193" i="4" s="1"/>
  <c r="AB195" i="1" l="1"/>
  <c r="AA194" i="1"/>
  <c r="I194" i="1" s="1"/>
  <c r="C194" i="4" s="1"/>
  <c r="AX195" i="1"/>
  <c r="BA195" i="1"/>
  <c r="AZ195" i="1"/>
  <c r="AY195" i="1"/>
  <c r="H194" i="1"/>
  <c r="B194" i="4" s="1"/>
  <c r="U195" i="1"/>
  <c r="P195" i="1"/>
  <c r="AN196" i="1"/>
  <c r="BB196" i="1"/>
  <c r="K196" i="1"/>
  <c r="AO196" i="1"/>
  <c r="H194" i="4"/>
  <c r="J194" i="4"/>
  <c r="I193" i="4"/>
  <c r="G193" i="4"/>
  <c r="AE196" i="1"/>
  <c r="J194" i="1"/>
  <c r="O194" i="1" s="1"/>
  <c r="AL195" i="1"/>
  <c r="AM195" i="1"/>
  <c r="V196" i="1"/>
  <c r="J193" i="4"/>
  <c r="H193" i="4"/>
  <c r="N197" i="1"/>
  <c r="AU197" i="1"/>
  <c r="AT197" i="1"/>
  <c r="AE197" i="1" s="1"/>
  <c r="S196" i="1"/>
  <c r="V197" i="1" l="1"/>
  <c r="AB196" i="1"/>
  <c r="U196" i="1"/>
  <c r="H195" i="1"/>
  <c r="B195" i="4" s="1"/>
  <c r="I194" i="4"/>
  <c r="G194" i="4"/>
  <c r="N198" i="1"/>
  <c r="AU198" i="1"/>
  <c r="AT198" i="1"/>
  <c r="S197" i="1"/>
  <c r="Y198" i="1"/>
  <c r="AO197" i="1"/>
  <c r="AN197" i="1"/>
  <c r="BB197" i="1"/>
  <c r="P196" i="1"/>
  <c r="K197" i="1"/>
  <c r="V198" i="1" s="1"/>
  <c r="AA195" i="1"/>
  <c r="I195" i="1" s="1"/>
  <c r="C195" i="4" s="1"/>
  <c r="AX196" i="1"/>
  <c r="AZ196" i="1"/>
  <c r="BA196" i="1"/>
  <c r="AY196" i="1"/>
  <c r="J195" i="1"/>
  <c r="O195" i="1" s="1"/>
  <c r="AM196" i="1"/>
  <c r="AL196" i="1"/>
  <c r="AA196" i="1" l="1"/>
  <c r="I196" i="1" s="1"/>
  <c r="C196" i="4" s="1"/>
  <c r="AE198" i="1"/>
  <c r="J195" i="4"/>
  <c r="H195" i="4"/>
  <c r="J196" i="4"/>
  <c r="H196" i="4"/>
  <c r="N199" i="1"/>
  <c r="AU199" i="1"/>
  <c r="AT199" i="1"/>
  <c r="S198" i="1"/>
  <c r="AY197" i="1"/>
  <c r="AZ197" i="1"/>
  <c r="AX197" i="1"/>
  <c r="BA197" i="1"/>
  <c r="Y199" i="1"/>
  <c r="Y200" i="1" s="1"/>
  <c r="G195" i="4"/>
  <c r="I195" i="4"/>
  <c r="P197" i="1"/>
  <c r="AN198" i="1"/>
  <c r="BB198" i="1"/>
  <c r="K198" i="1"/>
  <c r="AO198" i="1"/>
  <c r="AB197" i="1"/>
  <c r="J196" i="1"/>
  <c r="O196" i="1" s="1"/>
  <c r="AM197" i="1"/>
  <c r="AL197" i="1"/>
  <c r="H196" i="1"/>
  <c r="B196" i="4" s="1"/>
  <c r="U197" i="1"/>
  <c r="AE199" i="1" l="1"/>
  <c r="N200" i="1"/>
  <c r="AU200" i="1"/>
  <c r="AT200" i="1"/>
  <c r="AE200" i="1" s="1"/>
  <c r="S199" i="1"/>
  <c r="AN199" i="1"/>
  <c r="K199" i="1"/>
  <c r="AO199" i="1"/>
  <c r="BB199" i="1"/>
  <c r="P198" i="1"/>
  <c r="AM198" i="1"/>
  <c r="AL198" i="1"/>
  <c r="J197" i="1"/>
  <c r="O197" i="1" s="1"/>
  <c r="AZ198" i="1"/>
  <c r="BA198" i="1"/>
  <c r="AY198" i="1"/>
  <c r="AX198" i="1"/>
  <c r="G196" i="4"/>
  <c r="I196" i="4"/>
  <c r="AB198" i="1"/>
  <c r="H197" i="1"/>
  <c r="B197" i="4" s="1"/>
  <c r="U198" i="1"/>
  <c r="AA197" i="1"/>
  <c r="I197" i="1" s="1"/>
  <c r="C197" i="4" s="1"/>
  <c r="V199" i="1"/>
  <c r="V200" i="1" s="1"/>
  <c r="AB199" i="1" l="1"/>
  <c r="AA198" i="1"/>
  <c r="I198" i="1" s="1"/>
  <c r="C198" i="4" s="1"/>
  <c r="H198" i="4" s="1"/>
  <c r="I197" i="4"/>
  <c r="G197" i="4"/>
  <c r="H198" i="1"/>
  <c r="B198" i="4" s="1"/>
  <c r="U199" i="1"/>
  <c r="N201" i="1"/>
  <c r="AT201" i="1"/>
  <c r="AU201" i="1"/>
  <c r="S200" i="1"/>
  <c r="H197" i="4"/>
  <c r="J197" i="4"/>
  <c r="P199" i="1"/>
  <c r="AN200" i="1"/>
  <c r="AB200" i="1" s="1"/>
  <c r="K200" i="1"/>
  <c r="BB200" i="1"/>
  <c r="AO200" i="1"/>
  <c r="AM199" i="1"/>
  <c r="AL199" i="1"/>
  <c r="J198" i="1"/>
  <c r="O198" i="1" s="1"/>
  <c r="AZ199" i="1"/>
  <c r="AX199" i="1"/>
  <c r="BA199" i="1"/>
  <c r="AY199" i="1"/>
  <c r="Y201" i="1"/>
  <c r="J198" i="4" l="1"/>
  <c r="AA199" i="1"/>
  <c r="I199" i="1" s="1"/>
  <c r="C199" i="4" s="1"/>
  <c r="H199" i="4" s="1"/>
  <c r="AN201" i="1"/>
  <c r="K201" i="1"/>
  <c r="AO201" i="1"/>
  <c r="P200" i="1"/>
  <c r="BB201" i="1"/>
  <c r="H199" i="1"/>
  <c r="B199" i="4" s="1"/>
  <c r="U200" i="1"/>
  <c r="J199" i="1"/>
  <c r="O199" i="1" s="1"/>
  <c r="AM200" i="1"/>
  <c r="AL200" i="1"/>
  <c r="G198" i="4"/>
  <c r="I198" i="4"/>
  <c r="N202" i="1"/>
  <c r="AT202" i="1"/>
  <c r="AU202" i="1"/>
  <c r="S201" i="1"/>
  <c r="V201" i="1"/>
  <c r="V202" i="1" s="1"/>
  <c r="J199" i="4"/>
  <c r="Y202" i="1"/>
  <c r="AZ200" i="1"/>
  <c r="AY200" i="1"/>
  <c r="AX200" i="1"/>
  <c r="BA200" i="1"/>
  <c r="AE201" i="1"/>
  <c r="AA200" i="1" l="1"/>
  <c r="I200" i="1" s="1"/>
  <c r="C200" i="4" s="1"/>
  <c r="Y203" i="1"/>
  <c r="G199" i="4"/>
  <c r="I199" i="4"/>
  <c r="AE202" i="1"/>
  <c r="N203" i="1"/>
  <c r="AT203" i="1"/>
  <c r="AU203" i="1"/>
  <c r="S202" i="1"/>
  <c r="AZ201" i="1"/>
  <c r="AX201" i="1"/>
  <c r="AY201" i="1"/>
  <c r="BA201" i="1"/>
  <c r="U201" i="1"/>
  <c r="H200" i="1"/>
  <c r="B200" i="4" s="1"/>
  <c r="H200" i="4"/>
  <c r="J200" i="4"/>
  <c r="BB202" i="1"/>
  <c r="K202" i="1"/>
  <c r="P201" i="1"/>
  <c r="AO202" i="1"/>
  <c r="AN202" i="1"/>
  <c r="J200" i="1"/>
  <c r="O200" i="1" s="1"/>
  <c r="AL201" i="1"/>
  <c r="AM201" i="1"/>
  <c r="AB201" i="1"/>
  <c r="AB202" i="1" l="1"/>
  <c r="AE203" i="1"/>
  <c r="AA201" i="1"/>
  <c r="I201" i="1" s="1"/>
  <c r="C201" i="4" s="1"/>
  <c r="I200" i="4"/>
  <c r="G200" i="4"/>
  <c r="U202" i="1"/>
  <c r="H201" i="1"/>
  <c r="B201" i="4" s="1"/>
  <c r="N204" i="1"/>
  <c r="AT204" i="1"/>
  <c r="AU204" i="1"/>
  <c r="S203" i="1"/>
  <c r="Y204" i="1"/>
  <c r="AN203" i="1"/>
  <c r="P202" i="1"/>
  <c r="BB203" i="1"/>
  <c r="K203" i="1"/>
  <c r="AO203" i="1"/>
  <c r="V203" i="1"/>
  <c r="AZ202" i="1"/>
  <c r="AX202" i="1"/>
  <c r="BA202" i="1"/>
  <c r="AY202" i="1"/>
  <c r="AL202" i="1"/>
  <c r="J201" i="1"/>
  <c r="O201" i="1" s="1"/>
  <c r="AM202" i="1"/>
  <c r="AE204" i="1" l="1"/>
  <c r="AA202" i="1"/>
  <c r="I202" i="1" s="1"/>
  <c r="C202" i="4" s="1"/>
  <c r="H202" i="1"/>
  <c r="B202" i="4" s="1"/>
  <c r="U203" i="1"/>
  <c r="N205" i="1"/>
  <c r="AU205" i="1"/>
  <c r="AT205" i="1"/>
  <c r="S204" i="1"/>
  <c r="Y205" i="1"/>
  <c r="I201" i="4"/>
  <c r="G201" i="4"/>
  <c r="H201" i="4"/>
  <c r="J201" i="4"/>
  <c r="K204" i="1"/>
  <c r="BB204" i="1"/>
  <c r="AN204" i="1"/>
  <c r="AB204" i="1" s="1"/>
  <c r="P203" i="1"/>
  <c r="AO204" i="1"/>
  <c r="AX203" i="1"/>
  <c r="BA203" i="1"/>
  <c r="AZ203" i="1"/>
  <c r="AY203" i="1"/>
  <c r="AB203" i="1"/>
  <c r="AL203" i="1"/>
  <c r="AM203" i="1"/>
  <c r="J202" i="1"/>
  <c r="O202" i="1" s="1"/>
  <c r="V204" i="1"/>
  <c r="AE205" i="1" l="1"/>
  <c r="Y206" i="1"/>
  <c r="BA204" i="1"/>
  <c r="AZ204" i="1"/>
  <c r="AX204" i="1"/>
  <c r="AY204" i="1"/>
  <c r="AN205" i="1"/>
  <c r="P204" i="1"/>
  <c r="BB205" i="1"/>
  <c r="K205" i="1"/>
  <c r="AO205" i="1"/>
  <c r="U204" i="1"/>
  <c r="H203" i="1"/>
  <c r="B203" i="4" s="1"/>
  <c r="V205" i="1"/>
  <c r="AL204" i="1"/>
  <c r="J203" i="1"/>
  <c r="O203" i="1" s="1"/>
  <c r="AM204" i="1"/>
  <c r="G202" i="4"/>
  <c r="I202" i="4"/>
  <c r="AA203" i="1"/>
  <c r="I203" i="1" s="1"/>
  <c r="C203" i="4" s="1"/>
  <c r="N206" i="1"/>
  <c r="AU206" i="1"/>
  <c r="AT206" i="1"/>
  <c r="S205" i="1"/>
  <c r="H202" i="4"/>
  <c r="J202" i="4"/>
  <c r="AB205" i="1" l="1"/>
  <c r="AE206" i="1"/>
  <c r="BB206" i="1"/>
  <c r="AN206" i="1"/>
  <c r="K206" i="1"/>
  <c r="P205" i="1"/>
  <c r="AO206" i="1"/>
  <c r="AX205" i="1"/>
  <c r="BA205" i="1"/>
  <c r="AZ205" i="1"/>
  <c r="AY205" i="1"/>
  <c r="AA204" i="1"/>
  <c r="I204" i="1" s="1"/>
  <c r="C204" i="4" s="1"/>
  <c r="I203" i="4"/>
  <c r="G203" i="4"/>
  <c r="AL205" i="1"/>
  <c r="J204" i="1"/>
  <c r="O204" i="1" s="1"/>
  <c r="AM205" i="1"/>
  <c r="N207" i="1"/>
  <c r="AU207" i="1"/>
  <c r="AT207" i="1"/>
  <c r="AE207" i="1" s="1"/>
  <c r="S206" i="1"/>
  <c r="H204" i="1"/>
  <c r="B204" i="4" s="1"/>
  <c r="U205" i="1"/>
  <c r="V206" i="1"/>
  <c r="V207" i="1" s="1"/>
  <c r="Y207" i="1"/>
  <c r="J203" i="4"/>
  <c r="H203" i="4"/>
  <c r="AA205" i="1" l="1"/>
  <c r="I205" i="1" s="1"/>
  <c r="C205" i="4" s="1"/>
  <c r="J205" i="1"/>
  <c r="O205" i="1" s="1"/>
  <c r="AM206" i="1"/>
  <c r="AL206" i="1"/>
  <c r="AN207" i="1"/>
  <c r="AO207" i="1"/>
  <c r="P206" i="1"/>
  <c r="K207" i="1"/>
  <c r="V208" i="1" s="1"/>
  <c r="BB207" i="1"/>
  <c r="Y208" i="1"/>
  <c r="G204" i="4"/>
  <c r="I204" i="4"/>
  <c r="J204" i="4"/>
  <c r="H204" i="4"/>
  <c r="AB206" i="1"/>
  <c r="N208" i="1"/>
  <c r="AU208" i="1"/>
  <c r="AT208" i="1"/>
  <c r="S207" i="1"/>
  <c r="H205" i="1"/>
  <c r="B205" i="4" s="1"/>
  <c r="U206" i="1"/>
  <c r="AZ206" i="1"/>
  <c r="BA206" i="1"/>
  <c r="AX206" i="1"/>
  <c r="AY206" i="1"/>
  <c r="AE208" i="1" l="1"/>
  <c r="AB207" i="1"/>
  <c r="Y209" i="1"/>
  <c r="AA206" i="1"/>
  <c r="I206" i="1" s="1"/>
  <c r="C206" i="4" s="1"/>
  <c r="G205" i="4"/>
  <c r="I205" i="4"/>
  <c r="AX207" i="1"/>
  <c r="BA207" i="1"/>
  <c r="AY207" i="1"/>
  <c r="AZ207" i="1"/>
  <c r="H206" i="1"/>
  <c r="B206" i="4" s="1"/>
  <c r="U207" i="1"/>
  <c r="AM207" i="1"/>
  <c r="AL207" i="1"/>
  <c r="J206" i="1"/>
  <c r="O206" i="1" s="1"/>
  <c r="N209" i="1"/>
  <c r="AT209" i="1"/>
  <c r="AU209" i="1"/>
  <c r="S208" i="1"/>
  <c r="AN208" i="1"/>
  <c r="BB208" i="1"/>
  <c r="K208" i="1"/>
  <c r="P207" i="1"/>
  <c r="AO208" i="1"/>
  <c r="H205" i="4"/>
  <c r="J205" i="4"/>
  <c r="AE209" i="1" l="1"/>
  <c r="AA207" i="1"/>
  <c r="I207" i="1" s="1"/>
  <c r="C207" i="4" s="1"/>
  <c r="N210" i="1"/>
  <c r="AT210" i="1"/>
  <c r="AU210" i="1"/>
  <c r="S209" i="1"/>
  <c r="J207" i="4"/>
  <c r="H207" i="4"/>
  <c r="Y210" i="1"/>
  <c r="H207" i="1"/>
  <c r="B207" i="4" s="1"/>
  <c r="U208" i="1"/>
  <c r="AL208" i="1"/>
  <c r="AM208" i="1"/>
  <c r="J207" i="1"/>
  <c r="O207" i="1" s="1"/>
  <c r="AN209" i="1"/>
  <c r="P208" i="1"/>
  <c r="K209" i="1"/>
  <c r="AO209" i="1"/>
  <c r="BB209" i="1"/>
  <c r="AZ208" i="1"/>
  <c r="AY208" i="1"/>
  <c r="BA208" i="1"/>
  <c r="AX208" i="1"/>
  <c r="AB208" i="1"/>
  <c r="I206" i="4"/>
  <c r="G206" i="4"/>
  <c r="J206" i="4"/>
  <c r="H206" i="4"/>
  <c r="V209" i="1"/>
  <c r="Y211" i="1" l="1"/>
  <c r="G207" i="4"/>
  <c r="I207" i="4"/>
  <c r="AN210" i="1"/>
  <c r="AO210" i="1"/>
  <c r="P209" i="1"/>
  <c r="K210" i="1"/>
  <c r="BB210" i="1"/>
  <c r="AM209" i="1"/>
  <c r="AL209" i="1"/>
  <c r="J208" i="1"/>
  <c r="O208" i="1" s="1"/>
  <c r="AB209" i="1"/>
  <c r="V210" i="1"/>
  <c r="AA208" i="1"/>
  <c r="I208" i="1" s="1"/>
  <c r="C208" i="4" s="1"/>
  <c r="AE210" i="1"/>
  <c r="BA209" i="1"/>
  <c r="AZ209" i="1"/>
  <c r="AY209" i="1"/>
  <c r="AX209" i="1"/>
  <c r="H208" i="1"/>
  <c r="B208" i="4" s="1"/>
  <c r="U209" i="1"/>
  <c r="N211" i="1"/>
  <c r="Y212" i="1" s="1"/>
  <c r="AT211" i="1"/>
  <c r="AU211" i="1"/>
  <c r="S210" i="1"/>
  <c r="AB210" i="1" l="1"/>
  <c r="AE211" i="1"/>
  <c r="H209" i="1"/>
  <c r="B209" i="4" s="1"/>
  <c r="U210" i="1"/>
  <c r="V211" i="1"/>
  <c r="H208" i="4"/>
  <c r="J208" i="4"/>
  <c r="I208" i="4"/>
  <c r="G208" i="4"/>
  <c r="AX210" i="1"/>
  <c r="BA210" i="1"/>
  <c r="AY210" i="1"/>
  <c r="AZ210" i="1"/>
  <c r="AN211" i="1"/>
  <c r="AO211" i="1"/>
  <c r="K211" i="1"/>
  <c r="BB211" i="1"/>
  <c r="P210" i="1"/>
  <c r="AM210" i="1"/>
  <c r="AL210" i="1"/>
  <c r="AA210" i="1" s="1"/>
  <c r="I210" i="1" s="1"/>
  <c r="C210" i="4" s="1"/>
  <c r="J209" i="1"/>
  <c r="O209" i="1" s="1"/>
  <c r="N212" i="1"/>
  <c r="AT212" i="1"/>
  <c r="AU212" i="1"/>
  <c r="S211" i="1"/>
  <c r="AA209" i="1"/>
  <c r="I209" i="1" s="1"/>
  <c r="C209" i="4" s="1"/>
  <c r="AB211" i="1" l="1"/>
  <c r="V212" i="1"/>
  <c r="BB212" i="1"/>
  <c r="AN212" i="1"/>
  <c r="AO212" i="1"/>
  <c r="P211" i="1"/>
  <c r="K212" i="1"/>
  <c r="H210" i="1"/>
  <c r="B210" i="4" s="1"/>
  <c r="U211" i="1"/>
  <c r="AE212" i="1"/>
  <c r="N213" i="1"/>
  <c r="AU213" i="1"/>
  <c r="AT213" i="1"/>
  <c r="AE213" i="1" s="1"/>
  <c r="S212" i="1"/>
  <c r="G209" i="4"/>
  <c r="I209" i="4"/>
  <c r="J209" i="4"/>
  <c r="H209" i="4"/>
  <c r="AM211" i="1"/>
  <c r="J210" i="1"/>
  <c r="O210" i="1" s="1"/>
  <c r="AL211" i="1"/>
  <c r="AA211" i="1" s="1"/>
  <c r="I211" i="1" s="1"/>
  <c r="C211" i="4" s="1"/>
  <c r="J210" i="4"/>
  <c r="H210" i="4"/>
  <c r="AX211" i="1"/>
  <c r="BA211" i="1"/>
  <c r="AY211" i="1"/>
  <c r="AZ211" i="1"/>
  <c r="Y213" i="1"/>
  <c r="Y214" i="1" s="1"/>
  <c r="AB212" i="1" l="1"/>
  <c r="J211" i="4"/>
  <c r="H211" i="4"/>
  <c r="AM212" i="1"/>
  <c r="J211" i="1"/>
  <c r="O211" i="1" s="1"/>
  <c r="AL212" i="1"/>
  <c r="N214" i="1"/>
  <c r="AU214" i="1"/>
  <c r="AT214" i="1"/>
  <c r="S213" i="1"/>
  <c r="BA212" i="1"/>
  <c r="AY212" i="1"/>
  <c r="AZ212" i="1"/>
  <c r="AX212" i="1"/>
  <c r="G210" i="4"/>
  <c r="I210" i="4"/>
  <c r="V213" i="1"/>
  <c r="AN213" i="1"/>
  <c r="AO213" i="1"/>
  <c r="P212" i="1"/>
  <c r="BB213" i="1"/>
  <c r="K213" i="1"/>
  <c r="U212" i="1"/>
  <c r="H211" i="1"/>
  <c r="B211" i="4" s="1"/>
  <c r="G211" i="4" l="1"/>
  <c r="I211" i="4"/>
  <c r="N215" i="1"/>
  <c r="AU215" i="1"/>
  <c r="AT215" i="1"/>
  <c r="S214" i="1"/>
  <c r="AA212" i="1"/>
  <c r="I212" i="1" s="1"/>
  <c r="C212" i="4" s="1"/>
  <c r="AL213" i="1"/>
  <c r="AA213" i="1" s="1"/>
  <c r="I213" i="1" s="1"/>
  <c r="C213" i="4" s="1"/>
  <c r="J212" i="1"/>
  <c r="O212" i="1" s="1"/>
  <c r="AM213" i="1"/>
  <c r="AN214" i="1"/>
  <c r="P213" i="1"/>
  <c r="AO214" i="1"/>
  <c r="BB214" i="1"/>
  <c r="K214" i="1"/>
  <c r="Y215" i="1"/>
  <c r="Y216" i="1" s="1"/>
  <c r="AB213" i="1"/>
  <c r="H212" i="1"/>
  <c r="B212" i="4" s="1"/>
  <c r="U213" i="1"/>
  <c r="AX213" i="1"/>
  <c r="AZ213" i="1"/>
  <c r="BA213" i="1"/>
  <c r="AY213" i="1"/>
  <c r="V214" i="1"/>
  <c r="V215" i="1" s="1"/>
  <c r="AE214" i="1"/>
  <c r="J213" i="4" l="1"/>
  <c r="H213" i="4"/>
  <c r="AE215" i="1"/>
  <c r="AX214" i="1"/>
  <c r="AY214" i="1"/>
  <c r="BA214" i="1"/>
  <c r="AZ214" i="1"/>
  <c r="AL214" i="1"/>
  <c r="AM214" i="1"/>
  <c r="J213" i="1"/>
  <c r="O213" i="1" s="1"/>
  <c r="N216" i="1"/>
  <c r="Y217" i="1" s="1"/>
  <c r="AU216" i="1"/>
  <c r="AT216" i="1"/>
  <c r="S215" i="1"/>
  <c r="J212" i="4"/>
  <c r="H212" i="4"/>
  <c r="AN215" i="1"/>
  <c r="K215" i="1"/>
  <c r="V216" i="1" s="1"/>
  <c r="BB215" i="1"/>
  <c r="AO215" i="1"/>
  <c r="P214" i="1"/>
  <c r="H213" i="1"/>
  <c r="B213" i="4" s="1"/>
  <c r="U214" i="1"/>
  <c r="AB214" i="1"/>
  <c r="I212" i="4"/>
  <c r="G212" i="4"/>
  <c r="AE216" i="1" l="1"/>
  <c r="AX215" i="1"/>
  <c r="AZ215" i="1"/>
  <c r="BA215" i="1"/>
  <c r="AY215" i="1"/>
  <c r="J214" i="1"/>
  <c r="O214" i="1" s="1"/>
  <c r="AM215" i="1"/>
  <c r="AL215" i="1"/>
  <c r="AB215" i="1"/>
  <c r="BB216" i="1"/>
  <c r="AN216" i="1"/>
  <c r="P215" i="1"/>
  <c r="AO216" i="1"/>
  <c r="K216" i="1"/>
  <c r="G213" i="4"/>
  <c r="I213" i="4"/>
  <c r="N217" i="1"/>
  <c r="AT217" i="1"/>
  <c r="AU217" i="1"/>
  <c r="S216" i="1"/>
  <c r="U215" i="1"/>
  <c r="H214" i="1"/>
  <c r="B214" i="4" s="1"/>
  <c r="AA214" i="1"/>
  <c r="I214" i="1" s="1"/>
  <c r="C214" i="4" s="1"/>
  <c r="AA215" i="1" l="1"/>
  <c r="I215" i="1" s="1"/>
  <c r="C215" i="4" s="1"/>
  <c r="J214" i="4"/>
  <c r="H214" i="4"/>
  <c r="H215" i="1"/>
  <c r="B215" i="4" s="1"/>
  <c r="U216" i="1"/>
  <c r="G214" i="4"/>
  <c r="I214" i="4"/>
  <c r="AN217" i="1"/>
  <c r="AO217" i="1"/>
  <c r="BB217" i="1"/>
  <c r="P216" i="1"/>
  <c r="K217" i="1"/>
  <c r="AB216" i="1"/>
  <c r="AZ216" i="1"/>
  <c r="AX216" i="1"/>
  <c r="BA216" i="1"/>
  <c r="AY216" i="1"/>
  <c r="AL216" i="1"/>
  <c r="J215" i="1"/>
  <c r="O215" i="1" s="1"/>
  <c r="AM216" i="1"/>
  <c r="H215" i="4"/>
  <c r="J215" i="4"/>
  <c r="AE217" i="1"/>
  <c r="N218" i="1"/>
  <c r="AT218" i="1"/>
  <c r="AU218" i="1"/>
  <c r="S217" i="1"/>
  <c r="V217" i="1"/>
  <c r="Y218" i="1"/>
  <c r="V218" i="1" l="1"/>
  <c r="AE218" i="1"/>
  <c r="Y219" i="1"/>
  <c r="N219" i="1"/>
  <c r="AT219" i="1"/>
  <c r="AU219" i="1"/>
  <c r="S218" i="1"/>
  <c r="AB217" i="1"/>
  <c r="AM217" i="1"/>
  <c r="J216" i="1"/>
  <c r="O216" i="1" s="1"/>
  <c r="AL217" i="1"/>
  <c r="H216" i="1"/>
  <c r="B216" i="4" s="1"/>
  <c r="U217" i="1"/>
  <c r="I215" i="4"/>
  <c r="G215" i="4"/>
  <c r="AO218" i="1"/>
  <c r="AN218" i="1"/>
  <c r="K218" i="1"/>
  <c r="BB218" i="1"/>
  <c r="P217" i="1"/>
  <c r="AA216" i="1"/>
  <c r="I216" i="1" s="1"/>
  <c r="C216" i="4" s="1"/>
  <c r="AY217" i="1"/>
  <c r="AX217" i="1"/>
  <c r="AZ217" i="1"/>
  <c r="BA217" i="1"/>
  <c r="Y220" i="1" l="1"/>
  <c r="AB218" i="1"/>
  <c r="AA217" i="1"/>
  <c r="I217" i="1" s="1"/>
  <c r="C217" i="4" s="1"/>
  <c r="J217" i="4" s="1"/>
  <c r="AX218" i="1"/>
  <c r="AZ218" i="1"/>
  <c r="BA218" i="1"/>
  <c r="AY218" i="1"/>
  <c r="AN219" i="1"/>
  <c r="K219" i="1"/>
  <c r="AO219" i="1"/>
  <c r="P218" i="1"/>
  <c r="BB219" i="1"/>
  <c r="J217" i="1"/>
  <c r="O217" i="1" s="1"/>
  <c r="AL218" i="1"/>
  <c r="AM218" i="1"/>
  <c r="H216" i="4"/>
  <c r="J216" i="4"/>
  <c r="V219" i="1"/>
  <c r="AE219" i="1"/>
  <c r="U218" i="1"/>
  <c r="H217" i="1"/>
  <c r="B217" i="4" s="1"/>
  <c r="G216" i="4"/>
  <c r="I216" i="4"/>
  <c r="N220" i="1"/>
  <c r="AT220" i="1"/>
  <c r="AU220" i="1"/>
  <c r="S219" i="1"/>
  <c r="H217" i="4" l="1"/>
  <c r="AB219" i="1"/>
  <c r="AA218" i="1"/>
  <c r="I218" i="1" s="1"/>
  <c r="C218" i="4" s="1"/>
  <c r="H218" i="4" s="1"/>
  <c r="AE220" i="1"/>
  <c r="AO220" i="1"/>
  <c r="AN220" i="1"/>
  <c r="P219" i="1"/>
  <c r="K220" i="1"/>
  <c r="BB220" i="1"/>
  <c r="N221" i="1"/>
  <c r="AU221" i="1"/>
  <c r="AT221" i="1"/>
  <c r="S220" i="1"/>
  <c r="I217" i="4"/>
  <c r="G217" i="4"/>
  <c r="AZ219" i="1"/>
  <c r="AY219" i="1"/>
  <c r="AX219" i="1"/>
  <c r="BA219" i="1"/>
  <c r="Y221" i="1"/>
  <c r="H218" i="1"/>
  <c r="B218" i="4" s="1"/>
  <c r="U219" i="1"/>
  <c r="V220" i="1"/>
  <c r="AM219" i="1"/>
  <c r="J218" i="1"/>
  <c r="O218" i="1" s="1"/>
  <c r="AL219" i="1"/>
  <c r="J218" i="4" l="1"/>
  <c r="AE221" i="1"/>
  <c r="AB220" i="1"/>
  <c r="V221" i="1"/>
  <c r="AA219" i="1"/>
  <c r="I219" i="1" s="1"/>
  <c r="C219" i="4" s="1"/>
  <c r="J219" i="4" s="1"/>
  <c r="AZ220" i="1"/>
  <c r="BA220" i="1"/>
  <c r="AX220" i="1"/>
  <c r="AY220" i="1"/>
  <c r="AL220" i="1"/>
  <c r="J219" i="1"/>
  <c r="O219" i="1" s="1"/>
  <c r="AM220" i="1"/>
  <c r="AN221" i="1"/>
  <c r="AO221" i="1"/>
  <c r="K221" i="1"/>
  <c r="BB221" i="1"/>
  <c r="P220" i="1"/>
  <c r="U220" i="1"/>
  <c r="H219" i="1"/>
  <c r="B219" i="4" s="1"/>
  <c r="Y222" i="1"/>
  <c r="N222" i="1"/>
  <c r="AU222" i="1"/>
  <c r="AT222" i="1"/>
  <c r="S221" i="1"/>
  <c r="G218" i="4"/>
  <c r="I218" i="4"/>
  <c r="AE222" i="1" l="1"/>
  <c r="H219" i="4"/>
  <c r="V222" i="1"/>
  <c r="AA220" i="1"/>
  <c r="I220" i="1" s="1"/>
  <c r="C220" i="4" s="1"/>
  <c r="J220" i="4" s="1"/>
  <c r="Y223" i="1"/>
  <c r="I219" i="4"/>
  <c r="G219" i="4"/>
  <c r="BA221" i="1"/>
  <c r="AZ221" i="1"/>
  <c r="AY221" i="1"/>
  <c r="AX221" i="1"/>
  <c r="AL221" i="1"/>
  <c r="J220" i="1"/>
  <c r="O220" i="1" s="1"/>
  <c r="AM221" i="1"/>
  <c r="AN222" i="1"/>
  <c r="BB222" i="1"/>
  <c r="P221" i="1"/>
  <c r="AO222" i="1"/>
  <c r="K222" i="1"/>
  <c r="V223" i="1" s="1"/>
  <c r="N223" i="1"/>
  <c r="AU223" i="1"/>
  <c r="AT223" i="1"/>
  <c r="S222" i="1"/>
  <c r="AB221" i="1"/>
  <c r="U221" i="1"/>
  <c r="H220" i="1"/>
  <c r="B220" i="4" s="1"/>
  <c r="AE223" i="1" l="1"/>
  <c r="H220" i="4"/>
  <c r="G220" i="4"/>
  <c r="I220" i="4"/>
  <c r="AB222" i="1"/>
  <c r="AZ222" i="1"/>
  <c r="AY222" i="1"/>
  <c r="AX222" i="1"/>
  <c r="BA222" i="1"/>
  <c r="AA221" i="1"/>
  <c r="I221" i="1" s="1"/>
  <c r="C221" i="4" s="1"/>
  <c r="H221" i="1"/>
  <c r="B221" i="4" s="1"/>
  <c r="U222" i="1"/>
  <c r="N224" i="1"/>
  <c r="AU224" i="1"/>
  <c r="AT224" i="1"/>
  <c r="S223" i="1"/>
  <c r="Y224" i="1"/>
  <c r="P222" i="1"/>
  <c r="BB223" i="1"/>
  <c r="AO223" i="1"/>
  <c r="AN223" i="1"/>
  <c r="K223" i="1"/>
  <c r="AL222" i="1"/>
  <c r="J221" i="1"/>
  <c r="O221" i="1" s="1"/>
  <c r="AM222" i="1"/>
  <c r="AB223" i="1" l="1"/>
  <c r="AE224" i="1"/>
  <c r="Y225" i="1"/>
  <c r="AL223" i="1"/>
  <c r="J222" i="1"/>
  <c r="O222" i="1" s="1"/>
  <c r="AM223" i="1"/>
  <c r="N225" i="1"/>
  <c r="AT225" i="1"/>
  <c r="AU225" i="1"/>
  <c r="S224" i="1"/>
  <c r="AA222" i="1"/>
  <c r="I222" i="1" s="1"/>
  <c r="C222" i="4" s="1"/>
  <c r="AN224" i="1"/>
  <c r="P223" i="1"/>
  <c r="AO224" i="1"/>
  <c r="BB224" i="1"/>
  <c r="K224" i="1"/>
  <c r="AX223" i="1"/>
  <c r="BA223" i="1"/>
  <c r="AZ223" i="1"/>
  <c r="AY223" i="1"/>
  <c r="I221" i="4"/>
  <c r="G221" i="4"/>
  <c r="H222" i="1"/>
  <c r="B222" i="4" s="1"/>
  <c r="U223" i="1"/>
  <c r="J221" i="4"/>
  <c r="H221" i="4"/>
  <c r="V224" i="1"/>
  <c r="AE225" i="1" l="1"/>
  <c r="AN225" i="1"/>
  <c r="AO225" i="1"/>
  <c r="K225" i="1"/>
  <c r="P224" i="1"/>
  <c r="BB225" i="1"/>
  <c r="I222" i="4"/>
  <c r="G222" i="4"/>
  <c r="AX224" i="1"/>
  <c r="AY224" i="1"/>
  <c r="AZ224" i="1"/>
  <c r="BA224" i="1"/>
  <c r="N226" i="1"/>
  <c r="AT226" i="1"/>
  <c r="AU226" i="1"/>
  <c r="S225" i="1"/>
  <c r="U224" i="1"/>
  <c r="H223" i="1"/>
  <c r="B223" i="4" s="1"/>
  <c r="AL224" i="1"/>
  <c r="J223" i="1"/>
  <c r="O223" i="1" s="1"/>
  <c r="AM224" i="1"/>
  <c r="AA223" i="1"/>
  <c r="I223" i="1" s="1"/>
  <c r="C223" i="4" s="1"/>
  <c r="AB224" i="1"/>
  <c r="V225" i="1"/>
  <c r="V226" i="1" s="1"/>
  <c r="J222" i="4"/>
  <c r="H222" i="4"/>
  <c r="Y226" i="1"/>
  <c r="AA224" i="1" l="1"/>
  <c r="I224" i="1" s="1"/>
  <c r="C224" i="4" s="1"/>
  <c r="U225" i="1"/>
  <c r="H224" i="1"/>
  <c r="B224" i="4" s="1"/>
  <c r="H223" i="4"/>
  <c r="J223" i="4"/>
  <c r="AY225" i="1"/>
  <c r="AX225" i="1"/>
  <c r="BA225" i="1"/>
  <c r="AZ225" i="1"/>
  <c r="AL225" i="1"/>
  <c r="AM225" i="1"/>
  <c r="J224" i="1"/>
  <c r="O224" i="1" s="1"/>
  <c r="AE226" i="1"/>
  <c r="N227" i="1"/>
  <c r="AT227" i="1"/>
  <c r="AU227" i="1"/>
  <c r="S226" i="1"/>
  <c r="P225" i="1"/>
  <c r="AO226" i="1"/>
  <c r="BB226" i="1"/>
  <c r="K226" i="1"/>
  <c r="AN226" i="1"/>
  <c r="H224" i="4"/>
  <c r="J224" i="4"/>
  <c r="Y227" i="1"/>
  <c r="G223" i="4"/>
  <c r="I223" i="4"/>
  <c r="AB225" i="1"/>
  <c r="Y228" i="1" l="1"/>
  <c r="AM226" i="1"/>
  <c r="J225" i="1"/>
  <c r="O225" i="1" s="1"/>
  <c r="AL226" i="1"/>
  <c r="AA226" i="1" s="1"/>
  <c r="AB226" i="1"/>
  <c r="N228" i="1"/>
  <c r="Y229" i="1" s="1"/>
  <c r="AT228" i="1"/>
  <c r="AU228" i="1"/>
  <c r="S227" i="1"/>
  <c r="AN227" i="1"/>
  <c r="BB227" i="1"/>
  <c r="P226" i="1"/>
  <c r="K227" i="1"/>
  <c r="AO227" i="1"/>
  <c r="AE227" i="1"/>
  <c r="AX226" i="1"/>
  <c r="BA226" i="1"/>
  <c r="AZ226" i="1"/>
  <c r="AY226" i="1"/>
  <c r="G224" i="4"/>
  <c r="I224" i="4"/>
  <c r="AA225" i="1"/>
  <c r="I225" i="1" s="1"/>
  <c r="C225" i="4" s="1"/>
  <c r="H225" i="1"/>
  <c r="B225" i="4" s="1"/>
  <c r="U226" i="1"/>
  <c r="V227" i="1"/>
  <c r="I226" i="1" l="1"/>
  <c r="C226" i="4" s="1"/>
  <c r="V228" i="1"/>
  <c r="AE228" i="1"/>
  <c r="AB227" i="1"/>
  <c r="H226" i="1"/>
  <c r="B226" i="4" s="1"/>
  <c r="U227" i="1"/>
  <c r="I225" i="4"/>
  <c r="G225" i="4"/>
  <c r="N229" i="1"/>
  <c r="AU229" i="1"/>
  <c r="AT229" i="1"/>
  <c r="S228" i="1"/>
  <c r="AM227" i="1"/>
  <c r="AL227" i="1"/>
  <c r="J226" i="1"/>
  <c r="O226" i="1" s="1"/>
  <c r="P227" i="1"/>
  <c r="AO228" i="1"/>
  <c r="AN228" i="1"/>
  <c r="BB228" i="1"/>
  <c r="K228" i="1"/>
  <c r="J226" i="4"/>
  <c r="H226" i="4"/>
  <c r="H225" i="4"/>
  <c r="J225" i="4"/>
  <c r="AX227" i="1"/>
  <c r="AZ227" i="1"/>
  <c r="BA227" i="1"/>
  <c r="AY227" i="1"/>
  <c r="AA227" i="1" l="1"/>
  <c r="I227" i="1" s="1"/>
  <c r="C227" i="4" s="1"/>
  <c r="BB229" i="1"/>
  <c r="K229" i="1"/>
  <c r="AO229" i="1"/>
  <c r="AN229" i="1"/>
  <c r="P228" i="1"/>
  <c r="AE229" i="1"/>
  <c r="AB228" i="1"/>
  <c r="N230" i="1"/>
  <c r="AU230" i="1"/>
  <c r="AT230" i="1"/>
  <c r="AE230" i="1" s="1"/>
  <c r="S229" i="1"/>
  <c r="BA228" i="1"/>
  <c r="AZ228" i="1"/>
  <c r="AY228" i="1"/>
  <c r="AX228" i="1"/>
  <c r="AM228" i="1"/>
  <c r="AL228" i="1"/>
  <c r="J227" i="1"/>
  <c r="O227" i="1" s="1"/>
  <c r="Y230" i="1"/>
  <c r="J227" i="4"/>
  <c r="H227" i="4"/>
  <c r="U228" i="1"/>
  <c r="H227" i="1"/>
  <c r="B227" i="4" s="1"/>
  <c r="V229" i="1"/>
  <c r="V230" i="1" s="1"/>
  <c r="G226" i="4"/>
  <c r="I226" i="4"/>
  <c r="AB229" i="1" l="1"/>
  <c r="N231" i="1"/>
  <c r="AU231" i="1"/>
  <c r="AT231" i="1"/>
  <c r="AE231" i="1" s="1"/>
  <c r="S230" i="1"/>
  <c r="H228" i="1"/>
  <c r="B228" i="4" s="1"/>
  <c r="U229" i="1"/>
  <c r="AM229" i="1"/>
  <c r="J228" i="1"/>
  <c r="O228" i="1" s="1"/>
  <c r="AL229" i="1"/>
  <c r="I227" i="4"/>
  <c r="G227" i="4"/>
  <c r="Y231" i="1"/>
  <c r="Y232" i="1" s="1"/>
  <c r="AN230" i="1"/>
  <c r="AO230" i="1"/>
  <c r="K230" i="1"/>
  <c r="P229" i="1"/>
  <c r="BB230" i="1"/>
  <c r="AA228" i="1"/>
  <c r="I228" i="1" s="1"/>
  <c r="C228" i="4" s="1"/>
  <c r="BA229" i="1"/>
  <c r="AZ229" i="1"/>
  <c r="AY229" i="1"/>
  <c r="AX229" i="1"/>
  <c r="AB230" i="1" l="1"/>
  <c r="U230" i="1"/>
  <c r="H229" i="1"/>
  <c r="B229" i="4" s="1"/>
  <c r="G228" i="4"/>
  <c r="I228" i="4"/>
  <c r="AN231" i="1"/>
  <c r="AB231" i="1" s="1"/>
  <c r="P230" i="1"/>
  <c r="BB231" i="1"/>
  <c r="K231" i="1"/>
  <c r="AO231" i="1"/>
  <c r="AM230" i="1"/>
  <c r="AL230" i="1"/>
  <c r="J229" i="1"/>
  <c r="O229" i="1" s="1"/>
  <c r="J228" i="4"/>
  <c r="H228" i="4"/>
  <c r="AX230" i="1"/>
  <c r="AY230" i="1"/>
  <c r="AZ230" i="1"/>
  <c r="BA230" i="1"/>
  <c r="V231" i="1"/>
  <c r="V232" i="1" s="1"/>
  <c r="AA229" i="1"/>
  <c r="I229" i="1" s="1"/>
  <c r="C229" i="4" s="1"/>
  <c r="N232" i="1"/>
  <c r="Y233" i="1" s="1"/>
  <c r="AU232" i="1"/>
  <c r="AT232" i="1"/>
  <c r="AE232" i="1" s="1"/>
  <c r="S231" i="1"/>
  <c r="AA230" i="1" l="1"/>
  <c r="I230" i="1" s="1"/>
  <c r="C230" i="4" s="1"/>
  <c r="J230" i="1"/>
  <c r="O230" i="1" s="1"/>
  <c r="AL231" i="1"/>
  <c r="AM231" i="1"/>
  <c r="H230" i="4"/>
  <c r="J230" i="4"/>
  <c r="G229" i="4"/>
  <c r="I229" i="4"/>
  <c r="AX231" i="1"/>
  <c r="AZ231" i="1"/>
  <c r="AY231" i="1"/>
  <c r="BA231" i="1"/>
  <c r="N233" i="1"/>
  <c r="AT233" i="1"/>
  <c r="AU233" i="1"/>
  <c r="S232" i="1"/>
  <c r="H229" i="4"/>
  <c r="J229" i="4"/>
  <c r="BB232" i="1"/>
  <c r="AN232" i="1"/>
  <c r="AO232" i="1"/>
  <c r="P231" i="1"/>
  <c r="K232" i="1"/>
  <c r="U231" i="1"/>
  <c r="H230" i="1"/>
  <c r="B230" i="4" s="1"/>
  <c r="AA231" i="1" l="1"/>
  <c r="I231" i="1" s="1"/>
  <c r="C231" i="4" s="1"/>
  <c r="J231" i="4" s="1"/>
  <c r="AO233" i="1"/>
  <c r="AN233" i="1"/>
  <c r="AB233" i="1" s="1"/>
  <c r="BB233" i="1"/>
  <c r="K233" i="1"/>
  <c r="P232" i="1"/>
  <c r="AB232" i="1"/>
  <c r="AE233" i="1"/>
  <c r="V233" i="1"/>
  <c r="N234" i="1"/>
  <c r="AT234" i="1"/>
  <c r="AU234" i="1"/>
  <c r="S233" i="1"/>
  <c r="AZ232" i="1"/>
  <c r="BA232" i="1"/>
  <c r="AX232" i="1"/>
  <c r="AY232" i="1"/>
  <c r="I230" i="4"/>
  <c r="G230" i="4"/>
  <c r="AM232" i="1"/>
  <c r="AL232" i="1"/>
  <c r="J231" i="1"/>
  <c r="O231" i="1" s="1"/>
  <c r="U232" i="1"/>
  <c r="H231" i="1"/>
  <c r="B231" i="4" s="1"/>
  <c r="Y234" i="1"/>
  <c r="H231" i="4" l="1"/>
  <c r="AE234" i="1"/>
  <c r="V234" i="1"/>
  <c r="AA232" i="1"/>
  <c r="I232" i="1" s="1"/>
  <c r="C232" i="4" s="1"/>
  <c r="U233" i="1"/>
  <c r="H232" i="1"/>
  <c r="B232" i="4" s="1"/>
  <c r="BB234" i="1"/>
  <c r="AO234" i="1"/>
  <c r="K234" i="1"/>
  <c r="AN234" i="1"/>
  <c r="P233" i="1"/>
  <c r="BA233" i="1"/>
  <c r="AZ233" i="1"/>
  <c r="AY233" i="1"/>
  <c r="AX233" i="1"/>
  <c r="Y235" i="1"/>
  <c r="N235" i="1"/>
  <c r="AT235" i="1"/>
  <c r="AU235" i="1"/>
  <c r="S234" i="1"/>
  <c r="I231" i="4"/>
  <c r="G231" i="4"/>
  <c r="J232" i="1"/>
  <c r="O232" i="1" s="1"/>
  <c r="AM233" i="1"/>
  <c r="AL233" i="1"/>
  <c r="AE235" i="1" l="1"/>
  <c r="N236" i="1"/>
  <c r="AT236" i="1"/>
  <c r="AU236" i="1"/>
  <c r="S235" i="1"/>
  <c r="AN235" i="1"/>
  <c r="AB235" i="1" s="1"/>
  <c r="K235" i="1"/>
  <c r="BB235" i="1"/>
  <c r="P234" i="1"/>
  <c r="AO235" i="1"/>
  <c r="J233" i="1"/>
  <c r="O233" i="1" s="1"/>
  <c r="AL234" i="1"/>
  <c r="AM234" i="1"/>
  <c r="BA234" i="1"/>
  <c r="AZ234" i="1"/>
  <c r="AY234" i="1"/>
  <c r="AX234" i="1"/>
  <c r="H233" i="1"/>
  <c r="B233" i="4" s="1"/>
  <c r="U234" i="1"/>
  <c r="AA233" i="1"/>
  <c r="I233" i="1" s="1"/>
  <c r="C233" i="4" s="1"/>
  <c r="I232" i="4"/>
  <c r="G232" i="4"/>
  <c r="H232" i="4"/>
  <c r="J232" i="4"/>
  <c r="AB234" i="1"/>
  <c r="Y236" i="1"/>
  <c r="Y237" i="1" s="1"/>
  <c r="V235" i="1"/>
  <c r="K236" i="1" l="1"/>
  <c r="AN236" i="1"/>
  <c r="BB236" i="1"/>
  <c r="P235" i="1"/>
  <c r="AO236" i="1"/>
  <c r="J234" i="1"/>
  <c r="O234" i="1" s="1"/>
  <c r="AM235" i="1"/>
  <c r="AL235" i="1"/>
  <c r="AZ235" i="1"/>
  <c r="BA235" i="1"/>
  <c r="AX235" i="1"/>
  <c r="AY235" i="1"/>
  <c r="H233" i="4"/>
  <c r="J233" i="4"/>
  <c r="U235" i="1"/>
  <c r="H234" i="1"/>
  <c r="B234" i="4" s="1"/>
  <c r="AE236" i="1"/>
  <c r="AA234" i="1"/>
  <c r="I234" i="1" s="1"/>
  <c r="C234" i="4" s="1"/>
  <c r="V236" i="1"/>
  <c r="V237" i="1" s="1"/>
  <c r="G233" i="4"/>
  <c r="I233" i="4"/>
  <c r="N237" i="1"/>
  <c r="AU237" i="1"/>
  <c r="AT237" i="1"/>
  <c r="S236" i="1"/>
  <c r="AA235" i="1" l="1"/>
  <c r="I235" i="1" s="1"/>
  <c r="C235" i="4" s="1"/>
  <c r="N238" i="1"/>
  <c r="AU238" i="1"/>
  <c r="AT238" i="1"/>
  <c r="S237" i="1"/>
  <c r="I234" i="4"/>
  <c r="G234" i="4"/>
  <c r="H235" i="1"/>
  <c r="B235" i="4" s="1"/>
  <c r="U236" i="1"/>
  <c r="AX236" i="1"/>
  <c r="AY236" i="1"/>
  <c r="AZ236" i="1"/>
  <c r="BA236" i="1"/>
  <c r="J235" i="4"/>
  <c r="H235" i="4"/>
  <c r="Y238" i="1"/>
  <c r="Y239" i="1" s="1"/>
  <c r="H234" i="4"/>
  <c r="J234" i="4"/>
  <c r="AB236" i="1"/>
  <c r="AL236" i="1"/>
  <c r="AM236" i="1"/>
  <c r="J235" i="1"/>
  <c r="O235" i="1" s="1"/>
  <c r="AE237" i="1"/>
  <c r="K237" i="1"/>
  <c r="BB237" i="1"/>
  <c r="AN237" i="1"/>
  <c r="P236" i="1"/>
  <c r="AO237" i="1"/>
  <c r="AE238" i="1" l="1"/>
  <c r="AA236" i="1"/>
  <c r="I236" i="1" s="1"/>
  <c r="C236" i="4" s="1"/>
  <c r="J236" i="4" s="1"/>
  <c r="H236" i="1"/>
  <c r="B236" i="4" s="1"/>
  <c r="U237" i="1"/>
  <c r="AO238" i="1"/>
  <c r="K238" i="1"/>
  <c r="BB238" i="1"/>
  <c r="AN238" i="1"/>
  <c r="P237" i="1"/>
  <c r="I235" i="4"/>
  <c r="G235" i="4"/>
  <c r="V238" i="1"/>
  <c r="AB237" i="1"/>
  <c r="AZ237" i="1"/>
  <c r="BA237" i="1"/>
  <c r="AY237" i="1"/>
  <c r="AX237" i="1"/>
  <c r="AL237" i="1"/>
  <c r="AM237" i="1"/>
  <c r="J236" i="1"/>
  <c r="O236" i="1" s="1"/>
  <c r="N239" i="1"/>
  <c r="AU239" i="1"/>
  <c r="AT239" i="1"/>
  <c r="S238" i="1"/>
  <c r="H236" i="4" l="1"/>
  <c r="AE239" i="1"/>
  <c r="AB238" i="1"/>
  <c r="N240" i="1"/>
  <c r="AU240" i="1"/>
  <c r="AT240" i="1"/>
  <c r="S239" i="1"/>
  <c r="AX238" i="1"/>
  <c r="AY238" i="1"/>
  <c r="BA238" i="1"/>
  <c r="AZ238" i="1"/>
  <c r="BB239" i="1"/>
  <c r="P238" i="1"/>
  <c r="AO239" i="1"/>
  <c r="AN239" i="1"/>
  <c r="K239" i="1"/>
  <c r="AA237" i="1"/>
  <c r="I237" i="1" s="1"/>
  <c r="C237" i="4" s="1"/>
  <c r="AL238" i="1"/>
  <c r="J237" i="1"/>
  <c r="O237" i="1" s="1"/>
  <c r="AM238" i="1"/>
  <c r="H237" i="1"/>
  <c r="B237" i="4" s="1"/>
  <c r="U238" i="1"/>
  <c r="V239" i="1"/>
  <c r="Y240" i="1"/>
  <c r="Y241" i="1" s="1"/>
  <c r="I236" i="4"/>
  <c r="G236" i="4"/>
  <c r="AE240" i="1" l="1"/>
  <c r="AA238" i="1"/>
  <c r="I238" i="1" s="1"/>
  <c r="C238" i="4" s="1"/>
  <c r="AB239" i="1"/>
  <c r="V240" i="1"/>
  <c r="J237" i="4"/>
  <c r="H237" i="4"/>
  <c r="K240" i="1"/>
  <c r="AN240" i="1"/>
  <c r="P239" i="1"/>
  <c r="BB240" i="1"/>
  <c r="AO240" i="1"/>
  <c r="AM239" i="1"/>
  <c r="AL239" i="1"/>
  <c r="J238" i="1"/>
  <c r="O238" i="1" s="1"/>
  <c r="J238" i="4"/>
  <c r="H238" i="4"/>
  <c r="H238" i="1"/>
  <c r="B238" i="4" s="1"/>
  <c r="U239" i="1"/>
  <c r="G237" i="4"/>
  <c r="I237" i="4"/>
  <c r="AY239" i="1"/>
  <c r="AZ239" i="1"/>
  <c r="AX239" i="1"/>
  <c r="BA239" i="1"/>
  <c r="N241" i="1"/>
  <c r="AT241" i="1"/>
  <c r="AU241" i="1"/>
  <c r="S240" i="1"/>
  <c r="V241" i="1" l="1"/>
  <c r="AA239" i="1"/>
  <c r="I239" i="1" s="1"/>
  <c r="C239" i="4" s="1"/>
  <c r="AE241" i="1"/>
  <c r="N242" i="1"/>
  <c r="AT242" i="1"/>
  <c r="AU242" i="1"/>
  <c r="S241" i="1"/>
  <c r="BA240" i="1"/>
  <c r="AZ240" i="1"/>
  <c r="AY240" i="1"/>
  <c r="AX240" i="1"/>
  <c r="I238" i="4"/>
  <c r="G238" i="4"/>
  <c r="AM240" i="1"/>
  <c r="AL240" i="1"/>
  <c r="J239" i="1"/>
  <c r="O239" i="1" s="1"/>
  <c r="AB240" i="1"/>
  <c r="AN241" i="1"/>
  <c r="AO241" i="1"/>
  <c r="K241" i="1"/>
  <c r="BB241" i="1"/>
  <c r="P240" i="1"/>
  <c r="Y242" i="1"/>
  <c r="Y243" i="1" s="1"/>
  <c r="V242" i="1"/>
  <c r="H239" i="4"/>
  <c r="J239" i="4"/>
  <c r="H239" i="1"/>
  <c r="B239" i="4" s="1"/>
  <c r="U240" i="1"/>
  <c r="AA240" i="1" l="1"/>
  <c r="I240" i="1" s="1"/>
  <c r="C240" i="4" s="1"/>
  <c r="I239" i="4"/>
  <c r="G239" i="4"/>
  <c r="AB241" i="1"/>
  <c r="AM241" i="1"/>
  <c r="AL241" i="1"/>
  <c r="J240" i="1"/>
  <c r="O240" i="1" s="1"/>
  <c r="J240" i="4"/>
  <c r="H240" i="4"/>
  <c r="AX241" i="1"/>
  <c r="AY241" i="1"/>
  <c r="BA241" i="1"/>
  <c r="AZ241" i="1"/>
  <c r="AE242" i="1"/>
  <c r="H240" i="1"/>
  <c r="B240" i="4" s="1"/>
  <c r="U241" i="1"/>
  <c r="BB242" i="1"/>
  <c r="AN242" i="1"/>
  <c r="P241" i="1"/>
  <c r="K242" i="1"/>
  <c r="V243" i="1" s="1"/>
  <c r="AO242" i="1"/>
  <c r="N243" i="1"/>
  <c r="Y244" i="1" s="1"/>
  <c r="AT243" i="1"/>
  <c r="AU243" i="1"/>
  <c r="S242" i="1"/>
  <c r="AA241" i="1" l="1"/>
  <c r="I241" i="1" s="1"/>
  <c r="C241" i="4" s="1"/>
  <c r="J241" i="4" s="1"/>
  <c r="AE243" i="1"/>
  <c r="I240" i="4"/>
  <c r="G240" i="4"/>
  <c r="N244" i="1"/>
  <c r="AT244" i="1"/>
  <c r="AU244" i="1"/>
  <c r="S243" i="1"/>
  <c r="AB242" i="1"/>
  <c r="J241" i="1"/>
  <c r="O241" i="1" s="1"/>
  <c r="AL242" i="1"/>
  <c r="AM242" i="1"/>
  <c r="AY242" i="1"/>
  <c r="AX242" i="1"/>
  <c r="BA242" i="1"/>
  <c r="AZ242" i="1"/>
  <c r="AN243" i="1"/>
  <c r="AO243" i="1"/>
  <c r="K243" i="1"/>
  <c r="V244" i="1" s="1"/>
  <c r="P242" i="1"/>
  <c r="BB243" i="1"/>
  <c r="H241" i="1"/>
  <c r="B241" i="4" s="1"/>
  <c r="U242" i="1"/>
  <c r="H241" i="4" l="1"/>
  <c r="AE244" i="1"/>
  <c r="I241" i="4"/>
  <c r="G241" i="4"/>
  <c r="AA242" i="1"/>
  <c r="I242" i="1" s="1"/>
  <c r="C242" i="4" s="1"/>
  <c r="AM243" i="1"/>
  <c r="J242" i="1"/>
  <c r="O242" i="1" s="1"/>
  <c r="AL243" i="1"/>
  <c r="AZ243" i="1"/>
  <c r="AX243" i="1"/>
  <c r="BA243" i="1"/>
  <c r="AY243" i="1"/>
  <c r="N245" i="1"/>
  <c r="AU245" i="1"/>
  <c r="AT245" i="1"/>
  <c r="S244" i="1"/>
  <c r="AB243" i="1"/>
  <c r="P243" i="1"/>
  <c r="AO244" i="1"/>
  <c r="AN244" i="1"/>
  <c r="AB244" i="1" s="1"/>
  <c r="BB244" i="1"/>
  <c r="K244" i="1"/>
  <c r="U243" i="1"/>
  <c r="H242" i="1"/>
  <c r="B242" i="4" s="1"/>
  <c r="Y245" i="1"/>
  <c r="AE245" i="1" l="1"/>
  <c r="Y246" i="1"/>
  <c r="AA243" i="1"/>
  <c r="I243" i="1" s="1"/>
  <c r="C243" i="4" s="1"/>
  <c r="J243" i="4" s="1"/>
  <c r="G242" i="4"/>
  <c r="I242" i="4"/>
  <c r="J242" i="4"/>
  <c r="H242" i="4"/>
  <c r="H243" i="1"/>
  <c r="B243" i="4" s="1"/>
  <c r="U244" i="1"/>
  <c r="BB245" i="1"/>
  <c r="AN245" i="1"/>
  <c r="K245" i="1"/>
  <c r="P244" i="1"/>
  <c r="AO245" i="1"/>
  <c r="BA244" i="1"/>
  <c r="AX244" i="1"/>
  <c r="AZ244" i="1"/>
  <c r="AY244" i="1"/>
  <c r="N246" i="1"/>
  <c r="AU246" i="1"/>
  <c r="AT246" i="1"/>
  <c r="S245" i="1"/>
  <c r="J243" i="1"/>
  <c r="O243" i="1" s="1"/>
  <c r="AL244" i="1"/>
  <c r="AM244" i="1"/>
  <c r="V245" i="1"/>
  <c r="Y247" i="1" l="1"/>
  <c r="AE246" i="1"/>
  <c r="H243" i="4"/>
  <c r="AA244" i="1"/>
  <c r="I244" i="1" s="1"/>
  <c r="C244" i="4" s="1"/>
  <c r="J244" i="4" s="1"/>
  <c r="AB245" i="1"/>
  <c r="H244" i="1"/>
  <c r="B244" i="4" s="1"/>
  <c r="U245" i="1"/>
  <c r="I243" i="4"/>
  <c r="G243" i="4"/>
  <c r="AO246" i="1"/>
  <c r="AN246" i="1"/>
  <c r="P245" i="1"/>
  <c r="K246" i="1"/>
  <c r="BB246" i="1"/>
  <c r="N247" i="1"/>
  <c r="AU247" i="1"/>
  <c r="AT247" i="1"/>
  <c r="S246" i="1"/>
  <c r="V246" i="1"/>
  <c r="AY245" i="1"/>
  <c r="AX245" i="1"/>
  <c r="AZ245" i="1"/>
  <c r="BA245" i="1"/>
  <c r="AM245" i="1"/>
  <c r="J244" i="1"/>
  <c r="O244" i="1" s="1"/>
  <c r="AL245" i="1"/>
  <c r="H244" i="4" l="1"/>
  <c r="AE247" i="1"/>
  <c r="AA245" i="1"/>
  <c r="I245" i="1" s="1"/>
  <c r="C245" i="4" s="1"/>
  <c r="H245" i="1"/>
  <c r="B245" i="4" s="1"/>
  <c r="U246" i="1"/>
  <c r="I244" i="4"/>
  <c r="G244" i="4"/>
  <c r="N248" i="1"/>
  <c r="AU248" i="1"/>
  <c r="AT248" i="1"/>
  <c r="S247" i="1"/>
  <c r="AX246" i="1"/>
  <c r="BA246" i="1"/>
  <c r="AZ246" i="1"/>
  <c r="AY246" i="1"/>
  <c r="AO247" i="1"/>
  <c r="P246" i="1"/>
  <c r="K247" i="1"/>
  <c r="BB247" i="1"/>
  <c r="AN247" i="1"/>
  <c r="J245" i="1"/>
  <c r="O245" i="1" s="1"/>
  <c r="AM246" i="1"/>
  <c r="AL246" i="1"/>
  <c r="V247" i="1"/>
  <c r="AB246" i="1"/>
  <c r="Y248" i="1"/>
  <c r="AA246" i="1" l="1"/>
  <c r="I246" i="1" s="1"/>
  <c r="C246" i="4" s="1"/>
  <c r="J246" i="4" s="1"/>
  <c r="Y249" i="1"/>
  <c r="AE248" i="1"/>
  <c r="N249" i="1"/>
  <c r="AT249" i="1"/>
  <c r="AU249" i="1"/>
  <c r="S248" i="1"/>
  <c r="U247" i="1"/>
  <c r="H246" i="1"/>
  <c r="B246" i="4" s="1"/>
  <c r="AO248" i="1"/>
  <c r="BB248" i="1"/>
  <c r="P247" i="1"/>
  <c r="AN248" i="1"/>
  <c r="K248" i="1"/>
  <c r="V248" i="1"/>
  <c r="J246" i="1"/>
  <c r="O246" i="1" s="1"/>
  <c r="AL247" i="1"/>
  <c r="AM247" i="1"/>
  <c r="I245" i="4"/>
  <c r="G245" i="4"/>
  <c r="AB247" i="1"/>
  <c r="AZ247" i="1"/>
  <c r="AY247" i="1"/>
  <c r="AX247" i="1"/>
  <c r="BA247" i="1"/>
  <c r="H245" i="4"/>
  <c r="J245" i="4"/>
  <c r="AB248" i="1" l="1"/>
  <c r="H246" i="4"/>
  <c r="V249" i="1"/>
  <c r="AE249" i="1"/>
  <c r="AO249" i="1"/>
  <c r="P248" i="1"/>
  <c r="AN249" i="1"/>
  <c r="BB249" i="1"/>
  <c r="K249" i="1"/>
  <c r="U248" i="1"/>
  <c r="H247" i="1"/>
  <c r="B247" i="4" s="1"/>
  <c r="BA248" i="1"/>
  <c r="AY248" i="1"/>
  <c r="AX248" i="1"/>
  <c r="AZ248" i="1"/>
  <c r="AM248" i="1"/>
  <c r="J247" i="1"/>
  <c r="O247" i="1" s="1"/>
  <c r="AL248" i="1"/>
  <c r="N250" i="1"/>
  <c r="AT250" i="1"/>
  <c r="AU250" i="1"/>
  <c r="S249" i="1"/>
  <c r="AA247" i="1"/>
  <c r="I247" i="1" s="1"/>
  <c r="C247" i="4" s="1"/>
  <c r="G246" i="4"/>
  <c r="I246" i="4"/>
  <c r="Y250" i="1"/>
  <c r="AB249" i="1" l="1"/>
  <c r="N251" i="1"/>
  <c r="AT251" i="1"/>
  <c r="AU251" i="1"/>
  <c r="S250" i="1"/>
  <c r="G247" i="4"/>
  <c r="I247" i="4"/>
  <c r="U249" i="1"/>
  <c r="H248" i="1"/>
  <c r="B248" i="4" s="1"/>
  <c r="Y251" i="1"/>
  <c r="Y252" i="1" s="1"/>
  <c r="K250" i="1"/>
  <c r="P249" i="1"/>
  <c r="BB250" i="1"/>
  <c r="AN250" i="1"/>
  <c r="AO250" i="1"/>
  <c r="AX249" i="1"/>
  <c r="BA249" i="1"/>
  <c r="AZ249" i="1"/>
  <c r="AY249" i="1"/>
  <c r="AA248" i="1"/>
  <c r="I248" i="1" s="1"/>
  <c r="C248" i="4" s="1"/>
  <c r="J247" i="4"/>
  <c r="H247" i="4"/>
  <c r="AM249" i="1"/>
  <c r="AL249" i="1"/>
  <c r="J248" i="1"/>
  <c r="O248" i="1" s="1"/>
  <c r="AE250" i="1"/>
  <c r="V250" i="1"/>
  <c r="V251" i="1" l="1"/>
  <c r="AB250" i="1"/>
  <c r="AA249" i="1"/>
  <c r="I249" i="1" s="1"/>
  <c r="C249" i="4" s="1"/>
  <c r="J249" i="4" s="1"/>
  <c r="U250" i="1"/>
  <c r="H249" i="1"/>
  <c r="B249" i="4" s="1"/>
  <c r="I248" i="4"/>
  <c r="G248" i="4"/>
  <c r="BA250" i="1"/>
  <c r="AY250" i="1"/>
  <c r="AX250" i="1"/>
  <c r="AZ250" i="1"/>
  <c r="H248" i="4"/>
  <c r="J248" i="4"/>
  <c r="AE251" i="1"/>
  <c r="AL250" i="1"/>
  <c r="J249" i="1"/>
  <c r="O249" i="1" s="1"/>
  <c r="AM250" i="1"/>
  <c r="P250" i="1"/>
  <c r="AO251" i="1"/>
  <c r="BB251" i="1"/>
  <c r="AN251" i="1"/>
  <c r="K251" i="1"/>
  <c r="N252" i="1"/>
  <c r="AT252" i="1"/>
  <c r="AU252" i="1"/>
  <c r="S251" i="1"/>
  <c r="AB251" i="1" l="1"/>
  <c r="AA250" i="1"/>
  <c r="I250" i="1" s="1"/>
  <c r="C250" i="4" s="1"/>
  <c r="J250" i="4" s="1"/>
  <c r="H249" i="4"/>
  <c r="AE252" i="1"/>
  <c r="J250" i="1"/>
  <c r="O250" i="1" s="1"/>
  <c r="AM251" i="1"/>
  <c r="AL251" i="1"/>
  <c r="N253" i="1"/>
  <c r="AU253" i="1"/>
  <c r="AT253" i="1"/>
  <c r="S252" i="1"/>
  <c r="H250" i="4"/>
  <c r="AX251" i="1"/>
  <c r="BA251" i="1"/>
  <c r="AZ251" i="1"/>
  <c r="AY251" i="1"/>
  <c r="Y253" i="1"/>
  <c r="AN252" i="1"/>
  <c r="BB252" i="1"/>
  <c r="AO252" i="1"/>
  <c r="P251" i="1"/>
  <c r="K252" i="1"/>
  <c r="G249" i="4"/>
  <c r="I249" i="4"/>
  <c r="V252" i="1"/>
  <c r="U251" i="1"/>
  <c r="H250" i="1"/>
  <c r="B250" i="4" s="1"/>
  <c r="V253" i="1" l="1"/>
  <c r="AE253" i="1"/>
  <c r="AB252" i="1"/>
  <c r="AA251" i="1"/>
  <c r="I251" i="1" s="1"/>
  <c r="C251" i="4" s="1"/>
  <c r="J251" i="4" s="1"/>
  <c r="Y254" i="1"/>
  <c r="G250" i="4"/>
  <c r="I250" i="4"/>
  <c r="AX252" i="1"/>
  <c r="BA252" i="1"/>
  <c r="AZ252" i="1"/>
  <c r="AY252" i="1"/>
  <c r="N254" i="1"/>
  <c r="AU254" i="1"/>
  <c r="AT254" i="1"/>
  <c r="S253" i="1"/>
  <c r="H251" i="1"/>
  <c r="B251" i="4" s="1"/>
  <c r="U252" i="1"/>
  <c r="AN253" i="1"/>
  <c r="P252" i="1"/>
  <c r="BB253" i="1"/>
  <c r="AO253" i="1"/>
  <c r="K253" i="1"/>
  <c r="V254" i="1" s="1"/>
  <c r="AM252" i="1"/>
  <c r="J251" i="1"/>
  <c r="O251" i="1" s="1"/>
  <c r="AL252" i="1"/>
  <c r="H251" i="4" l="1"/>
  <c r="AE254" i="1"/>
  <c r="AA252" i="1"/>
  <c r="I252" i="1" s="1"/>
  <c r="C252" i="4" s="1"/>
  <c r="H252" i="4" s="1"/>
  <c r="H252" i="1"/>
  <c r="B252" i="4" s="1"/>
  <c r="U253" i="1"/>
  <c r="I251" i="4"/>
  <c r="G251" i="4"/>
  <c r="N255" i="1"/>
  <c r="AU255" i="1"/>
  <c r="AT255" i="1"/>
  <c r="S254" i="1"/>
  <c r="AZ253" i="1"/>
  <c r="BA253" i="1"/>
  <c r="AY253" i="1"/>
  <c r="AX253" i="1"/>
  <c r="J252" i="1"/>
  <c r="O252" i="1" s="1"/>
  <c r="AL253" i="1"/>
  <c r="AM253" i="1"/>
  <c r="AN254" i="1"/>
  <c r="K254" i="1"/>
  <c r="P253" i="1"/>
  <c r="AO254" i="1"/>
  <c r="BB254" i="1"/>
  <c r="Y255" i="1"/>
  <c r="Y256" i="1" s="1"/>
  <c r="AB253" i="1"/>
  <c r="J252" i="4" l="1"/>
  <c r="AE255" i="1"/>
  <c r="N256" i="1"/>
  <c r="AU256" i="1"/>
  <c r="AT256" i="1"/>
  <c r="S255" i="1"/>
  <c r="Y257" i="1"/>
  <c r="AM254" i="1"/>
  <c r="AL254" i="1"/>
  <c r="J253" i="1"/>
  <c r="O253" i="1" s="1"/>
  <c r="AZ254" i="1"/>
  <c r="AX254" i="1"/>
  <c r="AY254" i="1"/>
  <c r="BA254" i="1"/>
  <c r="P254" i="1"/>
  <c r="BB255" i="1"/>
  <c r="AN255" i="1"/>
  <c r="AO255" i="1"/>
  <c r="K255" i="1"/>
  <c r="AB254" i="1"/>
  <c r="H253" i="1"/>
  <c r="B253" i="4" s="1"/>
  <c r="U254" i="1"/>
  <c r="I252" i="4"/>
  <c r="G252" i="4"/>
  <c r="AA253" i="1"/>
  <c r="I253" i="1" s="1"/>
  <c r="C253" i="4" s="1"/>
  <c r="V255" i="1"/>
  <c r="V256" i="1" s="1"/>
  <c r="AB255" i="1" l="1"/>
  <c r="AE256" i="1"/>
  <c r="AY255" i="1"/>
  <c r="AZ255" i="1"/>
  <c r="AX255" i="1"/>
  <c r="BA255" i="1"/>
  <c r="U255" i="1"/>
  <c r="H254" i="1"/>
  <c r="B254" i="4" s="1"/>
  <c r="AA254" i="1"/>
  <c r="I254" i="1" s="1"/>
  <c r="C254" i="4" s="1"/>
  <c r="G253" i="4"/>
  <c r="I253" i="4"/>
  <c r="AL255" i="1"/>
  <c r="J254" i="1"/>
  <c r="O254" i="1" s="1"/>
  <c r="AM255" i="1"/>
  <c r="J253" i="4"/>
  <c r="H253" i="4"/>
  <c r="AN256" i="1"/>
  <c r="P255" i="1"/>
  <c r="AO256" i="1"/>
  <c r="K256" i="1"/>
  <c r="BB256" i="1"/>
  <c r="N257" i="1"/>
  <c r="AT257" i="1"/>
  <c r="AU257" i="1"/>
  <c r="S256" i="1"/>
  <c r="AE257" i="1" l="1"/>
  <c r="I254" i="4"/>
  <c r="G254" i="4"/>
  <c r="H255" i="1"/>
  <c r="B255" i="4" s="1"/>
  <c r="U256" i="1"/>
  <c r="J255" i="1"/>
  <c r="O255" i="1" s="1"/>
  <c r="AL256" i="1"/>
  <c r="AM256" i="1"/>
  <c r="AY256" i="1"/>
  <c r="BA256" i="1"/>
  <c r="AX256" i="1"/>
  <c r="AZ256" i="1"/>
  <c r="P256" i="1"/>
  <c r="K257" i="1"/>
  <c r="AN257" i="1"/>
  <c r="AO257" i="1"/>
  <c r="BB257" i="1"/>
  <c r="AA255" i="1"/>
  <c r="I255" i="1" s="1"/>
  <c r="C255" i="4" s="1"/>
  <c r="N258" i="1"/>
  <c r="AT258" i="1"/>
  <c r="AU258" i="1"/>
  <c r="S257" i="1"/>
  <c r="Y258" i="1"/>
  <c r="Y259" i="1" s="1"/>
  <c r="AB256" i="1"/>
  <c r="H254" i="4"/>
  <c r="J254" i="4"/>
  <c r="V257" i="1"/>
  <c r="AE258" i="1" l="1"/>
  <c r="AX257" i="1"/>
  <c r="BA257" i="1"/>
  <c r="AY257" i="1"/>
  <c r="AZ257" i="1"/>
  <c r="AB257" i="1"/>
  <c r="H256" i="1"/>
  <c r="B256" i="4" s="1"/>
  <c r="U257" i="1"/>
  <c r="G255" i="4"/>
  <c r="I255" i="4"/>
  <c r="AA256" i="1"/>
  <c r="I256" i="1" s="1"/>
  <c r="C256" i="4" s="1"/>
  <c r="K258" i="1"/>
  <c r="BB258" i="1"/>
  <c r="AN258" i="1"/>
  <c r="AO258" i="1"/>
  <c r="P257" i="1"/>
  <c r="V258" i="1"/>
  <c r="N259" i="1"/>
  <c r="Y260" i="1" s="1"/>
  <c r="AT259" i="1"/>
  <c r="AU259" i="1"/>
  <c r="S258" i="1"/>
  <c r="AL257" i="1"/>
  <c r="AM257" i="1"/>
  <c r="J256" i="1"/>
  <c r="O256" i="1" s="1"/>
  <c r="H255" i="4"/>
  <c r="J255" i="4"/>
  <c r="AE259" i="1" l="1"/>
  <c r="AA257" i="1"/>
  <c r="I257" i="1" s="1"/>
  <c r="C257" i="4" s="1"/>
  <c r="AX258" i="1"/>
  <c r="AY258" i="1"/>
  <c r="BA258" i="1"/>
  <c r="AZ258" i="1"/>
  <c r="G256" i="4"/>
  <c r="I256" i="4"/>
  <c r="H257" i="1"/>
  <c r="B257" i="4" s="1"/>
  <c r="U258" i="1"/>
  <c r="AN259" i="1"/>
  <c r="P258" i="1"/>
  <c r="K259" i="1"/>
  <c r="BB259" i="1"/>
  <c r="AO259" i="1"/>
  <c r="AB258" i="1"/>
  <c r="H256" i="4"/>
  <c r="J256" i="4"/>
  <c r="N260" i="1"/>
  <c r="AT260" i="1"/>
  <c r="AU260" i="1"/>
  <c r="S259" i="1"/>
  <c r="V259" i="1"/>
  <c r="V260" i="1" s="1"/>
  <c r="AL258" i="1"/>
  <c r="J257" i="1"/>
  <c r="O257" i="1" s="1"/>
  <c r="AM258" i="1"/>
  <c r="AA258" i="1" l="1"/>
  <c r="I258" i="1" s="1"/>
  <c r="C258" i="4" s="1"/>
  <c r="J258" i="4" s="1"/>
  <c r="AX259" i="1"/>
  <c r="AZ259" i="1"/>
  <c r="AY259" i="1"/>
  <c r="BA259" i="1"/>
  <c r="AE260" i="1"/>
  <c r="BB260" i="1"/>
  <c r="K260" i="1"/>
  <c r="V261" i="1" s="1"/>
  <c r="AO260" i="1"/>
  <c r="AN260" i="1"/>
  <c r="P259" i="1"/>
  <c r="AB259" i="1"/>
  <c r="J258" i="1"/>
  <c r="O258" i="1" s="1"/>
  <c r="AL259" i="1"/>
  <c r="AM259" i="1"/>
  <c r="N261" i="1"/>
  <c r="AU261" i="1"/>
  <c r="AT261" i="1"/>
  <c r="S260" i="1"/>
  <c r="J257" i="4"/>
  <c r="H257" i="4"/>
  <c r="U259" i="1"/>
  <c r="H258" i="1"/>
  <c r="B258" i="4" s="1"/>
  <c r="G257" i="4"/>
  <c r="I257" i="4"/>
  <c r="Y261" i="1"/>
  <c r="AB260" i="1" l="1"/>
  <c r="Y262" i="1"/>
  <c r="H258" i="4"/>
  <c r="AA259" i="1"/>
  <c r="I259" i="1" s="1"/>
  <c r="C259" i="4" s="1"/>
  <c r="H259" i="4" s="1"/>
  <c r="H259" i="1"/>
  <c r="B259" i="4" s="1"/>
  <c r="U260" i="1"/>
  <c r="AM260" i="1"/>
  <c r="J259" i="1"/>
  <c r="O259" i="1" s="1"/>
  <c r="AL260" i="1"/>
  <c r="I258" i="4"/>
  <c r="G258" i="4"/>
  <c r="AE261" i="1"/>
  <c r="N262" i="1"/>
  <c r="Y263" i="1" s="1"/>
  <c r="AU262" i="1"/>
  <c r="AT262" i="1"/>
  <c r="S261" i="1"/>
  <c r="BB261" i="1"/>
  <c r="AN261" i="1"/>
  <c r="K261" i="1"/>
  <c r="AO261" i="1"/>
  <c r="P260" i="1"/>
  <c r="AX260" i="1"/>
  <c r="AY260" i="1"/>
  <c r="AZ260" i="1"/>
  <c r="BA260" i="1"/>
  <c r="AE262" i="1" l="1"/>
  <c r="J259" i="4"/>
  <c r="AB261" i="1"/>
  <c r="H260" i="1"/>
  <c r="B260" i="4" s="1"/>
  <c r="U261" i="1"/>
  <c r="G259" i="4"/>
  <c r="I259" i="4"/>
  <c r="AL261" i="1"/>
  <c r="J260" i="1"/>
  <c r="O260" i="1" s="1"/>
  <c r="AM261" i="1"/>
  <c r="N263" i="1"/>
  <c r="AU263" i="1"/>
  <c r="AT263" i="1"/>
  <c r="S262" i="1"/>
  <c r="AN262" i="1"/>
  <c r="AO262" i="1"/>
  <c r="BB262" i="1"/>
  <c r="K262" i="1"/>
  <c r="P261" i="1"/>
  <c r="AZ261" i="1"/>
  <c r="AY261" i="1"/>
  <c r="AX261" i="1"/>
  <c r="BA261" i="1"/>
  <c r="AA260" i="1"/>
  <c r="I260" i="1" s="1"/>
  <c r="C260" i="4" s="1"/>
  <c r="V262" i="1"/>
  <c r="AE263" i="1" l="1"/>
  <c r="V263" i="1"/>
  <c r="AA261" i="1"/>
  <c r="I261" i="1" s="1"/>
  <c r="C261" i="4" s="1"/>
  <c r="AB262" i="1"/>
  <c r="H261" i="1"/>
  <c r="B261" i="4" s="1"/>
  <c r="U262" i="1"/>
  <c r="AN263" i="1"/>
  <c r="AB263" i="1" s="1"/>
  <c r="K263" i="1"/>
  <c r="BB263" i="1"/>
  <c r="AO263" i="1"/>
  <c r="P262" i="1"/>
  <c r="AX262" i="1"/>
  <c r="AZ262" i="1"/>
  <c r="BA262" i="1"/>
  <c r="AY262" i="1"/>
  <c r="I260" i="4"/>
  <c r="G260" i="4"/>
  <c r="H260" i="4"/>
  <c r="J260" i="4"/>
  <c r="AL262" i="1"/>
  <c r="J261" i="1"/>
  <c r="O261" i="1" s="1"/>
  <c r="AM262" i="1"/>
  <c r="N264" i="1"/>
  <c r="AU264" i="1"/>
  <c r="AT264" i="1"/>
  <c r="S263" i="1"/>
  <c r="Y264" i="1"/>
  <c r="AE264" i="1" l="1"/>
  <c r="BA263" i="1"/>
  <c r="AY263" i="1"/>
  <c r="AX263" i="1"/>
  <c r="AZ263" i="1"/>
  <c r="P263" i="1"/>
  <c r="AO264" i="1"/>
  <c r="AN264" i="1"/>
  <c r="K264" i="1"/>
  <c r="BB264" i="1"/>
  <c r="H262" i="1"/>
  <c r="B262" i="4" s="1"/>
  <c r="U263" i="1"/>
  <c r="G261" i="4"/>
  <c r="I261" i="4"/>
  <c r="AA262" i="1"/>
  <c r="I262" i="1" s="1"/>
  <c r="C262" i="4" s="1"/>
  <c r="AM263" i="1"/>
  <c r="J262" i="1"/>
  <c r="O262" i="1" s="1"/>
  <c r="AL263" i="1"/>
  <c r="N265" i="1"/>
  <c r="AT265" i="1"/>
  <c r="AU265" i="1"/>
  <c r="S264" i="1"/>
  <c r="Y265" i="1"/>
  <c r="Y266" i="1" s="1"/>
  <c r="V264" i="1"/>
  <c r="J261" i="4"/>
  <c r="H261" i="4"/>
  <c r="AN265" i="1" l="1"/>
  <c r="AO265" i="1"/>
  <c r="P264" i="1"/>
  <c r="K265" i="1"/>
  <c r="BB265" i="1"/>
  <c r="AB264" i="1"/>
  <c r="H262" i="4"/>
  <c r="J262" i="4"/>
  <c r="V265" i="1"/>
  <c r="H263" i="1"/>
  <c r="B263" i="4" s="1"/>
  <c r="U264" i="1"/>
  <c r="AL264" i="1"/>
  <c r="J263" i="1"/>
  <c r="O263" i="1" s="1"/>
  <c r="AM264" i="1"/>
  <c r="AE265" i="1"/>
  <c r="N266" i="1"/>
  <c r="Y267" i="1" s="1"/>
  <c r="AT266" i="1"/>
  <c r="AU266" i="1"/>
  <c r="S265" i="1"/>
  <c r="I262" i="4"/>
  <c r="G262" i="4"/>
  <c r="AA263" i="1"/>
  <c r="I263" i="1" s="1"/>
  <c r="C263" i="4" s="1"/>
  <c r="AZ264" i="1"/>
  <c r="BA264" i="1"/>
  <c r="AY264" i="1"/>
  <c r="AX264" i="1"/>
  <c r="AA264" i="1" l="1"/>
  <c r="I264" i="1" s="1"/>
  <c r="C264" i="4" s="1"/>
  <c r="AB265" i="1"/>
  <c r="H264" i="4"/>
  <c r="J264" i="4"/>
  <c r="AZ265" i="1"/>
  <c r="BA265" i="1"/>
  <c r="AY265" i="1"/>
  <c r="AX265" i="1"/>
  <c r="H264" i="1"/>
  <c r="B264" i="4" s="1"/>
  <c r="U265" i="1"/>
  <c r="AN266" i="1"/>
  <c r="AO266" i="1"/>
  <c r="BB266" i="1"/>
  <c r="P265" i="1"/>
  <c r="K266" i="1"/>
  <c r="I263" i="4"/>
  <c r="G263" i="4"/>
  <c r="H263" i="4"/>
  <c r="J263" i="4"/>
  <c r="J264" i="1"/>
  <c r="O264" i="1" s="1"/>
  <c r="AM265" i="1"/>
  <c r="AL265" i="1"/>
  <c r="AE266" i="1"/>
  <c r="N267" i="1"/>
  <c r="AT267" i="1"/>
  <c r="AU267" i="1"/>
  <c r="S266" i="1"/>
  <c r="V266" i="1"/>
  <c r="AE267" i="1" l="1"/>
  <c r="AB266" i="1"/>
  <c r="G264" i="4"/>
  <c r="I264" i="4"/>
  <c r="J265" i="1"/>
  <c r="O265" i="1" s="1"/>
  <c r="AM266" i="1"/>
  <c r="AL266" i="1"/>
  <c r="N268" i="1"/>
  <c r="AT268" i="1"/>
  <c r="AU268" i="1"/>
  <c r="S267" i="1"/>
  <c r="P266" i="1"/>
  <c r="AO267" i="1"/>
  <c r="AN267" i="1"/>
  <c r="K267" i="1"/>
  <c r="BB267" i="1"/>
  <c r="AX266" i="1"/>
  <c r="BA266" i="1"/>
  <c r="AY266" i="1"/>
  <c r="AZ266" i="1"/>
  <c r="AA265" i="1"/>
  <c r="I265" i="1" s="1"/>
  <c r="C265" i="4" s="1"/>
  <c r="V267" i="1"/>
  <c r="H265" i="1"/>
  <c r="B265" i="4" s="1"/>
  <c r="U266" i="1"/>
  <c r="Y268" i="1"/>
  <c r="AA266" i="1" l="1"/>
  <c r="I266" i="1" s="1"/>
  <c r="C266" i="4" s="1"/>
  <c r="J266" i="4" s="1"/>
  <c r="AB267" i="1"/>
  <c r="V268" i="1"/>
  <c r="AE268" i="1"/>
  <c r="N269" i="1"/>
  <c r="AU269" i="1"/>
  <c r="AT269" i="1"/>
  <c r="S268" i="1"/>
  <c r="H266" i="4"/>
  <c r="BA267" i="1"/>
  <c r="AZ267" i="1"/>
  <c r="AY267" i="1"/>
  <c r="AX267" i="1"/>
  <c r="U267" i="1"/>
  <c r="H266" i="1"/>
  <c r="B266" i="4" s="1"/>
  <c r="I265" i="4"/>
  <c r="G265" i="4"/>
  <c r="P267" i="1"/>
  <c r="AN268" i="1"/>
  <c r="K268" i="1"/>
  <c r="BB268" i="1"/>
  <c r="AO268" i="1"/>
  <c r="Y269" i="1"/>
  <c r="J266" i="1"/>
  <c r="O266" i="1" s="1"/>
  <c r="AL267" i="1"/>
  <c r="AM267" i="1"/>
  <c r="H265" i="4"/>
  <c r="J265" i="4"/>
  <c r="V269" i="1" l="1"/>
  <c r="Y270" i="1"/>
  <c r="AE269" i="1"/>
  <c r="G266" i="4"/>
  <c r="I266" i="4"/>
  <c r="AA267" i="1"/>
  <c r="I267" i="1" s="1"/>
  <c r="C267" i="4" s="1"/>
  <c r="J267" i="1"/>
  <c r="O267" i="1" s="1"/>
  <c r="AL268" i="1"/>
  <c r="AM268" i="1"/>
  <c r="H267" i="1"/>
  <c r="B267" i="4" s="1"/>
  <c r="U268" i="1"/>
  <c r="BA268" i="1"/>
  <c r="AY268" i="1"/>
  <c r="AZ268" i="1"/>
  <c r="AX268" i="1"/>
  <c r="AO269" i="1"/>
  <c r="P268" i="1"/>
  <c r="AN269" i="1"/>
  <c r="K269" i="1"/>
  <c r="BB269" i="1"/>
  <c r="N270" i="1"/>
  <c r="AU270" i="1"/>
  <c r="AT270" i="1"/>
  <c r="S269" i="1"/>
  <c r="Y271" i="1"/>
  <c r="AB268" i="1"/>
  <c r="AE270" i="1" l="1"/>
  <c r="AB269" i="1"/>
  <c r="AA268" i="1"/>
  <c r="I268" i="1" s="1"/>
  <c r="C268" i="4" s="1"/>
  <c r="H268" i="4" s="1"/>
  <c r="I267" i="4"/>
  <c r="G267" i="4"/>
  <c r="P269" i="1"/>
  <c r="BB270" i="1"/>
  <c r="AO270" i="1"/>
  <c r="AN270" i="1"/>
  <c r="K270" i="1"/>
  <c r="V270" i="1"/>
  <c r="H267" i="4"/>
  <c r="J267" i="4"/>
  <c r="H268" i="1"/>
  <c r="B268" i="4" s="1"/>
  <c r="U269" i="1"/>
  <c r="J268" i="1"/>
  <c r="O268" i="1" s="1"/>
  <c r="AM269" i="1"/>
  <c r="AL269" i="1"/>
  <c r="N271" i="1"/>
  <c r="AU271" i="1"/>
  <c r="AT271" i="1"/>
  <c r="S270" i="1"/>
  <c r="AY269" i="1"/>
  <c r="AX269" i="1"/>
  <c r="BA269" i="1"/>
  <c r="AZ269" i="1"/>
  <c r="J268" i="4" l="1"/>
  <c r="V271" i="1"/>
  <c r="AA269" i="1"/>
  <c r="I269" i="1" s="1"/>
  <c r="C269" i="4" s="1"/>
  <c r="J269" i="4" s="1"/>
  <c r="AE271" i="1"/>
  <c r="AB270" i="1"/>
  <c r="AL270" i="1"/>
  <c r="J269" i="1"/>
  <c r="O269" i="1" s="1"/>
  <c r="AM270" i="1"/>
  <c r="G268" i="4"/>
  <c r="I268" i="4"/>
  <c r="U270" i="1"/>
  <c r="H269" i="1"/>
  <c r="B269" i="4" s="1"/>
  <c r="AZ270" i="1"/>
  <c r="BA270" i="1"/>
  <c r="AY270" i="1"/>
  <c r="AX270" i="1"/>
  <c r="N272" i="1"/>
  <c r="AU272" i="1"/>
  <c r="AT272" i="1"/>
  <c r="S271" i="1"/>
  <c r="Y272" i="1"/>
  <c r="AO271" i="1"/>
  <c r="AN271" i="1"/>
  <c r="P270" i="1"/>
  <c r="BB271" i="1"/>
  <c r="K271" i="1"/>
  <c r="V272" i="1" l="1"/>
  <c r="H269" i="4"/>
  <c r="AB271" i="1"/>
  <c r="AE272" i="1"/>
  <c r="Y273" i="1"/>
  <c r="I269" i="4"/>
  <c r="G269" i="4"/>
  <c r="H270" i="1"/>
  <c r="B270" i="4" s="1"/>
  <c r="U271" i="1"/>
  <c r="AZ271" i="1"/>
  <c r="BA271" i="1"/>
  <c r="AY271" i="1"/>
  <c r="AX271" i="1"/>
  <c r="N273" i="1"/>
  <c r="AT273" i="1"/>
  <c r="AU273" i="1"/>
  <c r="S272" i="1"/>
  <c r="J270" i="1"/>
  <c r="O270" i="1" s="1"/>
  <c r="AL271" i="1"/>
  <c r="AM271" i="1"/>
  <c r="P271" i="1"/>
  <c r="AO272" i="1"/>
  <c r="BB272" i="1"/>
  <c r="AN272" i="1"/>
  <c r="K272" i="1"/>
  <c r="AA270" i="1"/>
  <c r="I270" i="1" s="1"/>
  <c r="C270" i="4" s="1"/>
  <c r="Y274" i="1" l="1"/>
  <c r="AB272" i="1"/>
  <c r="AA271" i="1"/>
  <c r="I271" i="1" s="1"/>
  <c r="C271" i="4" s="1"/>
  <c r="AN273" i="1"/>
  <c r="P272" i="1"/>
  <c r="AO273" i="1"/>
  <c r="K273" i="1"/>
  <c r="BB273" i="1"/>
  <c r="J270" i="4"/>
  <c r="H270" i="4"/>
  <c r="H271" i="1"/>
  <c r="B271" i="4" s="1"/>
  <c r="U272" i="1"/>
  <c r="G270" i="4"/>
  <c r="I270" i="4"/>
  <c r="H271" i="4"/>
  <c r="J271" i="4"/>
  <c r="AZ272" i="1"/>
  <c r="AY272" i="1"/>
  <c r="BA272" i="1"/>
  <c r="AX272" i="1"/>
  <c r="AE273" i="1"/>
  <c r="N274" i="1"/>
  <c r="Y275" i="1" s="1"/>
  <c r="AT274" i="1"/>
  <c r="AU274" i="1"/>
  <c r="S273" i="1"/>
  <c r="AL272" i="1"/>
  <c r="J271" i="1"/>
  <c r="O271" i="1" s="1"/>
  <c r="AM272" i="1"/>
  <c r="V273" i="1"/>
  <c r="AA272" i="1" l="1"/>
  <c r="I272" i="1" s="1"/>
  <c r="C272" i="4" s="1"/>
  <c r="H272" i="4" s="1"/>
  <c r="V274" i="1"/>
  <c r="AE274" i="1"/>
  <c r="I271" i="4"/>
  <c r="G271" i="4"/>
  <c r="AX273" i="1"/>
  <c r="AY273" i="1"/>
  <c r="AZ273" i="1"/>
  <c r="BA273" i="1"/>
  <c r="N275" i="1"/>
  <c r="AT275" i="1"/>
  <c r="AU275" i="1"/>
  <c r="S274" i="1"/>
  <c r="P273" i="1"/>
  <c r="BB274" i="1"/>
  <c r="AO274" i="1"/>
  <c r="K274" i="1"/>
  <c r="AN274" i="1"/>
  <c r="J272" i="4"/>
  <c r="J272" i="1"/>
  <c r="O272" i="1" s="1"/>
  <c r="AM273" i="1"/>
  <c r="AL273" i="1"/>
  <c r="H272" i="1"/>
  <c r="B272" i="4" s="1"/>
  <c r="U273" i="1"/>
  <c r="AB273" i="1"/>
  <c r="V275" i="1" l="1"/>
  <c r="AB274" i="1"/>
  <c r="I272" i="4"/>
  <c r="G272" i="4"/>
  <c r="J273" i="1"/>
  <c r="O273" i="1" s="1"/>
  <c r="AL274" i="1"/>
  <c r="AM274" i="1"/>
  <c r="AA273" i="1"/>
  <c r="I273" i="1" s="1"/>
  <c r="C273" i="4" s="1"/>
  <c r="H273" i="1"/>
  <c r="B273" i="4" s="1"/>
  <c r="U274" i="1"/>
  <c r="N276" i="1"/>
  <c r="AT276" i="1"/>
  <c r="AU276" i="1"/>
  <c r="S275" i="1"/>
  <c r="AN275" i="1"/>
  <c r="P274" i="1"/>
  <c r="AO275" i="1"/>
  <c r="BB275" i="1"/>
  <c r="K275" i="1"/>
  <c r="AX274" i="1"/>
  <c r="BA274" i="1"/>
  <c r="AZ274" i="1"/>
  <c r="AY274" i="1"/>
  <c r="AE275" i="1"/>
  <c r="Y276" i="1"/>
  <c r="Y277" i="1" s="1"/>
  <c r="AA274" i="1" l="1"/>
  <c r="I274" i="1" s="1"/>
  <c r="C274" i="4" s="1"/>
  <c r="J274" i="4" s="1"/>
  <c r="H273" i="4"/>
  <c r="J273" i="4"/>
  <c r="AE276" i="1"/>
  <c r="G273" i="4"/>
  <c r="I273" i="4"/>
  <c r="AL275" i="1"/>
  <c r="J274" i="1"/>
  <c r="O274" i="1" s="1"/>
  <c r="AM275" i="1"/>
  <c r="BB276" i="1"/>
  <c r="AN276" i="1"/>
  <c r="P275" i="1"/>
  <c r="AO276" i="1"/>
  <c r="K276" i="1"/>
  <c r="N277" i="1"/>
  <c r="Y278" i="1" s="1"/>
  <c r="AU277" i="1"/>
  <c r="AT277" i="1"/>
  <c r="S276" i="1"/>
  <c r="AB275" i="1"/>
  <c r="AZ275" i="1"/>
  <c r="AX275" i="1"/>
  <c r="BA275" i="1"/>
  <c r="AY275" i="1"/>
  <c r="U275" i="1"/>
  <c r="H274" i="1"/>
  <c r="B274" i="4" s="1"/>
  <c r="V276" i="1"/>
  <c r="AE277" i="1" l="1"/>
  <c r="H274" i="4"/>
  <c r="V277" i="1"/>
  <c r="AO277" i="1"/>
  <c r="AN277" i="1"/>
  <c r="P276" i="1"/>
  <c r="BB277" i="1"/>
  <c r="K277" i="1"/>
  <c r="V278" i="1" s="1"/>
  <c r="I274" i="4"/>
  <c r="G274" i="4"/>
  <c r="J275" i="1"/>
  <c r="O275" i="1" s="1"/>
  <c r="AM276" i="1"/>
  <c r="AL276" i="1"/>
  <c r="AB276" i="1"/>
  <c r="BA276" i="1"/>
  <c r="AZ276" i="1"/>
  <c r="AX276" i="1"/>
  <c r="AY276" i="1"/>
  <c r="U276" i="1"/>
  <c r="H275" i="1"/>
  <c r="B275" i="4" s="1"/>
  <c r="N278" i="1"/>
  <c r="AU278" i="1"/>
  <c r="AT278" i="1"/>
  <c r="S277" i="1"/>
  <c r="AA275" i="1"/>
  <c r="I275" i="1" s="1"/>
  <c r="C275" i="4" s="1"/>
  <c r="AB277" i="1" l="1"/>
  <c r="AE278" i="1"/>
  <c r="AA276" i="1"/>
  <c r="I276" i="1" s="1"/>
  <c r="C276" i="4" s="1"/>
  <c r="J276" i="4" s="1"/>
  <c r="J276" i="1"/>
  <c r="O276" i="1" s="1"/>
  <c r="AL277" i="1"/>
  <c r="AM277" i="1"/>
  <c r="AN278" i="1"/>
  <c r="AB278" i="1" s="1"/>
  <c r="BB278" i="1"/>
  <c r="K278" i="1"/>
  <c r="P277" i="1"/>
  <c r="AO278" i="1"/>
  <c r="BA277" i="1"/>
  <c r="AZ277" i="1"/>
  <c r="AX277" i="1"/>
  <c r="AY277" i="1"/>
  <c r="H276" i="4"/>
  <c r="N279" i="1"/>
  <c r="AU279" i="1"/>
  <c r="AT279" i="1"/>
  <c r="AE279" i="1" s="1"/>
  <c r="S278" i="1"/>
  <c r="G275" i="4"/>
  <c r="I275" i="4"/>
  <c r="J275" i="4"/>
  <c r="H275" i="4"/>
  <c r="U277" i="1"/>
  <c r="H276" i="1"/>
  <c r="B276" i="4" s="1"/>
  <c r="Y279" i="1"/>
  <c r="Y280" i="1" s="1"/>
  <c r="AO279" i="1" l="1"/>
  <c r="AN279" i="1"/>
  <c r="AB279" i="1" s="1"/>
  <c r="P278" i="1"/>
  <c r="BB279" i="1"/>
  <c r="K279" i="1"/>
  <c r="H277" i="1"/>
  <c r="B277" i="4" s="1"/>
  <c r="U278" i="1"/>
  <c r="AZ278" i="1"/>
  <c r="AX278" i="1"/>
  <c r="BA278" i="1"/>
  <c r="AY278" i="1"/>
  <c r="N280" i="1"/>
  <c r="AU280" i="1"/>
  <c r="AT280" i="1"/>
  <c r="S279" i="1"/>
  <c r="J277" i="1"/>
  <c r="O277" i="1" s="1"/>
  <c r="AL278" i="1"/>
  <c r="AM278" i="1"/>
  <c r="V279" i="1"/>
  <c r="AA277" i="1"/>
  <c r="I277" i="1" s="1"/>
  <c r="C277" i="4" s="1"/>
  <c r="I276" i="4"/>
  <c r="G276" i="4"/>
  <c r="AE280" i="1" l="1"/>
  <c r="U279" i="1"/>
  <c r="H278" i="1"/>
  <c r="B278" i="4" s="1"/>
  <c r="I277" i="4"/>
  <c r="G277" i="4"/>
  <c r="P279" i="1"/>
  <c r="BB280" i="1"/>
  <c r="AN280" i="1"/>
  <c r="AO280" i="1"/>
  <c r="K280" i="1"/>
  <c r="N281" i="1"/>
  <c r="AT281" i="1"/>
  <c r="AU281" i="1"/>
  <c r="S280" i="1"/>
  <c r="BA279" i="1"/>
  <c r="AZ279" i="1"/>
  <c r="AY279" i="1"/>
  <c r="AX279" i="1"/>
  <c r="J277" i="4"/>
  <c r="H277" i="4"/>
  <c r="Y281" i="1"/>
  <c r="V280" i="1"/>
  <c r="V281" i="1" s="1"/>
  <c r="AA278" i="1"/>
  <c r="I278" i="1" s="1"/>
  <c r="C278" i="4" s="1"/>
  <c r="AM279" i="1"/>
  <c r="AL279" i="1"/>
  <c r="J278" i="1"/>
  <c r="O278" i="1" s="1"/>
  <c r="Y282" i="1" l="1"/>
  <c r="AA279" i="1"/>
  <c r="I279" i="1" s="1"/>
  <c r="C279" i="4" s="1"/>
  <c r="J279" i="4" s="1"/>
  <c r="AB280" i="1"/>
  <c r="AX280" i="1"/>
  <c r="AZ280" i="1"/>
  <c r="BA280" i="1"/>
  <c r="AY280" i="1"/>
  <c r="H278" i="4"/>
  <c r="J278" i="4"/>
  <c r="AE281" i="1"/>
  <c r="N282" i="1"/>
  <c r="AT282" i="1"/>
  <c r="AU282" i="1"/>
  <c r="S281" i="1"/>
  <c r="I278" i="4"/>
  <c r="G278" i="4"/>
  <c r="AL280" i="1"/>
  <c r="J279" i="1"/>
  <c r="O279" i="1" s="1"/>
  <c r="AM280" i="1"/>
  <c r="AO281" i="1"/>
  <c r="AN281" i="1"/>
  <c r="BB281" i="1"/>
  <c r="P280" i="1"/>
  <c r="K281" i="1"/>
  <c r="H279" i="1"/>
  <c r="B279" i="4" s="1"/>
  <c r="U280" i="1"/>
  <c r="AB281" i="1" l="1"/>
  <c r="H279" i="4"/>
  <c r="AE282" i="1"/>
  <c r="AZ281" i="1"/>
  <c r="BA281" i="1"/>
  <c r="AX281" i="1"/>
  <c r="AY281" i="1"/>
  <c r="AA280" i="1"/>
  <c r="I280" i="1" s="1"/>
  <c r="C280" i="4" s="1"/>
  <c r="N283" i="1"/>
  <c r="AT283" i="1"/>
  <c r="AU283" i="1"/>
  <c r="S282" i="1"/>
  <c r="AN282" i="1"/>
  <c r="K282" i="1"/>
  <c r="BB282" i="1"/>
  <c r="AO282" i="1"/>
  <c r="P281" i="1"/>
  <c r="V282" i="1"/>
  <c r="AL281" i="1"/>
  <c r="J280" i="1"/>
  <c r="O280" i="1" s="1"/>
  <c r="AM281" i="1"/>
  <c r="H280" i="1"/>
  <c r="B280" i="4" s="1"/>
  <c r="U281" i="1"/>
  <c r="G279" i="4"/>
  <c r="I279" i="4"/>
  <c r="Y283" i="1"/>
  <c r="Y284" i="1" s="1"/>
  <c r="V283" i="1" l="1"/>
  <c r="AA281" i="1"/>
  <c r="I281" i="1" s="1"/>
  <c r="C281" i="4" s="1"/>
  <c r="AE283" i="1"/>
  <c r="N284" i="1"/>
  <c r="AT284" i="1"/>
  <c r="AU284" i="1"/>
  <c r="S283" i="1"/>
  <c r="H280" i="4"/>
  <c r="J280" i="4"/>
  <c r="AX282" i="1"/>
  <c r="BA282" i="1"/>
  <c r="AZ282" i="1"/>
  <c r="AY282" i="1"/>
  <c r="J281" i="4"/>
  <c r="H281" i="4"/>
  <c r="U282" i="1"/>
  <c r="H281" i="1"/>
  <c r="B281" i="4" s="1"/>
  <c r="G280" i="4"/>
  <c r="I280" i="4"/>
  <c r="P282" i="1"/>
  <c r="AO283" i="1"/>
  <c r="K283" i="1"/>
  <c r="V284" i="1" s="1"/>
  <c r="BB283" i="1"/>
  <c r="AN283" i="1"/>
  <c r="AL282" i="1"/>
  <c r="AM282" i="1"/>
  <c r="J281" i="1"/>
  <c r="O281" i="1" s="1"/>
  <c r="AB282" i="1"/>
  <c r="AA282" i="1" l="1"/>
  <c r="I282" i="1" s="1"/>
  <c r="C282" i="4" s="1"/>
  <c r="AB283" i="1"/>
  <c r="AE284" i="1"/>
  <c r="AX283" i="1"/>
  <c r="BA283" i="1"/>
  <c r="AY283" i="1"/>
  <c r="AZ283" i="1"/>
  <c r="H282" i="1"/>
  <c r="B282" i="4" s="1"/>
  <c r="U283" i="1"/>
  <c r="AN284" i="1"/>
  <c r="BB284" i="1"/>
  <c r="P283" i="1"/>
  <c r="AO284" i="1"/>
  <c r="K284" i="1"/>
  <c r="N285" i="1"/>
  <c r="AU285" i="1"/>
  <c r="AT285" i="1"/>
  <c r="S284" i="1"/>
  <c r="AL283" i="1"/>
  <c r="J282" i="1"/>
  <c r="O282" i="1" s="1"/>
  <c r="AM283" i="1"/>
  <c r="Y285" i="1"/>
  <c r="H282" i="4"/>
  <c r="J282" i="4"/>
  <c r="G281" i="4"/>
  <c r="I281" i="4"/>
  <c r="AE285" i="1" l="1"/>
  <c r="Y286" i="1"/>
  <c r="AB284" i="1"/>
  <c r="H283" i="1"/>
  <c r="B283" i="4" s="1"/>
  <c r="U284" i="1"/>
  <c r="I282" i="4"/>
  <c r="G282" i="4"/>
  <c r="N286" i="1"/>
  <c r="AU286" i="1"/>
  <c r="AT286" i="1"/>
  <c r="S285" i="1"/>
  <c r="AN285" i="1"/>
  <c r="AO285" i="1"/>
  <c r="BB285" i="1"/>
  <c r="K285" i="1"/>
  <c r="P284" i="1"/>
  <c r="AM284" i="1"/>
  <c r="AL284" i="1"/>
  <c r="J283" i="1"/>
  <c r="O283" i="1" s="1"/>
  <c r="AA283" i="1"/>
  <c r="I283" i="1" s="1"/>
  <c r="C283" i="4" s="1"/>
  <c r="AZ284" i="1"/>
  <c r="AY284" i="1"/>
  <c r="AX284" i="1"/>
  <c r="BA284" i="1"/>
  <c r="V285" i="1"/>
  <c r="AA284" i="1" l="1"/>
  <c r="I284" i="1" s="1"/>
  <c r="C284" i="4" s="1"/>
  <c r="AE286" i="1"/>
  <c r="V286" i="1"/>
  <c r="AB285" i="1"/>
  <c r="H284" i="4"/>
  <c r="J284" i="4"/>
  <c r="J284" i="1"/>
  <c r="O284" i="1" s="1"/>
  <c r="AM285" i="1"/>
  <c r="AL285" i="1"/>
  <c r="AN286" i="1"/>
  <c r="BB286" i="1"/>
  <c r="P285" i="1"/>
  <c r="K286" i="1"/>
  <c r="V287" i="1" s="1"/>
  <c r="AO286" i="1"/>
  <c r="N287" i="1"/>
  <c r="AU287" i="1"/>
  <c r="AT287" i="1"/>
  <c r="S286" i="1"/>
  <c r="AX285" i="1"/>
  <c r="BA285" i="1"/>
  <c r="AZ285" i="1"/>
  <c r="AY285" i="1"/>
  <c r="J283" i="4"/>
  <c r="H283" i="4"/>
  <c r="H284" i="1"/>
  <c r="B284" i="4" s="1"/>
  <c r="U285" i="1"/>
  <c r="Y287" i="1"/>
  <c r="G283" i="4"/>
  <c r="I283" i="4"/>
  <c r="AB286" i="1" l="1"/>
  <c r="AE287" i="1"/>
  <c r="Y288" i="1"/>
  <c r="AZ286" i="1"/>
  <c r="BA286" i="1"/>
  <c r="AY286" i="1"/>
  <c r="AX286" i="1"/>
  <c r="AA285" i="1"/>
  <c r="I285" i="1" s="1"/>
  <c r="C285" i="4" s="1"/>
  <c r="N288" i="1"/>
  <c r="AU288" i="1"/>
  <c r="AT288" i="1"/>
  <c r="AE288" i="1" s="1"/>
  <c r="S287" i="1"/>
  <c r="J285" i="1"/>
  <c r="O285" i="1" s="1"/>
  <c r="AM286" i="1"/>
  <c r="AL286" i="1"/>
  <c r="U286" i="1"/>
  <c r="H285" i="1"/>
  <c r="B285" i="4" s="1"/>
  <c r="I284" i="4"/>
  <c r="G284" i="4"/>
  <c r="K287" i="1"/>
  <c r="V288" i="1" s="1"/>
  <c r="P286" i="1"/>
  <c r="AN287" i="1"/>
  <c r="BB287" i="1"/>
  <c r="AO287" i="1"/>
  <c r="AA286" i="1" l="1"/>
  <c r="I286" i="1" s="1"/>
  <c r="C286" i="4" s="1"/>
  <c r="N289" i="1"/>
  <c r="AT289" i="1"/>
  <c r="AU289" i="1"/>
  <c r="S288" i="1"/>
  <c r="H285" i="4"/>
  <c r="J285" i="4"/>
  <c r="AL287" i="1"/>
  <c r="AM287" i="1"/>
  <c r="J286" i="1"/>
  <c r="O286" i="1" s="1"/>
  <c r="H286" i="4"/>
  <c r="J286" i="4"/>
  <c r="G285" i="4"/>
  <c r="I285" i="4"/>
  <c r="AB287" i="1"/>
  <c r="AN288" i="1"/>
  <c r="AO288" i="1"/>
  <c r="P287" i="1"/>
  <c r="BB288" i="1"/>
  <c r="K288" i="1"/>
  <c r="V289" i="1" s="1"/>
  <c r="H286" i="1"/>
  <c r="B286" i="4" s="1"/>
  <c r="U287" i="1"/>
  <c r="AZ287" i="1"/>
  <c r="AX287" i="1"/>
  <c r="BA287" i="1"/>
  <c r="AY287" i="1"/>
  <c r="Y289" i="1"/>
  <c r="Y290" i="1" s="1"/>
  <c r="AB288" i="1" l="1"/>
  <c r="AA287" i="1"/>
  <c r="I287" i="1" s="1"/>
  <c r="C287" i="4" s="1"/>
  <c r="I286" i="4"/>
  <c r="G286" i="4"/>
  <c r="U288" i="1"/>
  <c r="H287" i="1"/>
  <c r="B287" i="4" s="1"/>
  <c r="BB289" i="1"/>
  <c r="AO289" i="1"/>
  <c r="AN289" i="1"/>
  <c r="P288" i="1"/>
  <c r="K289" i="1"/>
  <c r="J287" i="1"/>
  <c r="O287" i="1" s="1"/>
  <c r="AM288" i="1"/>
  <c r="AL288" i="1"/>
  <c r="AZ288" i="1"/>
  <c r="BA288" i="1"/>
  <c r="AY288" i="1"/>
  <c r="AX288" i="1"/>
  <c r="AE289" i="1"/>
  <c r="N290" i="1"/>
  <c r="Y291" i="1" s="1"/>
  <c r="AT290" i="1"/>
  <c r="AU290" i="1"/>
  <c r="S289" i="1"/>
  <c r="AA288" i="1" l="1"/>
  <c r="I288" i="1" s="1"/>
  <c r="C288" i="4" s="1"/>
  <c r="AE290" i="1"/>
  <c r="AX289" i="1"/>
  <c r="AZ289" i="1"/>
  <c r="BA289" i="1"/>
  <c r="AY289" i="1"/>
  <c r="G287" i="4"/>
  <c r="I287" i="4"/>
  <c r="U289" i="1"/>
  <c r="H288" i="1"/>
  <c r="B288" i="4" s="1"/>
  <c r="H288" i="4"/>
  <c r="J288" i="4"/>
  <c r="J288" i="1"/>
  <c r="O288" i="1" s="1"/>
  <c r="AL289" i="1"/>
  <c r="AM289" i="1"/>
  <c r="K290" i="1"/>
  <c r="AN290" i="1"/>
  <c r="AO290" i="1"/>
  <c r="P289" i="1"/>
  <c r="BB290" i="1"/>
  <c r="J287" i="4"/>
  <c r="H287" i="4"/>
  <c r="N291" i="1"/>
  <c r="AT291" i="1"/>
  <c r="AU291" i="1"/>
  <c r="S290" i="1"/>
  <c r="AB289" i="1"/>
  <c r="V290" i="1"/>
  <c r="AB290" i="1" l="1"/>
  <c r="AA289" i="1"/>
  <c r="I289" i="1" s="1"/>
  <c r="C289" i="4" s="1"/>
  <c r="H289" i="1"/>
  <c r="B289" i="4" s="1"/>
  <c r="U290" i="1"/>
  <c r="N292" i="1"/>
  <c r="AT292" i="1"/>
  <c r="AU292" i="1"/>
  <c r="S291" i="1"/>
  <c r="V291" i="1"/>
  <c r="P290" i="1"/>
  <c r="AN291" i="1"/>
  <c r="K291" i="1"/>
  <c r="AO291" i="1"/>
  <c r="BB291" i="1"/>
  <c r="AY290" i="1"/>
  <c r="AZ290" i="1"/>
  <c r="AX290" i="1"/>
  <c r="BA290" i="1"/>
  <c r="AL290" i="1"/>
  <c r="J289" i="1"/>
  <c r="O289" i="1" s="1"/>
  <c r="AM290" i="1"/>
  <c r="AE291" i="1"/>
  <c r="I288" i="4"/>
  <c r="G288" i="4"/>
  <c r="Y292" i="1"/>
  <c r="Y293" i="1" l="1"/>
  <c r="V292" i="1"/>
  <c r="AE292" i="1"/>
  <c r="N293" i="1"/>
  <c r="AU293" i="1"/>
  <c r="AT293" i="1"/>
  <c r="S292" i="1"/>
  <c r="AL291" i="1"/>
  <c r="J290" i="1"/>
  <c r="O290" i="1" s="1"/>
  <c r="AM291" i="1"/>
  <c r="AX291" i="1"/>
  <c r="BA291" i="1"/>
  <c r="AZ291" i="1"/>
  <c r="AY291" i="1"/>
  <c r="AN292" i="1"/>
  <c r="P291" i="1"/>
  <c r="AO292" i="1"/>
  <c r="BB292" i="1"/>
  <c r="K292" i="1"/>
  <c r="H290" i="1"/>
  <c r="B290" i="4" s="1"/>
  <c r="U291" i="1"/>
  <c r="AB291" i="1"/>
  <c r="I289" i="4"/>
  <c r="G289" i="4"/>
  <c r="AA290" i="1"/>
  <c r="I290" i="1" s="1"/>
  <c r="C290" i="4" s="1"/>
  <c r="H289" i="4"/>
  <c r="J289" i="4"/>
  <c r="AE293" i="1" l="1"/>
  <c r="AA291" i="1"/>
  <c r="I291" i="1" s="1"/>
  <c r="C291" i="4" s="1"/>
  <c r="J291" i="4" s="1"/>
  <c r="AB292" i="1"/>
  <c r="H291" i="1"/>
  <c r="B291" i="4" s="1"/>
  <c r="U292" i="1"/>
  <c r="I290" i="4"/>
  <c r="G290" i="4"/>
  <c r="N294" i="1"/>
  <c r="AU294" i="1"/>
  <c r="AT294" i="1"/>
  <c r="S293" i="1"/>
  <c r="J290" i="4"/>
  <c r="H290" i="4"/>
  <c r="BB293" i="1"/>
  <c r="P292" i="1"/>
  <c r="K293" i="1"/>
  <c r="AO293" i="1"/>
  <c r="AN293" i="1"/>
  <c r="J291" i="1"/>
  <c r="O291" i="1" s="1"/>
  <c r="AM292" i="1"/>
  <c r="AL292" i="1"/>
  <c r="Y294" i="1"/>
  <c r="AZ292" i="1"/>
  <c r="BA292" i="1"/>
  <c r="AY292" i="1"/>
  <c r="AX292" i="1"/>
  <c r="V293" i="1"/>
  <c r="AA292" i="1" l="1"/>
  <c r="I292" i="1" s="1"/>
  <c r="C292" i="4" s="1"/>
  <c r="AE294" i="1"/>
  <c r="AB293" i="1"/>
  <c r="H291" i="4"/>
  <c r="N295" i="1"/>
  <c r="AU295" i="1"/>
  <c r="AT295" i="1"/>
  <c r="S294" i="1"/>
  <c r="BB294" i="1"/>
  <c r="P293" i="1"/>
  <c r="AO294" i="1"/>
  <c r="K294" i="1"/>
  <c r="AN294" i="1"/>
  <c r="AY293" i="1"/>
  <c r="AX293" i="1"/>
  <c r="BA293" i="1"/>
  <c r="AZ293" i="1"/>
  <c r="H292" i="1"/>
  <c r="B292" i="4" s="1"/>
  <c r="U293" i="1"/>
  <c r="I291" i="4"/>
  <c r="G291" i="4"/>
  <c r="J292" i="4"/>
  <c r="H292" i="4"/>
  <c r="V294" i="1"/>
  <c r="Y295" i="1"/>
  <c r="J292" i="1"/>
  <c r="O292" i="1" s="1"/>
  <c r="AL293" i="1"/>
  <c r="AM293" i="1"/>
  <c r="Y296" i="1" l="1"/>
  <c r="AA293" i="1"/>
  <c r="I293" i="1" s="1"/>
  <c r="C293" i="4" s="1"/>
  <c r="J293" i="4" s="1"/>
  <c r="AE295" i="1"/>
  <c r="H293" i="4"/>
  <c r="AX294" i="1"/>
  <c r="BA294" i="1"/>
  <c r="AZ294" i="1"/>
  <c r="AY294" i="1"/>
  <c r="BB295" i="1"/>
  <c r="AN295" i="1"/>
  <c r="AO295" i="1"/>
  <c r="P294" i="1"/>
  <c r="K295" i="1"/>
  <c r="G292" i="4"/>
  <c r="I292" i="4"/>
  <c r="J293" i="1"/>
  <c r="O293" i="1" s="1"/>
  <c r="AM294" i="1"/>
  <c r="AL294" i="1"/>
  <c r="H293" i="1"/>
  <c r="B293" i="4" s="1"/>
  <c r="U294" i="1"/>
  <c r="V295" i="1"/>
  <c r="V296" i="1" s="1"/>
  <c r="AB294" i="1"/>
  <c r="N296" i="1"/>
  <c r="Y297" i="1" s="1"/>
  <c r="AU296" i="1"/>
  <c r="AT296" i="1"/>
  <c r="S295" i="1"/>
  <c r="AE296" i="1" l="1"/>
  <c r="AB295" i="1"/>
  <c r="AZ295" i="1"/>
  <c r="AY295" i="1"/>
  <c r="AX295" i="1"/>
  <c r="BA295" i="1"/>
  <c r="AN296" i="1"/>
  <c r="K296" i="1"/>
  <c r="V297" i="1" s="1"/>
  <c r="AO296" i="1"/>
  <c r="BB296" i="1"/>
  <c r="P295" i="1"/>
  <c r="AL295" i="1"/>
  <c r="J294" i="1"/>
  <c r="O294" i="1" s="1"/>
  <c r="AM295" i="1"/>
  <c r="N297" i="1"/>
  <c r="AT297" i="1"/>
  <c r="AU297" i="1"/>
  <c r="S296" i="1"/>
  <c r="H294" i="1"/>
  <c r="B294" i="4" s="1"/>
  <c r="U295" i="1"/>
  <c r="I293" i="4"/>
  <c r="G293" i="4"/>
  <c r="AA294" i="1"/>
  <c r="I294" i="1" s="1"/>
  <c r="C294" i="4" s="1"/>
  <c r="AE297" i="1" l="1"/>
  <c r="AB296" i="1"/>
  <c r="H294" i="4"/>
  <c r="J294" i="4"/>
  <c r="K297" i="1"/>
  <c r="AN297" i="1"/>
  <c r="AO297" i="1"/>
  <c r="BB297" i="1"/>
  <c r="P296" i="1"/>
  <c r="N298" i="1"/>
  <c r="AT298" i="1"/>
  <c r="AU298" i="1"/>
  <c r="S297" i="1"/>
  <c r="J295" i="1"/>
  <c r="O295" i="1" s="1"/>
  <c r="AM296" i="1"/>
  <c r="AL296" i="1"/>
  <c r="I294" i="4"/>
  <c r="G294" i="4"/>
  <c r="U296" i="1"/>
  <c r="H295" i="1"/>
  <c r="B295" i="4" s="1"/>
  <c r="BA296" i="1"/>
  <c r="AZ296" i="1"/>
  <c r="AY296" i="1"/>
  <c r="AX296" i="1"/>
  <c r="AA295" i="1"/>
  <c r="I295" i="1" s="1"/>
  <c r="C295" i="4" s="1"/>
  <c r="Y298" i="1"/>
  <c r="Y299" i="1" s="1"/>
  <c r="AA296" i="1" l="1"/>
  <c r="I296" i="1" s="1"/>
  <c r="C296" i="4" s="1"/>
  <c r="AB297" i="1"/>
  <c r="AZ297" i="1"/>
  <c r="BA297" i="1"/>
  <c r="AY297" i="1"/>
  <c r="AX297" i="1"/>
  <c r="H296" i="4"/>
  <c r="J296" i="4"/>
  <c r="AN298" i="1"/>
  <c r="K298" i="1"/>
  <c r="P297" i="1"/>
  <c r="AO298" i="1"/>
  <c r="BB298" i="1"/>
  <c r="H295" i="4"/>
  <c r="J295" i="4"/>
  <c r="J296" i="1"/>
  <c r="O296" i="1" s="1"/>
  <c r="AM297" i="1"/>
  <c r="AL297" i="1"/>
  <c r="G295" i="4"/>
  <c r="I295" i="4"/>
  <c r="AE298" i="1"/>
  <c r="H296" i="1"/>
  <c r="B296" i="4" s="1"/>
  <c r="U297" i="1"/>
  <c r="N299" i="1"/>
  <c r="AT299" i="1"/>
  <c r="AU299" i="1"/>
  <c r="S298" i="1"/>
  <c r="V298" i="1"/>
  <c r="AB298" i="1" l="1"/>
  <c r="AE299" i="1"/>
  <c r="AA297" i="1"/>
  <c r="I297" i="1" s="1"/>
  <c r="C297" i="4" s="1"/>
  <c r="J297" i="4" s="1"/>
  <c r="AN299" i="1"/>
  <c r="BB299" i="1"/>
  <c r="K299" i="1"/>
  <c r="P298" i="1"/>
  <c r="AO299" i="1"/>
  <c r="U298" i="1"/>
  <c r="H297" i="1"/>
  <c r="B297" i="4" s="1"/>
  <c r="J297" i="1"/>
  <c r="O297" i="1" s="1"/>
  <c r="AM298" i="1"/>
  <c r="AL298" i="1"/>
  <c r="N300" i="1"/>
  <c r="AT300" i="1"/>
  <c r="AU300" i="1"/>
  <c r="S299" i="1"/>
  <c r="Y300" i="1"/>
  <c r="AX298" i="1"/>
  <c r="BA298" i="1"/>
  <c r="AZ298" i="1"/>
  <c r="AY298" i="1"/>
  <c r="V299" i="1"/>
  <c r="G296" i="4"/>
  <c r="I296" i="4"/>
  <c r="H297" i="4" l="1"/>
  <c r="V300" i="1"/>
  <c r="Y301" i="1"/>
  <c r="I297" i="4"/>
  <c r="G297" i="4"/>
  <c r="U299" i="1"/>
  <c r="H298" i="1"/>
  <c r="B298" i="4" s="1"/>
  <c r="AE300" i="1"/>
  <c r="N301" i="1"/>
  <c r="AU301" i="1"/>
  <c r="AT301" i="1"/>
  <c r="S300" i="1"/>
  <c r="AN300" i="1"/>
  <c r="P299" i="1"/>
  <c r="AO300" i="1"/>
  <c r="K300" i="1"/>
  <c r="BB300" i="1"/>
  <c r="AL299" i="1"/>
  <c r="J298" i="1"/>
  <c r="O298" i="1" s="1"/>
  <c r="AM299" i="1"/>
  <c r="AA298" i="1"/>
  <c r="I298" i="1" s="1"/>
  <c r="C298" i="4" s="1"/>
  <c r="BA299" i="1"/>
  <c r="AX299" i="1"/>
  <c r="AY299" i="1"/>
  <c r="AZ299" i="1"/>
  <c r="AB299" i="1"/>
  <c r="Y302" i="1" l="1"/>
  <c r="AA299" i="1"/>
  <c r="I299" i="1" s="1"/>
  <c r="C299" i="4" s="1"/>
  <c r="AY300" i="1"/>
  <c r="AX300" i="1"/>
  <c r="BA300" i="1"/>
  <c r="AZ300" i="1"/>
  <c r="N302" i="1"/>
  <c r="AU302" i="1"/>
  <c r="AT302" i="1"/>
  <c r="S301" i="1"/>
  <c r="BB301" i="1"/>
  <c r="P300" i="1"/>
  <c r="AN301" i="1"/>
  <c r="AO301" i="1"/>
  <c r="K301" i="1"/>
  <c r="V301" i="1"/>
  <c r="V302" i="1" s="1"/>
  <c r="J299" i="4"/>
  <c r="H299" i="4"/>
  <c r="I298" i="4"/>
  <c r="G298" i="4"/>
  <c r="AM300" i="1"/>
  <c r="J299" i="1"/>
  <c r="O299" i="1" s="1"/>
  <c r="AL300" i="1"/>
  <c r="AB300" i="1"/>
  <c r="H299" i="1"/>
  <c r="B299" i="4" s="1"/>
  <c r="U300" i="1"/>
  <c r="J298" i="4"/>
  <c r="H298" i="4"/>
  <c r="AE301" i="1"/>
  <c r="AA300" i="1" l="1"/>
  <c r="I300" i="1"/>
  <c r="C300" i="4" s="1"/>
  <c r="AE302" i="1"/>
  <c r="H300" i="1"/>
  <c r="B300" i="4" s="1"/>
  <c r="U301" i="1"/>
  <c r="J300" i="4"/>
  <c r="H300" i="4"/>
  <c r="AN302" i="1"/>
  <c r="P301" i="1"/>
  <c r="AO302" i="1"/>
  <c r="K302" i="1"/>
  <c r="BB302" i="1"/>
  <c r="N303" i="1"/>
  <c r="AU303" i="1"/>
  <c r="AT303" i="1"/>
  <c r="S302" i="1"/>
  <c r="AB301" i="1"/>
  <c r="I299" i="4"/>
  <c r="G299" i="4"/>
  <c r="AL301" i="1"/>
  <c r="AM301" i="1"/>
  <c r="J300" i="1"/>
  <c r="O300" i="1" s="1"/>
  <c r="Y303" i="1"/>
  <c r="Y304" i="1" s="1"/>
  <c r="AY301" i="1"/>
  <c r="AX301" i="1"/>
  <c r="BA301" i="1"/>
  <c r="AZ301" i="1"/>
  <c r="AE303" i="1" l="1"/>
  <c r="AA301" i="1"/>
  <c r="I301" i="1" s="1"/>
  <c r="C301" i="4" s="1"/>
  <c r="K303" i="1"/>
  <c r="P302" i="1"/>
  <c r="AO303" i="1"/>
  <c r="AN303" i="1"/>
  <c r="BB303" i="1"/>
  <c r="V303" i="1"/>
  <c r="V304" i="1" s="1"/>
  <c r="J301" i="1"/>
  <c r="O301" i="1" s="1"/>
  <c r="AM302" i="1"/>
  <c r="AL302" i="1"/>
  <c r="AB302" i="1"/>
  <c r="H301" i="4"/>
  <c r="J301" i="4"/>
  <c r="N304" i="1"/>
  <c r="AU304" i="1"/>
  <c r="AT304" i="1"/>
  <c r="S303" i="1"/>
  <c r="U302" i="1"/>
  <c r="H301" i="1"/>
  <c r="B301" i="4" s="1"/>
  <c r="AX302" i="1"/>
  <c r="AZ302" i="1"/>
  <c r="BA302" i="1"/>
  <c r="AY302" i="1"/>
  <c r="G300" i="4"/>
  <c r="I300" i="4"/>
  <c r="AB303" i="1" l="1"/>
  <c r="AE304" i="1"/>
  <c r="N305" i="1"/>
  <c r="AT305" i="1"/>
  <c r="AU305" i="1"/>
  <c r="S304" i="1"/>
  <c r="AZ303" i="1"/>
  <c r="AY303" i="1"/>
  <c r="BA303" i="1"/>
  <c r="AX303" i="1"/>
  <c r="J302" i="1"/>
  <c r="O302" i="1" s="1"/>
  <c r="AM303" i="1"/>
  <c r="AL303" i="1"/>
  <c r="Y305" i="1"/>
  <c r="Y306" i="1" s="1"/>
  <c r="I301" i="4"/>
  <c r="G301" i="4"/>
  <c r="U303" i="1"/>
  <c r="H302" i="1"/>
  <c r="B302" i="4" s="1"/>
  <c r="AA302" i="1"/>
  <c r="I302" i="1" s="1"/>
  <c r="C302" i="4" s="1"/>
  <c r="AN304" i="1"/>
  <c r="P303" i="1"/>
  <c r="AO304" i="1"/>
  <c r="BB304" i="1"/>
  <c r="K304" i="1"/>
  <c r="AA303" i="1" l="1"/>
  <c r="I303" i="1" s="1"/>
  <c r="C303" i="4" s="1"/>
  <c r="BB305" i="1"/>
  <c r="P304" i="1"/>
  <c r="K305" i="1"/>
  <c r="AN305" i="1"/>
  <c r="AO305" i="1"/>
  <c r="AX304" i="1"/>
  <c r="AZ304" i="1"/>
  <c r="BA304" i="1"/>
  <c r="AY304" i="1"/>
  <c r="H303" i="4"/>
  <c r="J303" i="4"/>
  <c r="AE305" i="1"/>
  <c r="N306" i="1"/>
  <c r="AT306" i="1"/>
  <c r="AU306" i="1"/>
  <c r="S305" i="1"/>
  <c r="H303" i="1"/>
  <c r="B303" i="4" s="1"/>
  <c r="U304" i="1"/>
  <c r="AB304" i="1"/>
  <c r="J302" i="4"/>
  <c r="H302" i="4"/>
  <c r="G302" i="4"/>
  <c r="I302" i="4"/>
  <c r="J303" i="1"/>
  <c r="O303" i="1" s="1"/>
  <c r="AL304" i="1"/>
  <c r="AM304" i="1"/>
  <c r="V305" i="1"/>
  <c r="V306" i="1" s="1"/>
  <c r="AB305" i="1" l="1"/>
  <c r="AE306" i="1"/>
  <c r="N307" i="1"/>
  <c r="AT307" i="1"/>
  <c r="AU307" i="1"/>
  <c r="S306" i="1"/>
  <c r="AM305" i="1"/>
  <c r="J304" i="1"/>
  <c r="O304" i="1" s="1"/>
  <c r="AL305" i="1"/>
  <c r="U305" i="1"/>
  <c r="H304" i="1"/>
  <c r="B304" i="4" s="1"/>
  <c r="AO306" i="1"/>
  <c r="BB306" i="1"/>
  <c r="AN306" i="1"/>
  <c r="P305" i="1"/>
  <c r="K306" i="1"/>
  <c r="AA304" i="1"/>
  <c r="I304" i="1" s="1"/>
  <c r="C304" i="4" s="1"/>
  <c r="I303" i="4"/>
  <c r="G303" i="4"/>
  <c r="Y307" i="1"/>
  <c r="Y308" i="1" s="1"/>
  <c r="AZ305" i="1"/>
  <c r="BA305" i="1"/>
  <c r="AY305" i="1"/>
  <c r="AX305" i="1"/>
  <c r="AB306" i="1" l="1"/>
  <c r="J305" i="1"/>
  <c r="O305" i="1" s="1"/>
  <c r="AM306" i="1"/>
  <c r="AL306" i="1"/>
  <c r="AA306" i="1" s="1"/>
  <c r="I306" i="1" s="1"/>
  <c r="C306" i="4" s="1"/>
  <c r="AA305" i="1"/>
  <c r="I305" i="1" s="1"/>
  <c r="C305" i="4" s="1"/>
  <c r="AZ306" i="1"/>
  <c r="AX306" i="1"/>
  <c r="BA306" i="1"/>
  <c r="AY306" i="1"/>
  <c r="AE307" i="1"/>
  <c r="U306" i="1"/>
  <c r="H305" i="1"/>
  <c r="B305" i="4" s="1"/>
  <c r="N308" i="1"/>
  <c r="Y309" i="1" s="1"/>
  <c r="AT308" i="1"/>
  <c r="AU308" i="1"/>
  <c r="S307" i="1"/>
  <c r="BB307" i="1"/>
  <c r="P306" i="1"/>
  <c r="AN307" i="1"/>
  <c r="AO307" i="1"/>
  <c r="K307" i="1"/>
  <c r="I304" i="4"/>
  <c r="G304" i="4"/>
  <c r="J304" i="4"/>
  <c r="H304" i="4"/>
  <c r="V307" i="1"/>
  <c r="AE308" i="1" l="1"/>
  <c r="V308" i="1"/>
  <c r="AZ307" i="1"/>
  <c r="BA307" i="1"/>
  <c r="AX307" i="1"/>
  <c r="AY307" i="1"/>
  <c r="J306" i="1"/>
  <c r="O306" i="1" s="1"/>
  <c r="AL307" i="1"/>
  <c r="AM307" i="1"/>
  <c r="P307" i="1"/>
  <c r="BB308" i="1"/>
  <c r="AN308" i="1"/>
  <c r="AO308" i="1"/>
  <c r="K308" i="1"/>
  <c r="N309" i="1"/>
  <c r="Y310" i="1" s="1"/>
  <c r="AU309" i="1"/>
  <c r="AT309" i="1"/>
  <c r="S308" i="1"/>
  <c r="J305" i="4"/>
  <c r="H305" i="4"/>
  <c r="J306" i="4"/>
  <c r="H306" i="4"/>
  <c r="I305" i="4"/>
  <c r="G305" i="4"/>
  <c r="AB307" i="1"/>
  <c r="U307" i="1"/>
  <c r="H306" i="1"/>
  <c r="B306" i="4" s="1"/>
  <c r="AE309" i="1" l="1"/>
  <c r="AA307" i="1"/>
  <c r="I307" i="1" s="1"/>
  <c r="C307" i="4" s="1"/>
  <c r="AO309" i="1"/>
  <c r="K309" i="1"/>
  <c r="AN309" i="1"/>
  <c r="P308" i="1"/>
  <c r="BB309" i="1"/>
  <c r="AB308" i="1"/>
  <c r="AM308" i="1"/>
  <c r="J307" i="1"/>
  <c r="O307" i="1" s="1"/>
  <c r="AL308" i="1"/>
  <c r="N310" i="1"/>
  <c r="AU310" i="1"/>
  <c r="AT310" i="1"/>
  <c r="S309" i="1"/>
  <c r="H307" i="1"/>
  <c r="B307" i="4" s="1"/>
  <c r="U308" i="1"/>
  <c r="BA308" i="1"/>
  <c r="AZ308" i="1"/>
  <c r="AX308" i="1"/>
  <c r="AY308" i="1"/>
  <c r="V309" i="1"/>
  <c r="V310" i="1" s="1"/>
  <c r="G306" i="4"/>
  <c r="I306" i="4"/>
  <c r="AB309" i="1" l="1"/>
  <c r="AE310" i="1"/>
  <c r="I307" i="4"/>
  <c r="G307" i="4"/>
  <c r="AX309" i="1"/>
  <c r="AY309" i="1"/>
  <c r="BA309" i="1"/>
  <c r="AZ309" i="1"/>
  <c r="J308" i="1"/>
  <c r="O308" i="1" s="1"/>
  <c r="AL309" i="1"/>
  <c r="AM309" i="1"/>
  <c r="N311" i="1"/>
  <c r="AU311" i="1"/>
  <c r="AT311" i="1"/>
  <c r="S310" i="1"/>
  <c r="Y311" i="1"/>
  <c r="Y312" i="1" s="1"/>
  <c r="AN310" i="1"/>
  <c r="AO310" i="1"/>
  <c r="P309" i="1"/>
  <c r="K310" i="1"/>
  <c r="BB310" i="1"/>
  <c r="AA308" i="1"/>
  <c r="I308" i="1" s="1"/>
  <c r="C308" i="4" s="1"/>
  <c r="V311" i="1"/>
  <c r="U309" i="1"/>
  <c r="H308" i="1"/>
  <c r="B308" i="4" s="1"/>
  <c r="J307" i="4"/>
  <c r="H307" i="4"/>
  <c r="AE311" i="1" l="1"/>
  <c r="AA309" i="1"/>
  <c r="I309" i="1" s="1"/>
  <c r="C309" i="4" s="1"/>
  <c r="H309" i="4" s="1"/>
  <c r="H309" i="1"/>
  <c r="B309" i="4" s="1"/>
  <c r="U310" i="1"/>
  <c r="I308" i="4"/>
  <c r="G308" i="4"/>
  <c r="AB310" i="1"/>
  <c r="J308" i="4"/>
  <c r="H308" i="4"/>
  <c r="AL310" i="1"/>
  <c r="AM310" i="1"/>
  <c r="J309" i="1"/>
  <c r="O309" i="1" s="1"/>
  <c r="BA310" i="1"/>
  <c r="AX310" i="1"/>
  <c r="AY310" i="1"/>
  <c r="AZ310" i="1"/>
  <c r="AN311" i="1"/>
  <c r="K311" i="1"/>
  <c r="V312" i="1" s="1"/>
  <c r="P310" i="1"/>
  <c r="BB311" i="1"/>
  <c r="AO311" i="1"/>
  <c r="N312" i="1"/>
  <c r="AU312" i="1"/>
  <c r="AT312" i="1"/>
  <c r="S311" i="1"/>
  <c r="J309" i="4" l="1"/>
  <c r="AE312" i="1"/>
  <c r="N313" i="1"/>
  <c r="AT313" i="1"/>
  <c r="AU313" i="1"/>
  <c r="S312" i="1"/>
  <c r="AL311" i="1"/>
  <c r="AM311" i="1"/>
  <c r="J310" i="1"/>
  <c r="O310" i="1" s="1"/>
  <c r="BA311" i="1"/>
  <c r="AY311" i="1"/>
  <c r="AZ311" i="1"/>
  <c r="AX311" i="1"/>
  <c r="Y313" i="1"/>
  <c r="Y314" i="1" s="1"/>
  <c r="H310" i="1"/>
  <c r="B310" i="4" s="1"/>
  <c r="U311" i="1"/>
  <c r="AA310" i="1"/>
  <c r="I310" i="1" s="1"/>
  <c r="C310" i="4" s="1"/>
  <c r="I309" i="4"/>
  <c r="G309" i="4"/>
  <c r="AN312" i="1"/>
  <c r="BB312" i="1"/>
  <c r="K312" i="1"/>
  <c r="AO312" i="1"/>
  <c r="P311" i="1"/>
  <c r="AB311" i="1"/>
  <c r="AA311" i="1" l="1"/>
  <c r="I311" i="1"/>
  <c r="C311" i="4" s="1"/>
  <c r="J311" i="4" s="1"/>
  <c r="AN313" i="1"/>
  <c r="P312" i="1"/>
  <c r="AO313" i="1"/>
  <c r="BB313" i="1"/>
  <c r="K313" i="1"/>
  <c r="J310" i="4"/>
  <c r="H310" i="4"/>
  <c r="AE313" i="1"/>
  <c r="H311" i="1"/>
  <c r="B311" i="4" s="1"/>
  <c r="U312" i="1"/>
  <c r="AB312" i="1"/>
  <c r="N314" i="1"/>
  <c r="AT314" i="1"/>
  <c r="AU314" i="1"/>
  <c r="S313" i="1"/>
  <c r="I310" i="4"/>
  <c r="G310" i="4"/>
  <c r="AX312" i="1"/>
  <c r="BA312" i="1"/>
  <c r="AZ312" i="1"/>
  <c r="AY312" i="1"/>
  <c r="AL312" i="1"/>
  <c r="J311" i="1"/>
  <c r="O311" i="1" s="1"/>
  <c r="AM312" i="1"/>
  <c r="V313" i="1"/>
  <c r="H311" i="4" l="1"/>
  <c r="AE314" i="1"/>
  <c r="N315" i="1"/>
  <c r="AT315" i="1"/>
  <c r="AU315" i="1"/>
  <c r="S314" i="1"/>
  <c r="P313" i="1"/>
  <c r="AO314" i="1"/>
  <c r="AN314" i="1"/>
  <c r="BB314" i="1"/>
  <c r="K314" i="1"/>
  <c r="BA313" i="1"/>
  <c r="AZ313" i="1"/>
  <c r="AY313" i="1"/>
  <c r="AX313" i="1"/>
  <c r="AL313" i="1"/>
  <c r="AM313" i="1"/>
  <c r="J312" i="1"/>
  <c r="O312" i="1" s="1"/>
  <c r="I311" i="4"/>
  <c r="G311" i="4"/>
  <c r="H312" i="1"/>
  <c r="B312" i="4" s="1"/>
  <c r="U313" i="1"/>
  <c r="V314" i="1"/>
  <c r="V315" i="1" s="1"/>
  <c r="AB313" i="1"/>
  <c r="Y315" i="1"/>
  <c r="Y316" i="1" s="1"/>
  <c r="AA312" i="1"/>
  <c r="I312" i="1" s="1"/>
  <c r="C312" i="4" s="1"/>
  <c r="AB314" i="1" l="1"/>
  <c r="AE315" i="1"/>
  <c r="BA314" i="1"/>
  <c r="AZ314" i="1"/>
  <c r="AY314" i="1"/>
  <c r="AX314" i="1"/>
  <c r="H313" i="1"/>
  <c r="B313" i="4" s="1"/>
  <c r="U314" i="1"/>
  <c r="AA313" i="1"/>
  <c r="I313" i="1" s="1"/>
  <c r="C313" i="4" s="1"/>
  <c r="J312" i="4"/>
  <c r="H312" i="4"/>
  <c r="J313" i="1"/>
  <c r="O313" i="1" s="1"/>
  <c r="AM314" i="1"/>
  <c r="AL314" i="1"/>
  <c r="G312" i="4"/>
  <c r="I312" i="4"/>
  <c r="AN315" i="1"/>
  <c r="AO315" i="1"/>
  <c r="K315" i="1"/>
  <c r="V316" i="1" s="1"/>
  <c r="P314" i="1"/>
  <c r="BB315" i="1"/>
  <c r="N316" i="1"/>
  <c r="AT316" i="1"/>
  <c r="AU316" i="1"/>
  <c r="S315" i="1"/>
  <c r="AA314" i="1" l="1"/>
  <c r="I314" i="1" s="1"/>
  <c r="C314" i="4" s="1"/>
  <c r="H314" i="1"/>
  <c r="B314" i="4" s="1"/>
  <c r="U315" i="1"/>
  <c r="I313" i="4"/>
  <c r="G313" i="4"/>
  <c r="AE316" i="1"/>
  <c r="N317" i="1"/>
  <c r="AU317" i="1"/>
  <c r="AT317" i="1"/>
  <c r="S316" i="1"/>
  <c r="AL315" i="1"/>
  <c r="J314" i="1"/>
  <c r="O314" i="1" s="1"/>
  <c r="AM315" i="1"/>
  <c r="J313" i="4"/>
  <c r="H313" i="4"/>
  <c r="AZ315" i="1"/>
  <c r="AX315" i="1"/>
  <c r="BA315" i="1"/>
  <c r="AY315" i="1"/>
  <c r="BB316" i="1"/>
  <c r="K316" i="1"/>
  <c r="V317" i="1" s="1"/>
  <c r="P315" i="1"/>
  <c r="AO316" i="1"/>
  <c r="AN316" i="1"/>
  <c r="AB316" i="1" s="1"/>
  <c r="Y317" i="1"/>
  <c r="J314" i="4"/>
  <c r="H314" i="4"/>
  <c r="AB315" i="1"/>
  <c r="AE317" i="1" l="1"/>
  <c r="N318" i="1"/>
  <c r="AU318" i="1"/>
  <c r="AT318" i="1"/>
  <c r="S317" i="1"/>
  <c r="AA315" i="1"/>
  <c r="I315" i="1" s="1"/>
  <c r="C315" i="4" s="1"/>
  <c r="H315" i="1"/>
  <c r="B315" i="4" s="1"/>
  <c r="U316" i="1"/>
  <c r="P316" i="1"/>
  <c r="AN317" i="1"/>
  <c r="AO317" i="1"/>
  <c r="BB317" i="1"/>
  <c r="K317" i="1"/>
  <c r="AX316" i="1"/>
  <c r="AZ316" i="1"/>
  <c r="BA316" i="1"/>
  <c r="AY316" i="1"/>
  <c r="Y318" i="1"/>
  <c r="Y319" i="1" s="1"/>
  <c r="AL316" i="1"/>
  <c r="J315" i="1"/>
  <c r="O315" i="1" s="1"/>
  <c r="AM316" i="1"/>
  <c r="G314" i="4"/>
  <c r="I314" i="4"/>
  <c r="AE318" i="1" l="1"/>
  <c r="G315" i="4"/>
  <c r="I315" i="4"/>
  <c r="H315" i="4"/>
  <c r="J315" i="4"/>
  <c r="J316" i="1"/>
  <c r="O316" i="1" s="1"/>
  <c r="AL317" i="1"/>
  <c r="AM317" i="1"/>
  <c r="P317" i="1"/>
  <c r="AO318" i="1"/>
  <c r="AN318" i="1"/>
  <c r="AB318" i="1" s="1"/>
  <c r="BB318" i="1"/>
  <c r="K318" i="1"/>
  <c r="H316" i="1"/>
  <c r="B316" i="4" s="1"/>
  <c r="U317" i="1"/>
  <c r="AA316" i="1"/>
  <c r="I316" i="1" s="1"/>
  <c r="C316" i="4" s="1"/>
  <c r="Y320" i="1"/>
  <c r="N319" i="1"/>
  <c r="AU319" i="1"/>
  <c r="AT319" i="1"/>
  <c r="S318" i="1"/>
  <c r="BA317" i="1"/>
  <c r="AY317" i="1"/>
  <c r="AZ317" i="1"/>
  <c r="AX317" i="1"/>
  <c r="AB317" i="1"/>
  <c r="V318" i="1"/>
  <c r="AE319" i="1" l="1"/>
  <c r="V319" i="1"/>
  <c r="H317" i="1"/>
  <c r="B317" i="4" s="1"/>
  <c r="U318" i="1"/>
  <c r="AM318" i="1"/>
  <c r="J317" i="1"/>
  <c r="O317" i="1" s="1"/>
  <c r="AL318" i="1"/>
  <c r="AN319" i="1"/>
  <c r="AB319" i="1" s="1"/>
  <c r="P318" i="1"/>
  <c r="K319" i="1"/>
  <c r="BB319" i="1"/>
  <c r="AO319" i="1"/>
  <c r="AA317" i="1"/>
  <c r="I317" i="1" s="1"/>
  <c r="C317" i="4" s="1"/>
  <c r="AX318" i="1"/>
  <c r="BA318" i="1"/>
  <c r="AZ318" i="1"/>
  <c r="AY318" i="1"/>
  <c r="J316" i="4"/>
  <c r="H316" i="4"/>
  <c r="I316" i="4"/>
  <c r="G316" i="4"/>
  <c r="N320" i="1"/>
  <c r="AU320" i="1"/>
  <c r="AT320" i="1"/>
  <c r="S319" i="1"/>
  <c r="AE320" i="1" l="1"/>
  <c r="AA318" i="1"/>
  <c r="I318" i="1" s="1"/>
  <c r="C318" i="4" s="1"/>
  <c r="H318" i="4" s="1"/>
  <c r="AN320" i="1"/>
  <c r="P319" i="1"/>
  <c r="AO320" i="1"/>
  <c r="BB320" i="1"/>
  <c r="K320" i="1"/>
  <c r="J318" i="4"/>
  <c r="J318" i="1"/>
  <c r="O318" i="1" s="1"/>
  <c r="AM319" i="1"/>
  <c r="AL319" i="1"/>
  <c r="N321" i="1"/>
  <c r="AT321" i="1"/>
  <c r="AU321" i="1"/>
  <c r="S320" i="1"/>
  <c r="H317" i="4"/>
  <c r="J317" i="4"/>
  <c r="V320" i="1"/>
  <c r="H318" i="1"/>
  <c r="B318" i="4" s="1"/>
  <c r="U319" i="1"/>
  <c r="Y321" i="1"/>
  <c r="Y322" i="1" s="1"/>
  <c r="AX319" i="1"/>
  <c r="BA319" i="1"/>
  <c r="AZ319" i="1"/>
  <c r="AY319" i="1"/>
  <c r="G317" i="4"/>
  <c r="I317" i="4"/>
  <c r="AA319" i="1" l="1"/>
  <c r="I319" i="1" s="1"/>
  <c r="C319" i="4" s="1"/>
  <c r="V321" i="1"/>
  <c r="I318" i="4"/>
  <c r="G318" i="4"/>
  <c r="AN321" i="1"/>
  <c r="P320" i="1"/>
  <c r="AO321" i="1"/>
  <c r="K321" i="1"/>
  <c r="BB321" i="1"/>
  <c r="J319" i="1"/>
  <c r="O319" i="1" s="1"/>
  <c r="AL320" i="1"/>
  <c r="AM320" i="1"/>
  <c r="AE321" i="1"/>
  <c r="AY320" i="1"/>
  <c r="AX320" i="1"/>
  <c r="BA320" i="1"/>
  <c r="AZ320" i="1"/>
  <c r="H319" i="1"/>
  <c r="B319" i="4" s="1"/>
  <c r="U320" i="1"/>
  <c r="N322" i="1"/>
  <c r="Y323" i="1" s="1"/>
  <c r="AT322" i="1"/>
  <c r="AU322" i="1"/>
  <c r="S321" i="1"/>
  <c r="J319" i="4"/>
  <c r="H319" i="4"/>
  <c r="AB320" i="1"/>
  <c r="AY321" i="1" l="1"/>
  <c r="BA321" i="1"/>
  <c r="AX321" i="1"/>
  <c r="AZ321" i="1"/>
  <c r="AN322" i="1"/>
  <c r="AO322" i="1"/>
  <c r="P321" i="1"/>
  <c r="K322" i="1"/>
  <c r="BB322" i="1"/>
  <c r="AL321" i="1"/>
  <c r="J320" i="1"/>
  <c r="O320" i="1" s="1"/>
  <c r="AM321" i="1"/>
  <c r="AE322" i="1"/>
  <c r="N323" i="1"/>
  <c r="AT323" i="1"/>
  <c r="AU323" i="1"/>
  <c r="S322" i="1"/>
  <c r="AB321" i="1"/>
  <c r="H320" i="1"/>
  <c r="B320" i="4" s="1"/>
  <c r="U321" i="1"/>
  <c r="V322" i="1"/>
  <c r="G319" i="4"/>
  <c r="I319" i="4"/>
  <c r="AA320" i="1"/>
  <c r="I320" i="1" s="1"/>
  <c r="C320" i="4" s="1"/>
  <c r="AE323" i="1" l="1"/>
  <c r="V323" i="1"/>
  <c r="AN323" i="1"/>
  <c r="BB323" i="1"/>
  <c r="K323" i="1"/>
  <c r="V324" i="1" s="1"/>
  <c r="P322" i="1"/>
  <c r="AO323" i="1"/>
  <c r="N324" i="1"/>
  <c r="AT324" i="1"/>
  <c r="AU324" i="1"/>
  <c r="S323" i="1"/>
  <c r="AB322" i="1"/>
  <c r="G320" i="4"/>
  <c r="I320" i="4"/>
  <c r="AA321" i="1"/>
  <c r="I321" i="1" s="1"/>
  <c r="C321" i="4" s="1"/>
  <c r="J321" i="1"/>
  <c r="O321" i="1" s="1"/>
  <c r="AL322" i="1"/>
  <c r="AM322" i="1"/>
  <c r="Y324" i="1"/>
  <c r="H321" i="1"/>
  <c r="B321" i="4" s="1"/>
  <c r="U322" i="1"/>
  <c r="H320" i="4"/>
  <c r="J320" i="4"/>
  <c r="BA322" i="1"/>
  <c r="AZ322" i="1"/>
  <c r="AY322" i="1"/>
  <c r="AX322" i="1"/>
  <c r="AE324" i="1" l="1"/>
  <c r="N325" i="1"/>
  <c r="AU325" i="1"/>
  <c r="AT325" i="1"/>
  <c r="S324" i="1"/>
  <c r="H321" i="4"/>
  <c r="J321" i="4"/>
  <c r="H322" i="1"/>
  <c r="B322" i="4" s="1"/>
  <c r="U323" i="1"/>
  <c r="I321" i="4"/>
  <c r="G321" i="4"/>
  <c r="AO324" i="1"/>
  <c r="P323" i="1"/>
  <c r="K324" i="1"/>
  <c r="AN324" i="1"/>
  <c r="AB324" i="1" s="1"/>
  <c r="BB324" i="1"/>
  <c r="J322" i="1"/>
  <c r="O322" i="1" s="1"/>
  <c r="AM323" i="1"/>
  <c r="AL323" i="1"/>
  <c r="AA323" i="1" s="1"/>
  <c r="I323" i="1" s="1"/>
  <c r="C323" i="4" s="1"/>
  <c r="BA323" i="1"/>
  <c r="AX323" i="1"/>
  <c r="AZ323" i="1"/>
  <c r="AY323" i="1"/>
  <c r="AA322" i="1"/>
  <c r="I322" i="1" s="1"/>
  <c r="C322" i="4" s="1"/>
  <c r="Y325" i="1"/>
  <c r="Y326" i="1" s="1"/>
  <c r="AB323" i="1"/>
  <c r="AE325" i="1" l="1"/>
  <c r="G322" i="4"/>
  <c r="I322" i="4"/>
  <c r="AY324" i="1"/>
  <c r="AX324" i="1"/>
  <c r="BA324" i="1"/>
  <c r="AZ324" i="1"/>
  <c r="J323" i="1"/>
  <c r="O323" i="1" s="1"/>
  <c r="AL324" i="1"/>
  <c r="AA324" i="1" s="1"/>
  <c r="I324" i="1" s="1"/>
  <c r="C324" i="4" s="1"/>
  <c r="AM324" i="1"/>
  <c r="H323" i="4"/>
  <c r="J323" i="4"/>
  <c r="N326" i="1"/>
  <c r="Y327" i="1" s="1"/>
  <c r="AU326" i="1"/>
  <c r="AT326" i="1"/>
  <c r="S325" i="1"/>
  <c r="AN325" i="1"/>
  <c r="P324" i="1"/>
  <c r="BB325" i="1"/>
  <c r="K325" i="1"/>
  <c r="AO325" i="1"/>
  <c r="V325" i="1"/>
  <c r="V326" i="1" s="1"/>
  <c r="H322" i="4"/>
  <c r="J322" i="4"/>
  <c r="H323" i="1"/>
  <c r="B323" i="4" s="1"/>
  <c r="U324" i="1"/>
  <c r="AB325" i="1" l="1"/>
  <c r="AE326" i="1"/>
  <c r="H324" i="4"/>
  <c r="J324" i="4"/>
  <c r="N327" i="1"/>
  <c r="Y328" i="1" s="1"/>
  <c r="AU327" i="1"/>
  <c r="AT327" i="1"/>
  <c r="S326" i="1"/>
  <c r="J324" i="1"/>
  <c r="O324" i="1" s="1"/>
  <c r="AL325" i="1"/>
  <c r="AM325" i="1"/>
  <c r="AN326" i="1"/>
  <c r="AO326" i="1"/>
  <c r="P325" i="1"/>
  <c r="K326" i="1"/>
  <c r="BB326" i="1"/>
  <c r="H324" i="1"/>
  <c r="B324" i="4" s="1"/>
  <c r="U325" i="1"/>
  <c r="AX325" i="1"/>
  <c r="AY325" i="1"/>
  <c r="AZ325" i="1"/>
  <c r="BA325" i="1"/>
  <c r="I323" i="4"/>
  <c r="G323" i="4"/>
  <c r="AE327" i="1" l="1"/>
  <c r="BA326" i="1"/>
  <c r="AY326" i="1"/>
  <c r="AZ326" i="1"/>
  <c r="AX326" i="1"/>
  <c r="N328" i="1"/>
  <c r="AU328" i="1"/>
  <c r="AT328" i="1"/>
  <c r="AE328" i="1" s="1"/>
  <c r="S327" i="1"/>
  <c r="AN327" i="1"/>
  <c r="AO327" i="1"/>
  <c r="P326" i="1"/>
  <c r="K327" i="1"/>
  <c r="BB327" i="1"/>
  <c r="J325" i="1"/>
  <c r="O325" i="1" s="1"/>
  <c r="AM326" i="1"/>
  <c r="AL326" i="1"/>
  <c r="AB326" i="1"/>
  <c r="V327" i="1"/>
  <c r="U326" i="1"/>
  <c r="H325" i="1"/>
  <c r="B325" i="4" s="1"/>
  <c r="G324" i="4"/>
  <c r="I324" i="4"/>
  <c r="AA325" i="1"/>
  <c r="I325" i="1" s="1"/>
  <c r="C325" i="4" s="1"/>
  <c r="V328" i="1" l="1"/>
  <c r="AA326" i="1"/>
  <c r="I326" i="1" s="1"/>
  <c r="C326" i="4" s="1"/>
  <c r="J326" i="4" s="1"/>
  <c r="G325" i="4"/>
  <c r="I325" i="4"/>
  <c r="N329" i="1"/>
  <c r="AT329" i="1"/>
  <c r="AU329" i="1"/>
  <c r="S328" i="1"/>
  <c r="H326" i="1"/>
  <c r="B326" i="4" s="1"/>
  <c r="U327" i="1"/>
  <c r="AO328" i="1"/>
  <c r="P327" i="1"/>
  <c r="AN328" i="1"/>
  <c r="BB328" i="1"/>
  <c r="K328" i="1"/>
  <c r="J326" i="1"/>
  <c r="O326" i="1" s="1"/>
  <c r="AL327" i="1"/>
  <c r="AM327" i="1"/>
  <c r="AX327" i="1"/>
  <c r="BA327" i="1"/>
  <c r="AZ327" i="1"/>
  <c r="AY327" i="1"/>
  <c r="Y329" i="1"/>
  <c r="J325" i="4"/>
  <c r="H325" i="4"/>
  <c r="AB327" i="1"/>
  <c r="Y330" i="1" l="1"/>
  <c r="H326" i="4"/>
  <c r="AE329" i="1"/>
  <c r="AB328" i="1"/>
  <c r="AA327" i="1"/>
  <c r="I327" i="1" s="1"/>
  <c r="C327" i="4" s="1"/>
  <c r="H327" i="4" s="1"/>
  <c r="G326" i="4"/>
  <c r="I326" i="4"/>
  <c r="U328" i="1"/>
  <c r="H327" i="1"/>
  <c r="B327" i="4" s="1"/>
  <c r="N330" i="1"/>
  <c r="AT330" i="1"/>
  <c r="AU330" i="1"/>
  <c r="S329" i="1"/>
  <c r="AO329" i="1"/>
  <c r="P328" i="1"/>
  <c r="AN329" i="1"/>
  <c r="BB329" i="1"/>
  <c r="K329" i="1"/>
  <c r="V329" i="1"/>
  <c r="AZ328" i="1"/>
  <c r="BA328" i="1"/>
  <c r="AY328" i="1"/>
  <c r="AX328" i="1"/>
  <c r="AL328" i="1"/>
  <c r="J327" i="1"/>
  <c r="O327" i="1" s="1"/>
  <c r="AM328" i="1"/>
  <c r="AB329" i="1" l="1"/>
  <c r="J327" i="4"/>
  <c r="AE330" i="1"/>
  <c r="N331" i="1"/>
  <c r="AT331" i="1"/>
  <c r="AU331" i="1"/>
  <c r="S330" i="1"/>
  <c r="Y331" i="1"/>
  <c r="Y332" i="1" s="1"/>
  <c r="J328" i="1"/>
  <c r="O328" i="1" s="1"/>
  <c r="AL329" i="1"/>
  <c r="AM329" i="1"/>
  <c r="G327" i="4"/>
  <c r="I327" i="4"/>
  <c r="H328" i="1"/>
  <c r="B328" i="4" s="1"/>
  <c r="U329" i="1"/>
  <c r="AN330" i="1"/>
  <c r="K330" i="1"/>
  <c r="BB330" i="1"/>
  <c r="AO330" i="1"/>
  <c r="P329" i="1"/>
  <c r="BA329" i="1"/>
  <c r="AZ329" i="1"/>
  <c r="AY329" i="1"/>
  <c r="AX329" i="1"/>
  <c r="AA328" i="1"/>
  <c r="I328" i="1" s="1"/>
  <c r="C328" i="4" s="1"/>
  <c r="V330" i="1"/>
  <c r="V331" i="1" s="1"/>
  <c r="AA329" i="1" l="1"/>
  <c r="I329" i="1" s="1"/>
  <c r="C329" i="4" s="1"/>
  <c r="H329" i="4" s="1"/>
  <c r="U330" i="1"/>
  <c r="H329" i="1"/>
  <c r="B329" i="4" s="1"/>
  <c r="BA330" i="1"/>
  <c r="AZ330" i="1"/>
  <c r="AX330" i="1"/>
  <c r="AY330" i="1"/>
  <c r="AN331" i="1"/>
  <c r="P330" i="1"/>
  <c r="AO331" i="1"/>
  <c r="BB331" i="1"/>
  <c r="K331" i="1"/>
  <c r="J328" i="4"/>
  <c r="H328" i="4"/>
  <c r="AM330" i="1"/>
  <c r="AL330" i="1"/>
  <c r="J329" i="1"/>
  <c r="O329" i="1" s="1"/>
  <c r="AE331" i="1"/>
  <c r="AB330" i="1"/>
  <c r="I328" i="4"/>
  <c r="G328" i="4"/>
  <c r="N332" i="1"/>
  <c r="Y333" i="1" s="1"/>
  <c r="AT332" i="1"/>
  <c r="AU332" i="1"/>
  <c r="S331" i="1"/>
  <c r="J329" i="4" l="1"/>
  <c r="AA330" i="1"/>
  <c r="I330" i="1" s="1"/>
  <c r="C330" i="4" s="1"/>
  <c r="J330" i="4" s="1"/>
  <c r="AO332" i="1"/>
  <c r="P331" i="1"/>
  <c r="AN332" i="1"/>
  <c r="BB332" i="1"/>
  <c r="K332" i="1"/>
  <c r="AZ331" i="1"/>
  <c r="AY331" i="1"/>
  <c r="BA331" i="1"/>
  <c r="AX331" i="1"/>
  <c r="I329" i="4"/>
  <c r="G329" i="4"/>
  <c r="H330" i="1"/>
  <c r="B330" i="4" s="1"/>
  <c r="U331" i="1"/>
  <c r="AB331" i="1"/>
  <c r="V332" i="1"/>
  <c r="AE332" i="1"/>
  <c r="N333" i="1"/>
  <c r="Y334" i="1" s="1"/>
  <c r="AU333" i="1"/>
  <c r="AT333" i="1"/>
  <c r="S332" i="1"/>
  <c r="AM331" i="1"/>
  <c r="AL331" i="1"/>
  <c r="J330" i="1"/>
  <c r="O330" i="1" s="1"/>
  <c r="AE333" i="1" l="1"/>
  <c r="H330" i="4"/>
  <c r="AB332" i="1"/>
  <c r="V333" i="1"/>
  <c r="U332" i="1"/>
  <c r="H331" i="1"/>
  <c r="B331" i="4" s="1"/>
  <c r="AO333" i="1"/>
  <c r="P332" i="1"/>
  <c r="AN333" i="1"/>
  <c r="K333" i="1"/>
  <c r="BB333" i="1"/>
  <c r="I330" i="4"/>
  <c r="G330" i="4"/>
  <c r="BA332" i="1"/>
  <c r="AZ332" i="1"/>
  <c r="AX332" i="1"/>
  <c r="AY332" i="1"/>
  <c r="N334" i="1"/>
  <c r="Y335" i="1" s="1"/>
  <c r="AU334" i="1"/>
  <c r="AT334" i="1"/>
  <c r="S333" i="1"/>
  <c r="AA331" i="1"/>
  <c r="I331" i="1" s="1"/>
  <c r="C331" i="4" s="1"/>
  <c r="J331" i="1"/>
  <c r="O331" i="1" s="1"/>
  <c r="AL332" i="1"/>
  <c r="AM332" i="1"/>
  <c r="AA332" i="1" l="1"/>
  <c r="I332" i="1" s="1"/>
  <c r="C332" i="4" s="1"/>
  <c r="AE334" i="1"/>
  <c r="AO334" i="1"/>
  <c r="P333" i="1"/>
  <c r="K334" i="1"/>
  <c r="BB334" i="1"/>
  <c r="AN334" i="1"/>
  <c r="AB333" i="1"/>
  <c r="J332" i="1"/>
  <c r="O332" i="1" s="1"/>
  <c r="AM333" i="1"/>
  <c r="AL333" i="1"/>
  <c r="H332" i="4"/>
  <c r="J332" i="4"/>
  <c r="H331" i="4"/>
  <c r="J331" i="4"/>
  <c r="I331" i="4"/>
  <c r="G331" i="4"/>
  <c r="AY333" i="1"/>
  <c r="AX333" i="1"/>
  <c r="AZ333" i="1"/>
  <c r="BA333" i="1"/>
  <c r="H332" i="1"/>
  <c r="B332" i="4" s="1"/>
  <c r="U333" i="1"/>
  <c r="N335" i="1"/>
  <c r="AU335" i="1"/>
  <c r="AT335" i="1"/>
  <c r="S334" i="1"/>
  <c r="V334" i="1"/>
  <c r="AB334" i="1" l="1"/>
  <c r="V335" i="1"/>
  <c r="AA333" i="1"/>
  <c r="I333" i="1" s="1"/>
  <c r="C333" i="4" s="1"/>
  <c r="H333" i="4" s="1"/>
  <c r="AL334" i="1"/>
  <c r="AM334" i="1"/>
  <c r="J333" i="1"/>
  <c r="O333" i="1" s="1"/>
  <c r="U334" i="1"/>
  <c r="H333" i="1"/>
  <c r="B333" i="4" s="1"/>
  <c r="AZ334" i="1"/>
  <c r="BA334" i="1"/>
  <c r="AX334" i="1"/>
  <c r="AY334" i="1"/>
  <c r="K335" i="1"/>
  <c r="V336" i="1" s="1"/>
  <c r="AO335" i="1"/>
  <c r="P334" i="1"/>
  <c r="BB335" i="1"/>
  <c r="AN335" i="1"/>
  <c r="N336" i="1"/>
  <c r="AU336" i="1"/>
  <c r="AT336" i="1"/>
  <c r="S335" i="1"/>
  <c r="I332" i="4"/>
  <c r="G332" i="4"/>
  <c r="J333" i="4"/>
  <c r="AE335" i="1"/>
  <c r="Y336" i="1"/>
  <c r="AB335" i="1" l="1"/>
  <c r="Y337" i="1"/>
  <c r="J334" i="1"/>
  <c r="O334" i="1" s="1"/>
  <c r="AL335" i="1"/>
  <c r="AM335" i="1"/>
  <c r="N337" i="1"/>
  <c r="AT337" i="1"/>
  <c r="AU337" i="1"/>
  <c r="S336" i="1"/>
  <c r="AX335" i="1"/>
  <c r="BA335" i="1"/>
  <c r="AY335" i="1"/>
  <c r="AZ335" i="1"/>
  <c r="G333" i="4"/>
  <c r="I333" i="4"/>
  <c r="H334" i="1"/>
  <c r="B334" i="4" s="1"/>
  <c r="U335" i="1"/>
  <c r="AO336" i="1"/>
  <c r="K336" i="1"/>
  <c r="BB336" i="1"/>
  <c r="AN336" i="1"/>
  <c r="AB336" i="1" s="1"/>
  <c r="P335" i="1"/>
  <c r="AE336" i="1"/>
  <c r="AA334" i="1"/>
  <c r="I334" i="1" s="1"/>
  <c r="C334" i="4" s="1"/>
  <c r="AE337" i="1" l="1"/>
  <c r="J334" i="4"/>
  <c r="H334" i="4"/>
  <c r="N338" i="1"/>
  <c r="AT338" i="1"/>
  <c r="AU338" i="1"/>
  <c r="S337" i="1"/>
  <c r="Y338" i="1"/>
  <c r="Y339" i="1" s="1"/>
  <c r="AA335" i="1"/>
  <c r="I335" i="1" s="1"/>
  <c r="C335" i="4" s="1"/>
  <c r="G334" i="4"/>
  <c r="I334" i="4"/>
  <c r="AX336" i="1"/>
  <c r="AZ336" i="1"/>
  <c r="AY336" i="1"/>
  <c r="BA336" i="1"/>
  <c r="J335" i="1"/>
  <c r="O335" i="1" s="1"/>
  <c r="AL336" i="1"/>
  <c r="AM336" i="1"/>
  <c r="P336" i="1"/>
  <c r="AO337" i="1"/>
  <c r="AN337" i="1"/>
  <c r="BB337" i="1"/>
  <c r="K337" i="1"/>
  <c r="U336" i="1"/>
  <c r="H335" i="1"/>
  <c r="B335" i="4" s="1"/>
  <c r="V337" i="1"/>
  <c r="AA336" i="1" l="1"/>
  <c r="I336" i="1" s="1"/>
  <c r="C336" i="4" s="1"/>
  <c r="V338" i="1"/>
  <c r="AE338" i="1"/>
  <c r="AB337" i="1"/>
  <c r="H336" i="1"/>
  <c r="B336" i="4" s="1"/>
  <c r="U337" i="1"/>
  <c r="AX337" i="1"/>
  <c r="AY337" i="1"/>
  <c r="AZ337" i="1"/>
  <c r="BA337" i="1"/>
  <c r="G335" i="4"/>
  <c r="I335" i="4"/>
  <c r="AN338" i="1"/>
  <c r="AO338" i="1"/>
  <c r="K338" i="1"/>
  <c r="V339" i="1" s="1"/>
  <c r="P337" i="1"/>
  <c r="BB338" i="1"/>
  <c r="N339" i="1"/>
  <c r="AT339" i="1"/>
  <c r="AU339" i="1"/>
  <c r="S338" i="1"/>
  <c r="AL337" i="1"/>
  <c r="J336" i="1"/>
  <c r="O336" i="1" s="1"/>
  <c r="AM337" i="1"/>
  <c r="H336" i="4"/>
  <c r="J336" i="4"/>
  <c r="H335" i="4"/>
  <c r="J335" i="4"/>
  <c r="AE339" i="1" l="1"/>
  <c r="AX338" i="1"/>
  <c r="AZ338" i="1"/>
  <c r="BA338" i="1"/>
  <c r="AY338" i="1"/>
  <c r="AN339" i="1"/>
  <c r="AB339" i="1" s="1"/>
  <c r="BB339" i="1"/>
  <c r="P338" i="1"/>
  <c r="AO339" i="1"/>
  <c r="K339" i="1"/>
  <c r="J337" i="1"/>
  <c r="O337" i="1" s="1"/>
  <c r="AL338" i="1"/>
  <c r="AM338" i="1"/>
  <c r="N340" i="1"/>
  <c r="AT340" i="1"/>
  <c r="AU340" i="1"/>
  <c r="S339" i="1"/>
  <c r="H337" i="1"/>
  <c r="B337" i="4" s="1"/>
  <c r="U338" i="1"/>
  <c r="AA337" i="1"/>
  <c r="I337" i="1" s="1"/>
  <c r="C337" i="4" s="1"/>
  <c r="AB338" i="1"/>
  <c r="G336" i="4"/>
  <c r="I336" i="4"/>
  <c r="Y340" i="1"/>
  <c r="Y341" i="1" s="1"/>
  <c r="AZ339" i="1" l="1"/>
  <c r="BA339" i="1"/>
  <c r="AY339" i="1"/>
  <c r="AX339" i="1"/>
  <c r="N341" i="1"/>
  <c r="AU341" i="1"/>
  <c r="AT341" i="1"/>
  <c r="S340" i="1"/>
  <c r="H338" i="1"/>
  <c r="B338" i="4" s="1"/>
  <c r="U339" i="1"/>
  <c r="AA338" i="1"/>
  <c r="I338" i="1" s="1"/>
  <c r="C338" i="4" s="1"/>
  <c r="I337" i="4"/>
  <c r="G337" i="4"/>
  <c r="AN340" i="1"/>
  <c r="AO340" i="1"/>
  <c r="P339" i="1"/>
  <c r="BB340" i="1"/>
  <c r="K340" i="1"/>
  <c r="AM339" i="1"/>
  <c r="AL339" i="1"/>
  <c r="J338" i="1"/>
  <c r="O338" i="1" s="1"/>
  <c r="AE340" i="1"/>
  <c r="J337" i="4"/>
  <c r="H337" i="4"/>
  <c r="V340" i="1"/>
  <c r="AE341" i="1" l="1"/>
  <c r="V341" i="1"/>
  <c r="N342" i="1"/>
  <c r="AU342" i="1"/>
  <c r="AT342" i="1"/>
  <c r="S341" i="1"/>
  <c r="AA339" i="1"/>
  <c r="I339" i="1" s="1"/>
  <c r="C339" i="4" s="1"/>
  <c r="AL340" i="1"/>
  <c r="J339" i="1"/>
  <c r="O339" i="1" s="1"/>
  <c r="AM340" i="1"/>
  <c r="U340" i="1"/>
  <c r="H339" i="1"/>
  <c r="B339" i="4" s="1"/>
  <c r="AB340" i="1"/>
  <c r="I338" i="4"/>
  <c r="G338" i="4"/>
  <c r="H338" i="4"/>
  <c r="J338" i="4"/>
  <c r="BB341" i="1"/>
  <c r="K341" i="1"/>
  <c r="V342" i="1" s="1"/>
  <c r="AO341" i="1"/>
  <c r="P340" i="1"/>
  <c r="AN341" i="1"/>
  <c r="AZ340" i="1"/>
  <c r="BA340" i="1"/>
  <c r="AY340" i="1"/>
  <c r="AX340" i="1"/>
  <c r="Y342" i="1"/>
  <c r="Y343" i="1" s="1"/>
  <c r="AB341" i="1" l="1"/>
  <c r="AE342" i="1"/>
  <c r="AA340" i="1"/>
  <c r="I340" i="1" s="1"/>
  <c r="C340" i="4" s="1"/>
  <c r="H339" i="4"/>
  <c r="J339" i="4"/>
  <c r="AN342" i="1"/>
  <c r="AO342" i="1"/>
  <c r="K342" i="1"/>
  <c r="P341" i="1"/>
  <c r="BB342" i="1"/>
  <c r="G339" i="4"/>
  <c r="I339" i="4"/>
  <c r="J340" i="1"/>
  <c r="O340" i="1" s="1"/>
  <c r="AM341" i="1"/>
  <c r="AL341" i="1"/>
  <c r="AY341" i="1"/>
  <c r="AZ341" i="1"/>
  <c r="BA341" i="1"/>
  <c r="AX341" i="1"/>
  <c r="H340" i="1"/>
  <c r="B340" i="4" s="1"/>
  <c r="U341" i="1"/>
  <c r="N343" i="1"/>
  <c r="AU343" i="1"/>
  <c r="AT343" i="1"/>
  <c r="S342" i="1"/>
  <c r="AE343" i="1" l="1"/>
  <c r="AA341" i="1"/>
  <c r="I341" i="1" s="1"/>
  <c r="C341" i="4" s="1"/>
  <c r="H341" i="4" s="1"/>
  <c r="BB343" i="1"/>
  <c r="P342" i="1"/>
  <c r="K343" i="1"/>
  <c r="AN343" i="1"/>
  <c r="AO343" i="1"/>
  <c r="J341" i="4"/>
  <c r="N344" i="1"/>
  <c r="AU344" i="1"/>
  <c r="AT344" i="1"/>
  <c r="S343" i="1"/>
  <c r="U342" i="1"/>
  <c r="H341" i="1"/>
  <c r="B341" i="4" s="1"/>
  <c r="AB342" i="1"/>
  <c r="AL342" i="1"/>
  <c r="AA342" i="1" s="1"/>
  <c r="J341" i="1"/>
  <c r="O341" i="1" s="1"/>
  <c r="AM342" i="1"/>
  <c r="H340" i="4"/>
  <c r="J340" i="4"/>
  <c r="G340" i="4"/>
  <c r="I340" i="4"/>
  <c r="Y344" i="1"/>
  <c r="BA342" i="1"/>
  <c r="AZ342" i="1"/>
  <c r="AY342" i="1"/>
  <c r="AX342" i="1"/>
  <c r="V343" i="1"/>
  <c r="V344" i="1" l="1"/>
  <c r="I342" i="1"/>
  <c r="C342" i="4" s="1"/>
  <c r="H342" i="4" s="1"/>
  <c r="AE344" i="1"/>
  <c r="N345" i="1"/>
  <c r="AT345" i="1"/>
  <c r="AU345" i="1"/>
  <c r="S344" i="1"/>
  <c r="J342" i="4"/>
  <c r="Y345" i="1"/>
  <c r="AB343" i="1"/>
  <c r="G341" i="4"/>
  <c r="I341" i="4"/>
  <c r="AN344" i="1"/>
  <c r="BB344" i="1"/>
  <c r="P343" i="1"/>
  <c r="AO344" i="1"/>
  <c r="K344" i="1"/>
  <c r="V345" i="1" s="1"/>
  <c r="U343" i="1"/>
  <c r="H342" i="1"/>
  <c r="B342" i="4" s="1"/>
  <c r="AL343" i="1"/>
  <c r="J342" i="1"/>
  <c r="O342" i="1" s="1"/>
  <c r="AM343" i="1"/>
  <c r="AZ343" i="1"/>
  <c r="AY343" i="1"/>
  <c r="BA343" i="1"/>
  <c r="AX343" i="1"/>
  <c r="Y346" i="1" l="1"/>
  <c r="AB344" i="1"/>
  <c r="AZ344" i="1"/>
  <c r="BA344" i="1"/>
  <c r="AY344" i="1"/>
  <c r="AX344" i="1"/>
  <c r="AA343" i="1"/>
  <c r="I343" i="1" s="1"/>
  <c r="C343" i="4" s="1"/>
  <c r="I342" i="4"/>
  <c r="G342" i="4"/>
  <c r="AE345" i="1"/>
  <c r="BB345" i="1"/>
  <c r="K345" i="1"/>
  <c r="P344" i="1"/>
  <c r="AN345" i="1"/>
  <c r="AO345" i="1"/>
  <c r="J343" i="1"/>
  <c r="O343" i="1" s="1"/>
  <c r="AM344" i="1"/>
  <c r="AL344" i="1"/>
  <c r="U344" i="1"/>
  <c r="H343" i="1"/>
  <c r="B343" i="4" s="1"/>
  <c r="N346" i="1"/>
  <c r="AT346" i="1"/>
  <c r="AU346" i="1"/>
  <c r="S345" i="1"/>
  <c r="AA344" i="1" l="1"/>
  <c r="I344" i="1" s="1"/>
  <c r="C344" i="4" s="1"/>
  <c r="J343" i="4"/>
  <c r="H343" i="4"/>
  <c r="AB345" i="1"/>
  <c r="J344" i="1"/>
  <c r="O344" i="1" s="1"/>
  <c r="AL345" i="1"/>
  <c r="AM345" i="1"/>
  <c r="AE346" i="1"/>
  <c r="N347" i="1"/>
  <c r="AT347" i="1"/>
  <c r="AU347" i="1"/>
  <c r="S346" i="1"/>
  <c r="AN346" i="1"/>
  <c r="K346" i="1"/>
  <c r="AO346" i="1"/>
  <c r="BB346" i="1"/>
  <c r="P345" i="1"/>
  <c r="H344" i="1"/>
  <c r="B344" i="4" s="1"/>
  <c r="U345" i="1"/>
  <c r="AX345" i="1"/>
  <c r="BA345" i="1"/>
  <c r="AY345" i="1"/>
  <c r="AZ345" i="1"/>
  <c r="H344" i="4"/>
  <c r="J344" i="4"/>
  <c r="Y347" i="1"/>
  <c r="I343" i="4"/>
  <c r="G343" i="4"/>
  <c r="V346" i="1"/>
  <c r="AE347" i="1" l="1"/>
  <c r="N348" i="1"/>
  <c r="AT348" i="1"/>
  <c r="AU348" i="1"/>
  <c r="S347" i="1"/>
  <c r="BA346" i="1"/>
  <c r="AZ346" i="1"/>
  <c r="AY346" i="1"/>
  <c r="AX346" i="1"/>
  <c r="AA345" i="1"/>
  <c r="I345" i="1" s="1"/>
  <c r="C345" i="4" s="1"/>
  <c r="AN347" i="1"/>
  <c r="K347" i="1"/>
  <c r="P346" i="1"/>
  <c r="AO347" i="1"/>
  <c r="BB347" i="1"/>
  <c r="AB346" i="1"/>
  <c r="AM346" i="1"/>
  <c r="J345" i="1"/>
  <c r="O345" i="1" s="1"/>
  <c r="AL346" i="1"/>
  <c r="U346" i="1"/>
  <c r="H345" i="1"/>
  <c r="B345" i="4" s="1"/>
  <c r="V347" i="1"/>
  <c r="Y348" i="1"/>
  <c r="Y349" i="1" s="1"/>
  <c r="G344" i="4"/>
  <c r="I344" i="4"/>
  <c r="V348" i="1" l="1"/>
  <c r="J346" i="1"/>
  <c r="O346" i="1" s="1"/>
  <c r="AM347" i="1"/>
  <c r="AL347" i="1"/>
  <c r="AA347" i="1" s="1"/>
  <c r="I347" i="1" s="1"/>
  <c r="C347" i="4" s="1"/>
  <c r="AZ347" i="1"/>
  <c r="BA347" i="1"/>
  <c r="AX347" i="1"/>
  <c r="AY347" i="1"/>
  <c r="I345" i="4"/>
  <c r="G345" i="4"/>
  <c r="U347" i="1"/>
  <c r="H346" i="1"/>
  <c r="B346" i="4" s="1"/>
  <c r="AO348" i="1"/>
  <c r="K348" i="1"/>
  <c r="AN348" i="1"/>
  <c r="BB348" i="1"/>
  <c r="P347" i="1"/>
  <c r="AB347" i="1"/>
  <c r="AE348" i="1"/>
  <c r="AA346" i="1"/>
  <c r="I346" i="1" s="1"/>
  <c r="C346" i="4" s="1"/>
  <c r="J345" i="4"/>
  <c r="H345" i="4"/>
  <c r="N349" i="1"/>
  <c r="AU349" i="1"/>
  <c r="AT349" i="1"/>
  <c r="S348" i="1"/>
  <c r="AE349" i="1" l="1"/>
  <c r="AB348" i="1"/>
  <c r="N350" i="1"/>
  <c r="AU350" i="1"/>
  <c r="AT350" i="1"/>
  <c r="S349" i="1"/>
  <c r="AZ348" i="1"/>
  <c r="BA348" i="1"/>
  <c r="AY348" i="1"/>
  <c r="AX348" i="1"/>
  <c r="BB349" i="1"/>
  <c r="AO349" i="1"/>
  <c r="AN349" i="1"/>
  <c r="K349" i="1"/>
  <c r="P348" i="1"/>
  <c r="AL348" i="1"/>
  <c r="J347" i="1"/>
  <c r="O347" i="1" s="1"/>
  <c r="AM348" i="1"/>
  <c r="H346" i="4"/>
  <c r="J346" i="4"/>
  <c r="J347" i="4"/>
  <c r="H347" i="4"/>
  <c r="I346" i="4"/>
  <c r="G346" i="4"/>
  <c r="H347" i="1"/>
  <c r="B347" i="4" s="1"/>
  <c r="U348" i="1"/>
  <c r="V349" i="1"/>
  <c r="Y350" i="1"/>
  <c r="Y351" i="1" s="1"/>
  <c r="AB349" i="1" l="1"/>
  <c r="AE350" i="1"/>
  <c r="I347" i="4"/>
  <c r="G347" i="4"/>
  <c r="P349" i="1"/>
  <c r="AO350" i="1"/>
  <c r="AN350" i="1"/>
  <c r="BB350" i="1"/>
  <c r="K350" i="1"/>
  <c r="H348" i="1"/>
  <c r="B348" i="4" s="1"/>
  <c r="U349" i="1"/>
  <c r="AA348" i="1"/>
  <c r="I348" i="1" s="1"/>
  <c r="C348" i="4" s="1"/>
  <c r="J348" i="1"/>
  <c r="O348" i="1" s="1"/>
  <c r="AL349" i="1"/>
  <c r="AM349" i="1"/>
  <c r="V350" i="1"/>
  <c r="AZ349" i="1"/>
  <c r="BA349" i="1"/>
  <c r="AY349" i="1"/>
  <c r="AX349" i="1"/>
  <c r="N351" i="1"/>
  <c r="AU351" i="1"/>
  <c r="AT351" i="1"/>
  <c r="S350" i="1"/>
  <c r="AE351" i="1" l="1"/>
  <c r="AA349" i="1"/>
  <c r="I349" i="1" s="1"/>
  <c r="C349" i="4" s="1"/>
  <c r="H349" i="4" s="1"/>
  <c r="V351" i="1"/>
  <c r="I348" i="4"/>
  <c r="G348" i="4"/>
  <c r="P350" i="1"/>
  <c r="AO351" i="1"/>
  <c r="K351" i="1"/>
  <c r="AN351" i="1"/>
  <c r="BB351" i="1"/>
  <c r="AY350" i="1"/>
  <c r="AX350" i="1"/>
  <c r="AZ350" i="1"/>
  <c r="BA350" i="1"/>
  <c r="AB350" i="1"/>
  <c r="J349" i="4"/>
  <c r="N352" i="1"/>
  <c r="AU352" i="1"/>
  <c r="AT352" i="1"/>
  <c r="S351" i="1"/>
  <c r="J349" i="1"/>
  <c r="O349" i="1" s="1"/>
  <c r="AL350" i="1"/>
  <c r="AM350" i="1"/>
  <c r="Y352" i="1"/>
  <c r="J348" i="4"/>
  <c r="H348" i="4"/>
  <c r="H349" i="1"/>
  <c r="B349" i="4" s="1"/>
  <c r="U350" i="1"/>
  <c r="AB351" i="1" l="1"/>
  <c r="AE352" i="1"/>
  <c r="AX351" i="1"/>
  <c r="BA351" i="1"/>
  <c r="AZ351" i="1"/>
  <c r="AY351" i="1"/>
  <c r="Y353" i="1"/>
  <c r="Y354" i="1" s="1"/>
  <c r="AN352" i="1"/>
  <c r="P351" i="1"/>
  <c r="AO352" i="1"/>
  <c r="K352" i="1"/>
  <c r="BB352" i="1"/>
  <c r="H350" i="1"/>
  <c r="B350" i="4" s="1"/>
  <c r="U351" i="1"/>
  <c r="V352" i="1"/>
  <c r="V353" i="1" s="1"/>
  <c r="AA350" i="1"/>
  <c r="I350" i="1" s="1"/>
  <c r="C350" i="4" s="1"/>
  <c r="J350" i="1"/>
  <c r="O350" i="1" s="1"/>
  <c r="AL351" i="1"/>
  <c r="AM351" i="1"/>
  <c r="N353" i="1"/>
  <c r="AT353" i="1"/>
  <c r="AU353" i="1"/>
  <c r="S352" i="1"/>
  <c r="G349" i="4"/>
  <c r="I349" i="4"/>
  <c r="AA351" i="1" l="1"/>
  <c r="I351" i="1" s="1"/>
  <c r="C351" i="4" s="1"/>
  <c r="AB352" i="1"/>
  <c r="H351" i="1"/>
  <c r="B351" i="4" s="1"/>
  <c r="U352" i="1"/>
  <c r="G350" i="4"/>
  <c r="I350" i="4"/>
  <c r="J351" i="4"/>
  <c r="H351" i="4"/>
  <c r="AE353" i="1"/>
  <c r="N354" i="1"/>
  <c r="AT354" i="1"/>
  <c r="AU354" i="1"/>
  <c r="S353" i="1"/>
  <c r="AY352" i="1"/>
  <c r="AX352" i="1"/>
  <c r="BA352" i="1"/>
  <c r="AZ352" i="1"/>
  <c r="H350" i="4"/>
  <c r="J350" i="4"/>
  <c r="AN353" i="1"/>
  <c r="K353" i="1"/>
  <c r="P352" i="1"/>
  <c r="AO353" i="1"/>
  <c r="BB353" i="1"/>
  <c r="AL352" i="1"/>
  <c r="J351" i="1"/>
  <c r="O351" i="1" s="1"/>
  <c r="AM352" i="1"/>
  <c r="J352" i="1" l="1"/>
  <c r="O352" i="1" s="1"/>
  <c r="AL353" i="1"/>
  <c r="AM353" i="1"/>
  <c r="K354" i="1"/>
  <c r="AO354" i="1"/>
  <c r="P353" i="1"/>
  <c r="AN354" i="1"/>
  <c r="BB354" i="1"/>
  <c r="H352" i="1"/>
  <c r="B352" i="4" s="1"/>
  <c r="U353" i="1"/>
  <c r="AE354" i="1"/>
  <c r="N355" i="1"/>
  <c r="AT355" i="1"/>
  <c r="AU355" i="1"/>
  <c r="S354" i="1"/>
  <c r="G351" i="4"/>
  <c r="I351" i="4"/>
  <c r="AA352" i="1"/>
  <c r="I352" i="1" s="1"/>
  <c r="C352" i="4" s="1"/>
  <c r="Y355" i="1"/>
  <c r="AB353" i="1"/>
  <c r="AX353" i="1"/>
  <c r="AZ353" i="1"/>
  <c r="BA353" i="1"/>
  <c r="AY353" i="1"/>
  <c r="V354" i="1"/>
  <c r="Y356" i="1" l="1"/>
  <c r="BA354" i="1"/>
  <c r="AZ354" i="1"/>
  <c r="AY354" i="1"/>
  <c r="AX354" i="1"/>
  <c r="AB354" i="1"/>
  <c r="AE355" i="1"/>
  <c r="N356" i="1"/>
  <c r="Y357" i="1" s="1"/>
  <c r="AT356" i="1"/>
  <c r="AU356" i="1"/>
  <c r="S355" i="1"/>
  <c r="AN355" i="1"/>
  <c r="P354" i="1"/>
  <c r="BB355" i="1"/>
  <c r="AO355" i="1"/>
  <c r="K355" i="1"/>
  <c r="AA353" i="1"/>
  <c r="I353" i="1" s="1"/>
  <c r="C353" i="4" s="1"/>
  <c r="J353" i="1"/>
  <c r="O353" i="1" s="1"/>
  <c r="AM354" i="1"/>
  <c r="AL354" i="1"/>
  <c r="J352" i="4"/>
  <c r="H352" i="4"/>
  <c r="U354" i="1"/>
  <c r="H353" i="1"/>
  <c r="B353" i="4" s="1"/>
  <c r="V355" i="1"/>
  <c r="I352" i="4"/>
  <c r="G352" i="4"/>
  <c r="AA354" i="1" l="1"/>
  <c r="AE356" i="1"/>
  <c r="I354" i="1"/>
  <c r="C354" i="4" s="1"/>
  <c r="J354" i="4" s="1"/>
  <c r="G353" i="4"/>
  <c r="I353" i="4"/>
  <c r="N357" i="1"/>
  <c r="Y358" i="1" s="1"/>
  <c r="AU357" i="1"/>
  <c r="AT357" i="1"/>
  <c r="S356" i="1"/>
  <c r="K356" i="1"/>
  <c r="BB356" i="1"/>
  <c r="AN356" i="1"/>
  <c r="P355" i="1"/>
  <c r="AO356" i="1"/>
  <c r="AZ355" i="1"/>
  <c r="AX355" i="1"/>
  <c r="BA355" i="1"/>
  <c r="AY355" i="1"/>
  <c r="AL355" i="1"/>
  <c r="AM355" i="1"/>
  <c r="J354" i="1"/>
  <c r="O354" i="1" s="1"/>
  <c r="U355" i="1"/>
  <c r="H354" i="1"/>
  <c r="B354" i="4" s="1"/>
  <c r="AB355" i="1"/>
  <c r="V356" i="1"/>
  <c r="H353" i="4"/>
  <c r="J353" i="4"/>
  <c r="H354" i="4" l="1"/>
  <c r="AN357" i="1"/>
  <c r="AO357" i="1"/>
  <c r="BB357" i="1"/>
  <c r="K357" i="1"/>
  <c r="P356" i="1"/>
  <c r="U356" i="1"/>
  <c r="H355" i="1"/>
  <c r="B355" i="4" s="1"/>
  <c r="AL356" i="1"/>
  <c r="J355" i="1"/>
  <c r="O355" i="1" s="1"/>
  <c r="AM356" i="1"/>
  <c r="AE357" i="1"/>
  <c r="I354" i="4"/>
  <c r="G354" i="4"/>
  <c r="N358" i="1"/>
  <c r="Y359" i="1" s="1"/>
  <c r="AU358" i="1"/>
  <c r="AT358" i="1"/>
  <c r="S357" i="1"/>
  <c r="AB356" i="1"/>
  <c r="AA355" i="1"/>
  <c r="I355" i="1" s="1"/>
  <c r="C355" i="4" s="1"/>
  <c r="V357" i="1"/>
  <c r="AZ356" i="1"/>
  <c r="BA356" i="1"/>
  <c r="AY356" i="1"/>
  <c r="AX356" i="1"/>
  <c r="V358" i="1" l="1"/>
  <c r="AE358" i="1"/>
  <c r="AA356" i="1"/>
  <c r="I356" i="1" s="1"/>
  <c r="C356" i="4" s="1"/>
  <c r="H356" i="4" s="1"/>
  <c r="AB357" i="1"/>
  <c r="H356" i="1"/>
  <c r="B356" i="4" s="1"/>
  <c r="U357" i="1"/>
  <c r="AL357" i="1"/>
  <c r="J356" i="1"/>
  <c r="O356" i="1" s="1"/>
  <c r="AM357" i="1"/>
  <c r="G355" i="4"/>
  <c r="I355" i="4"/>
  <c r="N359" i="1"/>
  <c r="Y360" i="1" s="1"/>
  <c r="AU359" i="1"/>
  <c r="AT359" i="1"/>
  <c r="S358" i="1"/>
  <c r="J355" i="4"/>
  <c r="H355" i="4"/>
  <c r="AN358" i="1"/>
  <c r="AO358" i="1"/>
  <c r="P357" i="1"/>
  <c r="BB358" i="1"/>
  <c r="K358" i="1"/>
  <c r="V359" i="1" s="1"/>
  <c r="AX357" i="1"/>
  <c r="AZ357" i="1"/>
  <c r="AY357" i="1"/>
  <c r="BA357" i="1"/>
  <c r="J356" i="4" l="1"/>
  <c r="AE359" i="1"/>
  <c r="AA357" i="1"/>
  <c r="I357" i="1" s="1"/>
  <c r="C357" i="4" s="1"/>
  <c r="J357" i="4" s="1"/>
  <c r="BA358" i="1"/>
  <c r="AZ358" i="1"/>
  <c r="AY358" i="1"/>
  <c r="AX358" i="1"/>
  <c r="H357" i="1"/>
  <c r="B357" i="4" s="1"/>
  <c r="U358" i="1"/>
  <c r="AB358" i="1"/>
  <c r="J357" i="1"/>
  <c r="O357" i="1" s="1"/>
  <c r="AL358" i="1"/>
  <c r="AM358" i="1"/>
  <c r="AN359" i="1"/>
  <c r="K359" i="1"/>
  <c r="AO359" i="1"/>
  <c r="BB359" i="1"/>
  <c r="P358" i="1"/>
  <c r="N360" i="1"/>
  <c r="Y361" i="1" s="1"/>
  <c r="AT360" i="1"/>
  <c r="AU360" i="1"/>
  <c r="S359" i="1"/>
  <c r="G356" i="4"/>
  <c r="I356" i="4"/>
  <c r="H357" i="4" l="1"/>
  <c r="AB359" i="1"/>
  <c r="J358" i="1"/>
  <c r="O358" i="1" s="1"/>
  <c r="AM359" i="1"/>
  <c r="AL359" i="1"/>
  <c r="P359" i="1"/>
  <c r="AN360" i="1"/>
  <c r="AB360" i="1" s="1"/>
  <c r="K360" i="1"/>
  <c r="BB360" i="1"/>
  <c r="AO360" i="1"/>
  <c r="AE360" i="1"/>
  <c r="N361" i="1"/>
  <c r="AT361" i="1"/>
  <c r="AU361" i="1"/>
  <c r="S360" i="1"/>
  <c r="AX359" i="1"/>
  <c r="AY359" i="1"/>
  <c r="BA359" i="1"/>
  <c r="AZ359" i="1"/>
  <c r="H358" i="1"/>
  <c r="B358" i="4" s="1"/>
  <c r="U359" i="1"/>
  <c r="AA358" i="1"/>
  <c r="I358" i="1" s="1"/>
  <c r="C358" i="4" s="1"/>
  <c r="I357" i="4"/>
  <c r="G357" i="4"/>
  <c r="V360" i="1"/>
  <c r="AA359" i="1" l="1"/>
  <c r="I359" i="1" s="1"/>
  <c r="C359" i="4" s="1"/>
  <c r="V361" i="1"/>
  <c r="AX360" i="1"/>
  <c r="BA360" i="1"/>
  <c r="AZ360" i="1"/>
  <c r="AY360" i="1"/>
  <c r="AL360" i="1"/>
  <c r="AM360" i="1"/>
  <c r="J359" i="1"/>
  <c r="O359" i="1" s="1"/>
  <c r="AN361" i="1"/>
  <c r="AO361" i="1"/>
  <c r="BB361" i="1"/>
  <c r="P360" i="1"/>
  <c r="K361" i="1"/>
  <c r="V362" i="1" s="1"/>
  <c r="H359" i="4"/>
  <c r="J359" i="4"/>
  <c r="U360" i="1"/>
  <c r="H359" i="1"/>
  <c r="B359" i="4" s="1"/>
  <c r="I358" i="4"/>
  <c r="G358" i="4"/>
  <c r="H358" i="4"/>
  <c r="J358" i="4"/>
  <c r="AE361" i="1"/>
  <c r="N362" i="1"/>
  <c r="AT362" i="1"/>
  <c r="AU362" i="1"/>
  <c r="S361" i="1"/>
  <c r="Y362" i="1"/>
  <c r="AE362" i="1" l="1"/>
  <c r="AB361" i="1"/>
  <c r="AA360" i="1"/>
  <c r="I360" i="1" s="1"/>
  <c r="C360" i="4" s="1"/>
  <c r="N363" i="1"/>
  <c r="AT363" i="1"/>
  <c r="AU363" i="1"/>
  <c r="S362" i="1"/>
  <c r="V363" i="1"/>
  <c r="Y363" i="1"/>
  <c r="AN362" i="1"/>
  <c r="K362" i="1"/>
  <c r="AO362" i="1"/>
  <c r="P361" i="1"/>
  <c r="BB362" i="1"/>
  <c r="AZ361" i="1"/>
  <c r="BA361" i="1"/>
  <c r="AY361" i="1"/>
  <c r="AX361" i="1"/>
  <c r="H360" i="1"/>
  <c r="B360" i="4" s="1"/>
  <c r="U361" i="1"/>
  <c r="G359" i="4"/>
  <c r="I359" i="4"/>
  <c r="J360" i="1"/>
  <c r="O360" i="1" s="1"/>
  <c r="AL361" i="1"/>
  <c r="AM361" i="1"/>
  <c r="Y364" i="1" l="1"/>
  <c r="AB362" i="1"/>
  <c r="AL362" i="1"/>
  <c r="J361" i="1"/>
  <c r="O361" i="1" s="1"/>
  <c r="AM362" i="1"/>
  <c r="AY362" i="1"/>
  <c r="AX362" i="1"/>
  <c r="BA362" i="1"/>
  <c r="AZ362" i="1"/>
  <c r="AE363" i="1"/>
  <c r="N364" i="1"/>
  <c r="AT364" i="1"/>
  <c r="AU364" i="1"/>
  <c r="S363" i="1"/>
  <c r="AA361" i="1"/>
  <c r="I361" i="1" s="1"/>
  <c r="C361" i="4" s="1"/>
  <c r="U362" i="1"/>
  <c r="H361" i="1"/>
  <c r="B361" i="4" s="1"/>
  <c r="G360" i="4"/>
  <c r="I360" i="4"/>
  <c r="AO363" i="1"/>
  <c r="AN363" i="1"/>
  <c r="P362" i="1"/>
  <c r="BB363" i="1"/>
  <c r="K363" i="1"/>
  <c r="J360" i="4"/>
  <c r="H360" i="4"/>
  <c r="AB363" i="1" l="1"/>
  <c r="AN364" i="1"/>
  <c r="K364" i="1"/>
  <c r="BB364" i="1"/>
  <c r="P363" i="1"/>
  <c r="AO364" i="1"/>
  <c r="H361" i="4"/>
  <c r="J361" i="4"/>
  <c r="J362" i="1"/>
  <c r="O362" i="1" s="1"/>
  <c r="AL363" i="1"/>
  <c r="AM363" i="1"/>
  <c r="BA363" i="1"/>
  <c r="AY363" i="1"/>
  <c r="AX363" i="1"/>
  <c r="AZ363" i="1"/>
  <c r="AA362" i="1"/>
  <c r="I362" i="1" s="1"/>
  <c r="C362" i="4" s="1"/>
  <c r="AE364" i="1"/>
  <c r="N365" i="1"/>
  <c r="AU365" i="1"/>
  <c r="AT365" i="1"/>
  <c r="S364" i="1"/>
  <c r="V364" i="1"/>
  <c r="V365" i="1" s="1"/>
  <c r="H362" i="1"/>
  <c r="B362" i="4" s="1"/>
  <c r="U363" i="1"/>
  <c r="I361" i="4"/>
  <c r="G361" i="4"/>
  <c r="Y365" i="1"/>
  <c r="Y366" i="1" s="1"/>
  <c r="AA363" i="1" l="1"/>
  <c r="I363" i="1" s="1"/>
  <c r="C363" i="4" s="1"/>
  <c r="N366" i="1"/>
  <c r="AU366" i="1"/>
  <c r="AT366" i="1"/>
  <c r="AE366" i="1" s="1"/>
  <c r="S365" i="1"/>
  <c r="Y367" i="1"/>
  <c r="H362" i="4"/>
  <c r="J362" i="4"/>
  <c r="I362" i="4"/>
  <c r="G362" i="4"/>
  <c r="AL364" i="1"/>
  <c r="AM364" i="1"/>
  <c r="J363" i="1"/>
  <c r="O363" i="1" s="1"/>
  <c r="U364" i="1"/>
  <c r="H363" i="1"/>
  <c r="B363" i="4" s="1"/>
  <c r="AE365" i="1"/>
  <c r="BA364" i="1"/>
  <c r="AY364" i="1"/>
  <c r="AX364" i="1"/>
  <c r="AZ364" i="1"/>
  <c r="BB365" i="1"/>
  <c r="K365" i="1"/>
  <c r="V366" i="1" s="1"/>
  <c r="AN365" i="1"/>
  <c r="AB365" i="1" s="1"/>
  <c r="P364" i="1"/>
  <c r="AO365" i="1"/>
  <c r="H363" i="4"/>
  <c r="J363" i="4"/>
  <c r="AB364" i="1"/>
  <c r="H364" i="1" l="1"/>
  <c r="B364" i="4" s="1"/>
  <c r="U365" i="1"/>
  <c r="G363" i="4"/>
  <c r="I363" i="4"/>
  <c r="BA365" i="1"/>
  <c r="AZ365" i="1"/>
  <c r="AX365" i="1"/>
  <c r="AY365" i="1"/>
  <c r="AA364" i="1"/>
  <c r="I364" i="1" s="1"/>
  <c r="C364" i="4" s="1"/>
  <c r="AO366" i="1"/>
  <c r="P365" i="1"/>
  <c r="BB366" i="1"/>
  <c r="K366" i="1"/>
  <c r="AN366" i="1"/>
  <c r="J364" i="1"/>
  <c r="O364" i="1" s="1"/>
  <c r="AM365" i="1"/>
  <c r="AL365" i="1"/>
  <c r="N367" i="1"/>
  <c r="Y368" i="1" s="1"/>
  <c r="AU367" i="1"/>
  <c r="AT367" i="1"/>
  <c r="S366" i="1"/>
  <c r="AE367" i="1" l="1"/>
  <c r="AA365" i="1"/>
  <c r="I365" i="1" s="1"/>
  <c r="C365" i="4" s="1"/>
  <c r="AN367" i="1"/>
  <c r="P366" i="1"/>
  <c r="AO367" i="1"/>
  <c r="K367" i="1"/>
  <c r="BB367" i="1"/>
  <c r="AY366" i="1"/>
  <c r="AZ366" i="1"/>
  <c r="AX366" i="1"/>
  <c r="BA366" i="1"/>
  <c r="H365" i="4"/>
  <c r="J365" i="4"/>
  <c r="H365" i="1"/>
  <c r="B365" i="4" s="1"/>
  <c r="U366" i="1"/>
  <c r="AB366" i="1"/>
  <c r="N368" i="1"/>
  <c r="AT368" i="1"/>
  <c r="AU368" i="1"/>
  <c r="S367" i="1"/>
  <c r="J364" i="4"/>
  <c r="H364" i="4"/>
  <c r="I364" i="4"/>
  <c r="G364" i="4"/>
  <c r="AL366" i="1"/>
  <c r="J365" i="1"/>
  <c r="O365" i="1" s="1"/>
  <c r="AM366" i="1"/>
  <c r="V367" i="1"/>
  <c r="AA366" i="1" l="1"/>
  <c r="I366" i="1" s="1"/>
  <c r="C366" i="4" s="1"/>
  <c r="AZ367" i="1"/>
  <c r="BA367" i="1"/>
  <c r="AY367" i="1"/>
  <c r="AX367" i="1"/>
  <c r="N369" i="1"/>
  <c r="AT369" i="1"/>
  <c r="AU369" i="1"/>
  <c r="S368" i="1"/>
  <c r="AN368" i="1"/>
  <c r="K368" i="1"/>
  <c r="AO368" i="1"/>
  <c r="BB368" i="1"/>
  <c r="P367" i="1"/>
  <c r="U367" i="1"/>
  <c r="H366" i="1"/>
  <c r="B366" i="4" s="1"/>
  <c r="G365" i="4"/>
  <c r="I365" i="4"/>
  <c r="V368" i="1"/>
  <c r="V369" i="1" s="1"/>
  <c r="AB367" i="1"/>
  <c r="H366" i="4"/>
  <c r="J366" i="4"/>
  <c r="AE368" i="1"/>
  <c r="J366" i="1"/>
  <c r="O366" i="1" s="1"/>
  <c r="AL367" i="1"/>
  <c r="AM367" i="1"/>
  <c r="Y369" i="1"/>
  <c r="AA367" i="1" l="1"/>
  <c r="I367" i="1" s="1"/>
  <c r="C367" i="4" s="1"/>
  <c r="Y370" i="1"/>
  <c r="AE369" i="1"/>
  <c r="H367" i="4"/>
  <c r="J367" i="4"/>
  <c r="N370" i="1"/>
  <c r="AT370" i="1"/>
  <c r="AU370" i="1"/>
  <c r="S369" i="1"/>
  <c r="U368" i="1"/>
  <c r="H367" i="1"/>
  <c r="B367" i="4" s="1"/>
  <c r="BA368" i="1"/>
  <c r="AZ368" i="1"/>
  <c r="AY368" i="1"/>
  <c r="AX368" i="1"/>
  <c r="AM368" i="1"/>
  <c r="AL368" i="1"/>
  <c r="J367" i="1"/>
  <c r="O367" i="1" s="1"/>
  <c r="G366" i="4"/>
  <c r="I366" i="4"/>
  <c r="AO369" i="1"/>
  <c r="K369" i="1"/>
  <c r="V370" i="1" s="1"/>
  <c r="AN369" i="1"/>
  <c r="BB369" i="1"/>
  <c r="P368" i="1"/>
  <c r="AB368" i="1"/>
  <c r="AA368" i="1" l="1"/>
  <c r="I368" i="1" s="1"/>
  <c r="C368" i="4" s="1"/>
  <c r="AB369" i="1"/>
  <c r="G367" i="4"/>
  <c r="I367" i="4"/>
  <c r="H368" i="1"/>
  <c r="B368" i="4" s="1"/>
  <c r="U369" i="1"/>
  <c r="AZ369" i="1"/>
  <c r="BA369" i="1"/>
  <c r="AY369" i="1"/>
  <c r="AX369" i="1"/>
  <c r="AE370" i="1"/>
  <c r="N371" i="1"/>
  <c r="AT371" i="1"/>
  <c r="AU371" i="1"/>
  <c r="S370" i="1"/>
  <c r="AM369" i="1"/>
  <c r="J368" i="1"/>
  <c r="O368" i="1" s="1"/>
  <c r="AL369" i="1"/>
  <c r="J368" i="4"/>
  <c r="H368" i="4"/>
  <c r="AN370" i="1"/>
  <c r="P369" i="1"/>
  <c r="AO370" i="1"/>
  <c r="BB370" i="1"/>
  <c r="K370" i="1"/>
  <c r="Y371" i="1"/>
  <c r="Y372" i="1" l="1"/>
  <c r="H369" i="1"/>
  <c r="B369" i="4" s="1"/>
  <c r="U370" i="1"/>
  <c r="BB371" i="1"/>
  <c r="P370" i="1"/>
  <c r="K371" i="1"/>
  <c r="AO371" i="1"/>
  <c r="AN371" i="1"/>
  <c r="AX370" i="1"/>
  <c r="AY370" i="1"/>
  <c r="BA370" i="1"/>
  <c r="AZ370" i="1"/>
  <c r="G368" i="4"/>
  <c r="I368" i="4"/>
  <c r="AB370" i="1"/>
  <c r="N372" i="1"/>
  <c r="Y373" i="1" s="1"/>
  <c r="AT372" i="1"/>
  <c r="AU372" i="1"/>
  <c r="S371" i="1"/>
  <c r="AE371" i="1"/>
  <c r="AA369" i="1"/>
  <c r="I369" i="1" s="1"/>
  <c r="C369" i="4" s="1"/>
  <c r="AL370" i="1"/>
  <c r="J369" i="1"/>
  <c r="O369" i="1" s="1"/>
  <c r="AM370" i="1"/>
  <c r="V371" i="1"/>
  <c r="AE372" i="1" l="1"/>
  <c r="AM371" i="1"/>
  <c r="J370" i="1"/>
  <c r="O370" i="1" s="1"/>
  <c r="AL371" i="1"/>
  <c r="AA371" i="1" s="1"/>
  <c r="AO372" i="1"/>
  <c r="P371" i="1"/>
  <c r="K372" i="1"/>
  <c r="AN372" i="1"/>
  <c r="BB372" i="1"/>
  <c r="H369" i="4"/>
  <c r="J369" i="4"/>
  <c r="AB371" i="1"/>
  <c r="BA371" i="1"/>
  <c r="AY371" i="1"/>
  <c r="AX371" i="1"/>
  <c r="AZ371" i="1"/>
  <c r="N373" i="1"/>
  <c r="AT373" i="1"/>
  <c r="AU373" i="1"/>
  <c r="S372" i="1"/>
  <c r="H370" i="1"/>
  <c r="B370" i="4" s="1"/>
  <c r="U371" i="1"/>
  <c r="AA370" i="1"/>
  <c r="I370" i="1" s="1"/>
  <c r="C370" i="4" s="1"/>
  <c r="V372" i="1"/>
  <c r="V373" i="1" s="1"/>
  <c r="I369" i="4"/>
  <c r="G369" i="4"/>
  <c r="I371" i="1" l="1"/>
  <c r="C371" i="4" s="1"/>
  <c r="AE373" i="1"/>
  <c r="AB372" i="1"/>
  <c r="J371" i="1"/>
  <c r="O371" i="1" s="1"/>
  <c r="AM372" i="1"/>
  <c r="AL372" i="1"/>
  <c r="AN373" i="1"/>
  <c r="P372" i="1"/>
  <c r="AO373" i="1"/>
  <c r="K373" i="1"/>
  <c r="V374" i="1" s="1"/>
  <c r="BB373" i="1"/>
  <c r="J370" i="4"/>
  <c r="H370" i="4"/>
  <c r="I370" i="4"/>
  <c r="G370" i="4"/>
  <c r="J371" i="4"/>
  <c r="H371" i="4"/>
  <c r="U372" i="1"/>
  <c r="H371" i="1"/>
  <c r="B371" i="4" s="1"/>
  <c r="N374" i="1"/>
  <c r="AT374" i="1"/>
  <c r="AU374" i="1"/>
  <c r="S373" i="1"/>
  <c r="BA372" i="1"/>
  <c r="AX372" i="1"/>
  <c r="AZ372" i="1"/>
  <c r="AY372" i="1"/>
  <c r="Y374" i="1"/>
  <c r="Y375" i="1" s="1"/>
  <c r="AA372" i="1" l="1"/>
  <c r="I372" i="1" s="1"/>
  <c r="C372" i="4" s="1"/>
  <c r="AE374" i="1"/>
  <c r="AZ373" i="1"/>
  <c r="BA373" i="1"/>
  <c r="AY373" i="1"/>
  <c r="AX373" i="1"/>
  <c r="AL373" i="1"/>
  <c r="AM373" i="1"/>
  <c r="J372" i="1"/>
  <c r="O372" i="1" s="1"/>
  <c r="AN374" i="1"/>
  <c r="AO374" i="1"/>
  <c r="BB374" i="1"/>
  <c r="P373" i="1"/>
  <c r="K374" i="1"/>
  <c r="V375" i="1" s="1"/>
  <c r="AB373" i="1"/>
  <c r="H372" i="4"/>
  <c r="J372" i="4"/>
  <c r="H372" i="1"/>
  <c r="B372" i="4" s="1"/>
  <c r="U373" i="1"/>
  <c r="N375" i="1"/>
  <c r="AU375" i="1"/>
  <c r="AT375" i="1"/>
  <c r="S374" i="1"/>
  <c r="I371" i="4"/>
  <c r="G371" i="4"/>
  <c r="AE375" i="1" l="1"/>
  <c r="AA373" i="1"/>
  <c r="I373" i="1" s="1"/>
  <c r="C373" i="4" s="1"/>
  <c r="J373" i="4" s="1"/>
  <c r="N376" i="1"/>
  <c r="AT376" i="1"/>
  <c r="AU376" i="1"/>
  <c r="S375" i="1"/>
  <c r="AL374" i="1"/>
  <c r="J373" i="1"/>
  <c r="O373" i="1" s="1"/>
  <c r="AM374" i="1"/>
  <c r="AN375" i="1"/>
  <c r="AO375" i="1"/>
  <c r="P374" i="1"/>
  <c r="K375" i="1"/>
  <c r="BB375" i="1"/>
  <c r="Y376" i="1"/>
  <c r="Y377" i="1" s="1"/>
  <c r="AZ374" i="1"/>
  <c r="AY374" i="1"/>
  <c r="AX374" i="1"/>
  <c r="BA374" i="1"/>
  <c r="H373" i="1"/>
  <c r="B373" i="4" s="1"/>
  <c r="U374" i="1"/>
  <c r="G372" i="4"/>
  <c r="I372" i="4"/>
  <c r="AB374" i="1"/>
  <c r="AA374" i="1" l="1"/>
  <c r="I374" i="1"/>
  <c r="C374" i="4" s="1"/>
  <c r="H373" i="4"/>
  <c r="AE376" i="1"/>
  <c r="H374" i="4"/>
  <c r="J374" i="4"/>
  <c r="AX375" i="1"/>
  <c r="BA375" i="1"/>
  <c r="AZ375" i="1"/>
  <c r="AY375" i="1"/>
  <c r="U375" i="1"/>
  <c r="H374" i="1"/>
  <c r="B374" i="4" s="1"/>
  <c r="AN376" i="1"/>
  <c r="P375" i="1"/>
  <c r="BB376" i="1"/>
  <c r="K376" i="1"/>
  <c r="AO376" i="1"/>
  <c r="N377" i="1"/>
  <c r="AT377" i="1"/>
  <c r="AU377" i="1"/>
  <c r="S376" i="1"/>
  <c r="I373" i="4"/>
  <c r="G373" i="4"/>
  <c r="V376" i="1"/>
  <c r="V377" i="1" s="1"/>
  <c r="AM375" i="1"/>
  <c r="J374" i="1"/>
  <c r="O374" i="1" s="1"/>
  <c r="AL375" i="1"/>
  <c r="AB375" i="1"/>
  <c r="AE377" i="1" l="1"/>
  <c r="AA375" i="1"/>
  <c r="I375" i="1"/>
  <c r="C375" i="4" s="1"/>
  <c r="J375" i="4" s="1"/>
  <c r="U376" i="1"/>
  <c r="H375" i="1"/>
  <c r="B375" i="4" s="1"/>
  <c r="G374" i="4"/>
  <c r="I374" i="4"/>
  <c r="N378" i="1"/>
  <c r="AT378" i="1"/>
  <c r="AU378" i="1"/>
  <c r="S377" i="1"/>
  <c r="AN377" i="1"/>
  <c r="AO377" i="1"/>
  <c r="P376" i="1"/>
  <c r="BB377" i="1"/>
  <c r="K377" i="1"/>
  <c r="AL376" i="1"/>
  <c r="J375" i="1"/>
  <c r="O375" i="1" s="1"/>
  <c r="AM376" i="1"/>
  <c r="AB376" i="1"/>
  <c r="AX376" i="1"/>
  <c r="AZ376" i="1"/>
  <c r="BA376" i="1"/>
  <c r="AY376" i="1"/>
  <c r="Y378" i="1"/>
  <c r="H375" i="4" l="1"/>
  <c r="AA376" i="1"/>
  <c r="AE378" i="1"/>
  <c r="I376" i="1"/>
  <c r="C376" i="4" s="1"/>
  <c r="H376" i="4" s="1"/>
  <c r="N379" i="1"/>
  <c r="AT379" i="1"/>
  <c r="AU379" i="1"/>
  <c r="S378" i="1"/>
  <c r="AN378" i="1"/>
  <c r="BB378" i="1"/>
  <c r="AO378" i="1"/>
  <c r="K378" i="1"/>
  <c r="P377" i="1"/>
  <c r="AL377" i="1"/>
  <c r="J376" i="1"/>
  <c r="O376" i="1" s="1"/>
  <c r="AM377" i="1"/>
  <c r="I375" i="4"/>
  <c r="G375" i="4"/>
  <c r="AB377" i="1"/>
  <c r="H376" i="1"/>
  <c r="B376" i="4" s="1"/>
  <c r="U377" i="1"/>
  <c r="BA377" i="1"/>
  <c r="AZ377" i="1"/>
  <c r="AX377" i="1"/>
  <c r="AY377" i="1"/>
  <c r="V378" i="1"/>
  <c r="Y379" i="1"/>
  <c r="J376" i="4" l="1"/>
  <c r="V379" i="1"/>
  <c r="Y380" i="1"/>
  <c r="AN379" i="1"/>
  <c r="AO379" i="1"/>
  <c r="K379" i="1"/>
  <c r="V380" i="1" s="1"/>
  <c r="BB379" i="1"/>
  <c r="P378" i="1"/>
  <c r="J377" i="1"/>
  <c r="O377" i="1" s="1"/>
  <c r="AM378" i="1"/>
  <c r="AL378" i="1"/>
  <c r="AZ378" i="1"/>
  <c r="BA378" i="1"/>
  <c r="AX378" i="1"/>
  <c r="AY378" i="1"/>
  <c r="AB378" i="1"/>
  <c r="I376" i="4"/>
  <c r="G376" i="4"/>
  <c r="AA377" i="1"/>
  <c r="I377" i="1" s="1"/>
  <c r="C377" i="4" s="1"/>
  <c r="AE379" i="1"/>
  <c r="H377" i="1"/>
  <c r="B377" i="4" s="1"/>
  <c r="U378" i="1"/>
  <c r="N380" i="1"/>
  <c r="Y381" i="1" s="1"/>
  <c r="AT380" i="1"/>
  <c r="AU380" i="1"/>
  <c r="S379" i="1"/>
  <c r="AA378" i="1" l="1"/>
  <c r="I378" i="1" s="1"/>
  <c r="C378" i="4" s="1"/>
  <c r="U379" i="1"/>
  <c r="H378" i="1"/>
  <c r="B378" i="4" s="1"/>
  <c r="H378" i="4"/>
  <c r="J378" i="4"/>
  <c r="I377" i="4"/>
  <c r="G377" i="4"/>
  <c r="AZ379" i="1"/>
  <c r="AX379" i="1"/>
  <c r="BA379" i="1"/>
  <c r="AY379" i="1"/>
  <c r="J378" i="1"/>
  <c r="O378" i="1" s="1"/>
  <c r="AL379" i="1"/>
  <c r="AM379" i="1"/>
  <c r="AN380" i="1"/>
  <c r="AO380" i="1"/>
  <c r="P379" i="1"/>
  <c r="BB380" i="1"/>
  <c r="K380" i="1"/>
  <c r="AE380" i="1"/>
  <c r="V381" i="1"/>
  <c r="H377" i="4"/>
  <c r="J377" i="4"/>
  <c r="N381" i="1"/>
  <c r="AT381" i="1"/>
  <c r="AU381" i="1"/>
  <c r="S380" i="1"/>
  <c r="AB379" i="1"/>
  <c r="AA379" i="1" l="1"/>
  <c r="I379" i="1" s="1"/>
  <c r="C379" i="4" s="1"/>
  <c r="AN381" i="1"/>
  <c r="AO381" i="1"/>
  <c r="BB381" i="1"/>
  <c r="P380" i="1"/>
  <c r="K381" i="1"/>
  <c r="G378" i="4"/>
  <c r="I378" i="4"/>
  <c r="N382" i="1"/>
  <c r="AT382" i="1"/>
  <c r="AU382" i="1"/>
  <c r="S381" i="1"/>
  <c r="BA380" i="1"/>
  <c r="AZ380" i="1"/>
  <c r="AY380" i="1"/>
  <c r="AX380" i="1"/>
  <c r="U380" i="1"/>
  <c r="H379" i="1"/>
  <c r="B379" i="4" s="1"/>
  <c r="AB380" i="1"/>
  <c r="AE381" i="1"/>
  <c r="AL380" i="1"/>
  <c r="AM380" i="1"/>
  <c r="J379" i="1"/>
  <c r="O379" i="1" s="1"/>
  <c r="Y382" i="1"/>
  <c r="Y383" i="1" s="1"/>
  <c r="AA380" i="1" l="1"/>
  <c r="I380" i="1" s="1"/>
  <c r="C380" i="4" s="1"/>
  <c r="AE382" i="1"/>
  <c r="AB381" i="1"/>
  <c r="AN382" i="1"/>
  <c r="AO382" i="1"/>
  <c r="P381" i="1"/>
  <c r="BB382" i="1"/>
  <c r="K382" i="1"/>
  <c r="J380" i="4"/>
  <c r="H380" i="4"/>
  <c r="V382" i="1"/>
  <c r="AX381" i="1"/>
  <c r="BA381" i="1"/>
  <c r="AZ381" i="1"/>
  <c r="AY381" i="1"/>
  <c r="I379" i="4"/>
  <c r="G379" i="4"/>
  <c r="H380" i="1"/>
  <c r="B380" i="4" s="1"/>
  <c r="U381" i="1"/>
  <c r="AL381" i="1"/>
  <c r="AM381" i="1"/>
  <c r="J380" i="1"/>
  <c r="O380" i="1" s="1"/>
  <c r="N383" i="1"/>
  <c r="AU383" i="1"/>
  <c r="AT383" i="1"/>
  <c r="S382" i="1"/>
  <c r="J379" i="4"/>
  <c r="H379" i="4"/>
  <c r="AA381" i="1" l="1"/>
  <c r="I381" i="1" s="1"/>
  <c r="C381" i="4" s="1"/>
  <c r="AB382" i="1"/>
  <c r="V383" i="1"/>
  <c r="AE383" i="1"/>
  <c r="U382" i="1"/>
  <c r="H381" i="1"/>
  <c r="B381" i="4" s="1"/>
  <c r="I380" i="4"/>
  <c r="G380" i="4"/>
  <c r="N384" i="1"/>
  <c r="AT384" i="1"/>
  <c r="AU384" i="1"/>
  <c r="S383" i="1"/>
  <c r="AN383" i="1"/>
  <c r="AO383" i="1"/>
  <c r="P382" i="1"/>
  <c r="BB383" i="1"/>
  <c r="K383" i="1"/>
  <c r="AZ382" i="1"/>
  <c r="BA382" i="1"/>
  <c r="AY382" i="1"/>
  <c r="AX382" i="1"/>
  <c r="H381" i="4"/>
  <c r="J381" i="4"/>
  <c r="Y384" i="1"/>
  <c r="Y385" i="1" s="1"/>
  <c r="AL382" i="1"/>
  <c r="J381" i="1"/>
  <c r="O381" i="1" s="1"/>
  <c r="AM382" i="1"/>
  <c r="V384" i="1" l="1"/>
  <c r="AE384" i="1"/>
  <c r="N385" i="1"/>
  <c r="AT385" i="1"/>
  <c r="AU385" i="1"/>
  <c r="S384" i="1"/>
  <c r="AX383" i="1"/>
  <c r="BA383" i="1"/>
  <c r="AZ383" i="1"/>
  <c r="AY383" i="1"/>
  <c r="AA382" i="1"/>
  <c r="I382" i="1" s="1"/>
  <c r="C382" i="4" s="1"/>
  <c r="Y386" i="1"/>
  <c r="AB383" i="1"/>
  <c r="G381" i="4"/>
  <c r="I381" i="4"/>
  <c r="AN384" i="1"/>
  <c r="AO384" i="1"/>
  <c r="P383" i="1"/>
  <c r="BB384" i="1"/>
  <c r="K384" i="1"/>
  <c r="J382" i="1"/>
  <c r="O382" i="1" s="1"/>
  <c r="AL383" i="1"/>
  <c r="AM383" i="1"/>
  <c r="U383" i="1"/>
  <c r="H382" i="1"/>
  <c r="B382" i="4" s="1"/>
  <c r="AA383" i="1" l="1"/>
  <c r="I383" i="1" s="1"/>
  <c r="C383" i="4" s="1"/>
  <c r="I382" i="4"/>
  <c r="G382" i="4"/>
  <c r="J383" i="1"/>
  <c r="O383" i="1" s="1"/>
  <c r="AM384" i="1"/>
  <c r="AL384" i="1"/>
  <c r="U384" i="1"/>
  <c r="H383" i="1"/>
  <c r="B383" i="4" s="1"/>
  <c r="AE385" i="1"/>
  <c r="AB384" i="1"/>
  <c r="J382" i="4"/>
  <c r="H382" i="4"/>
  <c r="N386" i="1"/>
  <c r="AT386" i="1"/>
  <c r="AU386" i="1"/>
  <c r="S385" i="1"/>
  <c r="H383" i="4"/>
  <c r="J383" i="4"/>
  <c r="P384" i="1"/>
  <c r="AO385" i="1"/>
  <c r="K385" i="1"/>
  <c r="BB385" i="1"/>
  <c r="AN385" i="1"/>
  <c r="AB385" i="1" s="1"/>
  <c r="AY384" i="1"/>
  <c r="AX384" i="1"/>
  <c r="AZ384" i="1"/>
  <c r="BA384" i="1"/>
  <c r="V385" i="1"/>
  <c r="AA384" i="1" l="1"/>
  <c r="I384" i="1" s="1"/>
  <c r="C384" i="4" s="1"/>
  <c r="G383" i="4"/>
  <c r="I383" i="4"/>
  <c r="H384" i="1"/>
  <c r="B384" i="4" s="1"/>
  <c r="U385" i="1"/>
  <c r="H384" i="4"/>
  <c r="J384" i="4"/>
  <c r="AE386" i="1"/>
  <c r="V386" i="1"/>
  <c r="BA385" i="1"/>
  <c r="AZ385" i="1"/>
  <c r="AY385" i="1"/>
  <c r="AX385" i="1"/>
  <c r="AN386" i="1"/>
  <c r="AO386" i="1"/>
  <c r="K386" i="1"/>
  <c r="BB386" i="1"/>
  <c r="P385" i="1"/>
  <c r="N387" i="1"/>
  <c r="AT387" i="1"/>
  <c r="AU387" i="1"/>
  <c r="S386" i="1"/>
  <c r="Y387" i="1"/>
  <c r="Y388" i="1" s="1"/>
  <c r="AL385" i="1"/>
  <c r="AA385" i="1" s="1"/>
  <c r="I385" i="1" s="1"/>
  <c r="C385" i="4" s="1"/>
  <c r="J384" i="1"/>
  <c r="O384" i="1" s="1"/>
  <c r="AM385" i="1"/>
  <c r="V387" i="1" l="1"/>
  <c r="AY386" i="1"/>
  <c r="AZ386" i="1"/>
  <c r="BA386" i="1"/>
  <c r="AX386" i="1"/>
  <c r="AN387" i="1"/>
  <c r="P386" i="1"/>
  <c r="K387" i="1"/>
  <c r="AO387" i="1"/>
  <c r="BB387" i="1"/>
  <c r="AB386" i="1"/>
  <c r="H385" i="1"/>
  <c r="B385" i="4" s="1"/>
  <c r="U386" i="1"/>
  <c r="H385" i="4"/>
  <c r="J385" i="4"/>
  <c r="J385" i="1"/>
  <c r="O385" i="1" s="1"/>
  <c r="AL386" i="1"/>
  <c r="AM386" i="1"/>
  <c r="G384" i="4"/>
  <c r="I384" i="4"/>
  <c r="AE387" i="1"/>
  <c r="N388" i="1"/>
  <c r="AT388" i="1"/>
  <c r="AU388" i="1"/>
  <c r="S387" i="1"/>
  <c r="AE388" i="1" l="1"/>
  <c r="AB387" i="1"/>
  <c r="K388" i="1"/>
  <c r="AN388" i="1"/>
  <c r="P387" i="1"/>
  <c r="BB388" i="1"/>
  <c r="AO388" i="1"/>
  <c r="N389" i="1"/>
  <c r="AT389" i="1"/>
  <c r="AU389" i="1"/>
  <c r="S388" i="1"/>
  <c r="U387" i="1"/>
  <c r="H386" i="1"/>
  <c r="B386" i="4" s="1"/>
  <c r="J386" i="1"/>
  <c r="O386" i="1" s="1"/>
  <c r="AM387" i="1"/>
  <c r="AL387" i="1"/>
  <c r="Y389" i="1"/>
  <c r="I385" i="4"/>
  <c r="G385" i="4"/>
  <c r="AX387" i="1"/>
  <c r="BA387" i="1"/>
  <c r="AZ387" i="1"/>
  <c r="AY387" i="1"/>
  <c r="AA386" i="1"/>
  <c r="I386" i="1" s="1"/>
  <c r="C386" i="4" s="1"/>
  <c r="V388" i="1"/>
  <c r="V389" i="1" s="1"/>
  <c r="AA387" i="1" l="1"/>
  <c r="I387" i="1" s="1"/>
  <c r="C387" i="4" s="1"/>
  <c r="Y390" i="1"/>
  <c r="AE389" i="1"/>
  <c r="N390" i="1"/>
  <c r="AT390" i="1"/>
  <c r="AU390" i="1"/>
  <c r="S389" i="1"/>
  <c r="J386" i="4"/>
  <c r="H386" i="4"/>
  <c r="BA388" i="1"/>
  <c r="AY388" i="1"/>
  <c r="AZ388" i="1"/>
  <c r="AX388" i="1"/>
  <c r="G386" i="4"/>
  <c r="I386" i="4"/>
  <c r="H387" i="4"/>
  <c r="J387" i="4"/>
  <c r="AL388" i="1"/>
  <c r="J387" i="1"/>
  <c r="O387" i="1" s="1"/>
  <c r="AM388" i="1"/>
  <c r="AB388" i="1"/>
  <c r="V390" i="1"/>
  <c r="H387" i="1"/>
  <c r="B387" i="4" s="1"/>
  <c r="U388" i="1"/>
  <c r="AN389" i="1"/>
  <c r="P388" i="1"/>
  <c r="K389" i="1"/>
  <c r="AO389" i="1"/>
  <c r="BB389" i="1"/>
  <c r="AB389" i="1" l="1"/>
  <c r="H388" i="1"/>
  <c r="B388" i="4" s="1"/>
  <c r="U389" i="1"/>
  <c r="I387" i="4"/>
  <c r="G387" i="4"/>
  <c r="AX389" i="1"/>
  <c r="BA389" i="1"/>
  <c r="AZ389" i="1"/>
  <c r="AY389" i="1"/>
  <c r="AE390" i="1"/>
  <c r="N391" i="1"/>
  <c r="AT391" i="1"/>
  <c r="AU391" i="1"/>
  <c r="S390" i="1"/>
  <c r="V391" i="1"/>
  <c r="AM389" i="1"/>
  <c r="J388" i="1"/>
  <c r="O388" i="1" s="1"/>
  <c r="AL389" i="1"/>
  <c r="BB390" i="1"/>
  <c r="K390" i="1"/>
  <c r="AN390" i="1"/>
  <c r="P389" i="1"/>
  <c r="AO390" i="1"/>
  <c r="Y391" i="1"/>
  <c r="AA388" i="1"/>
  <c r="I388" i="1" s="1"/>
  <c r="C388" i="4" s="1"/>
  <c r="Y392" i="1" l="1"/>
  <c r="H388" i="4"/>
  <c r="J388" i="4"/>
  <c r="AL390" i="1"/>
  <c r="AM390" i="1"/>
  <c r="J389" i="1"/>
  <c r="O389" i="1" s="1"/>
  <c r="V392" i="1"/>
  <c r="AN391" i="1"/>
  <c r="AB391" i="1" s="1"/>
  <c r="P390" i="1"/>
  <c r="AO391" i="1"/>
  <c r="K391" i="1"/>
  <c r="BB391" i="1"/>
  <c r="AE391" i="1"/>
  <c r="AB390" i="1"/>
  <c r="BA390" i="1"/>
  <c r="AZ390" i="1"/>
  <c r="AX390" i="1"/>
  <c r="AY390" i="1"/>
  <c r="N392" i="1"/>
  <c r="Y393" i="1" s="1"/>
  <c r="AT392" i="1"/>
  <c r="AU392" i="1"/>
  <c r="S391" i="1"/>
  <c r="H389" i="1"/>
  <c r="B389" i="4" s="1"/>
  <c r="U390" i="1"/>
  <c r="AA389" i="1"/>
  <c r="I389" i="1" s="1"/>
  <c r="C389" i="4" s="1"/>
  <c r="G388" i="4"/>
  <c r="I388" i="4"/>
  <c r="U391" i="1" l="1"/>
  <c r="H390" i="1"/>
  <c r="B390" i="4" s="1"/>
  <c r="G389" i="4"/>
  <c r="I389" i="4"/>
  <c r="AA390" i="1"/>
  <c r="I390" i="1" s="1"/>
  <c r="C390" i="4" s="1"/>
  <c r="AZ391" i="1"/>
  <c r="BA391" i="1"/>
  <c r="AY391" i="1"/>
  <c r="AX391" i="1"/>
  <c r="AN392" i="1"/>
  <c r="P391" i="1"/>
  <c r="K392" i="1"/>
  <c r="AO392" i="1"/>
  <c r="BB392" i="1"/>
  <c r="AE392" i="1"/>
  <c r="N393" i="1"/>
  <c r="AT393" i="1"/>
  <c r="AU393" i="1"/>
  <c r="S392" i="1"/>
  <c r="J389" i="4"/>
  <c r="H389" i="4"/>
  <c r="AL391" i="1"/>
  <c r="J390" i="1"/>
  <c r="O390" i="1" s="1"/>
  <c r="AM391" i="1"/>
  <c r="AA391" i="1" l="1"/>
  <c r="I391" i="1" s="1"/>
  <c r="C391" i="4" s="1"/>
  <c r="J391" i="4" s="1"/>
  <c r="AE393" i="1"/>
  <c r="H390" i="4"/>
  <c r="J390" i="4"/>
  <c r="AX392" i="1"/>
  <c r="BA392" i="1"/>
  <c r="AZ392" i="1"/>
  <c r="AY392" i="1"/>
  <c r="BB393" i="1"/>
  <c r="AO393" i="1"/>
  <c r="P392" i="1"/>
  <c r="AN393" i="1"/>
  <c r="K393" i="1"/>
  <c r="AB392" i="1"/>
  <c r="I390" i="4"/>
  <c r="G390" i="4"/>
  <c r="H391" i="4"/>
  <c r="U392" i="1"/>
  <c r="H391" i="1"/>
  <c r="B391" i="4" s="1"/>
  <c r="N394" i="1"/>
  <c r="AT394" i="1"/>
  <c r="AU394" i="1"/>
  <c r="S393" i="1"/>
  <c r="V393" i="1"/>
  <c r="AL392" i="1"/>
  <c r="J391" i="1"/>
  <c r="O391" i="1" s="1"/>
  <c r="AM392" i="1"/>
  <c r="Y394" i="1"/>
  <c r="Y395" i="1" s="1"/>
  <c r="AA392" i="1" l="1"/>
  <c r="I392" i="1" s="1"/>
  <c r="C392" i="4" s="1"/>
  <c r="V394" i="1"/>
  <c r="AX393" i="1"/>
  <c r="AY393" i="1"/>
  <c r="AZ393" i="1"/>
  <c r="BA393" i="1"/>
  <c r="H392" i="4"/>
  <c r="J392" i="4"/>
  <c r="AE394" i="1"/>
  <c r="N395" i="1"/>
  <c r="Y396" i="1" s="1"/>
  <c r="AT395" i="1"/>
  <c r="AU395" i="1"/>
  <c r="S394" i="1"/>
  <c r="AN394" i="1"/>
  <c r="BB394" i="1"/>
  <c r="K394" i="1"/>
  <c r="V395" i="1" s="1"/>
  <c r="AO394" i="1"/>
  <c r="P393" i="1"/>
  <c r="AL393" i="1"/>
  <c r="J392" i="1"/>
  <c r="O392" i="1" s="1"/>
  <c r="AM393" i="1"/>
  <c r="G391" i="4"/>
  <c r="I391" i="4"/>
  <c r="AB393" i="1"/>
  <c r="U393" i="1"/>
  <c r="H392" i="1"/>
  <c r="B392" i="4" s="1"/>
  <c r="AN395" i="1" l="1"/>
  <c r="BB395" i="1"/>
  <c r="K395" i="1"/>
  <c r="AO395" i="1"/>
  <c r="P394" i="1"/>
  <c r="AX394" i="1"/>
  <c r="AY394" i="1"/>
  <c r="AZ394" i="1"/>
  <c r="BA394" i="1"/>
  <c r="AA393" i="1"/>
  <c r="I393" i="1" s="1"/>
  <c r="C393" i="4" s="1"/>
  <c r="AE395" i="1"/>
  <c r="AB394" i="1"/>
  <c r="G392" i="4"/>
  <c r="I392" i="4"/>
  <c r="H393" i="1"/>
  <c r="B393" i="4" s="1"/>
  <c r="U394" i="1"/>
  <c r="N396" i="1"/>
  <c r="AT396" i="1"/>
  <c r="AU396" i="1"/>
  <c r="S395" i="1"/>
  <c r="J393" i="1"/>
  <c r="O393" i="1" s="1"/>
  <c r="AM394" i="1"/>
  <c r="AL394" i="1"/>
  <c r="AL395" i="1" l="1"/>
  <c r="AM395" i="1"/>
  <c r="J394" i="1"/>
  <c r="O394" i="1" s="1"/>
  <c r="J393" i="4"/>
  <c r="H393" i="4"/>
  <c r="BB396" i="1"/>
  <c r="P395" i="1"/>
  <c r="AN396" i="1"/>
  <c r="K396" i="1"/>
  <c r="AO396" i="1"/>
  <c r="AE396" i="1"/>
  <c r="N397" i="1"/>
  <c r="AT397" i="1"/>
  <c r="AU397" i="1"/>
  <c r="S396" i="1"/>
  <c r="V396" i="1"/>
  <c r="V397" i="1" s="1"/>
  <c r="AX395" i="1"/>
  <c r="AZ395" i="1"/>
  <c r="BA395" i="1"/>
  <c r="AY395" i="1"/>
  <c r="U395" i="1"/>
  <c r="H394" i="1"/>
  <c r="B394" i="4" s="1"/>
  <c r="AB395" i="1"/>
  <c r="AA394" i="1"/>
  <c r="I394" i="1" s="1"/>
  <c r="C394" i="4" s="1"/>
  <c r="I393" i="4"/>
  <c r="G393" i="4"/>
  <c r="Y397" i="1"/>
  <c r="AB396" i="1" l="1"/>
  <c r="Y398" i="1"/>
  <c r="AE397" i="1"/>
  <c r="AX396" i="1"/>
  <c r="AY396" i="1"/>
  <c r="AZ396" i="1"/>
  <c r="BA396" i="1"/>
  <c r="H395" i="1"/>
  <c r="B395" i="4" s="1"/>
  <c r="U396" i="1"/>
  <c r="N398" i="1"/>
  <c r="AT398" i="1"/>
  <c r="AU398" i="1"/>
  <c r="S397" i="1"/>
  <c r="J394" i="4"/>
  <c r="H394" i="4"/>
  <c r="I394" i="4"/>
  <c r="G394" i="4"/>
  <c r="J395" i="1"/>
  <c r="O395" i="1" s="1"/>
  <c r="AL396" i="1"/>
  <c r="AM396" i="1"/>
  <c r="P396" i="1"/>
  <c r="AO397" i="1"/>
  <c r="K397" i="1"/>
  <c r="AN397" i="1"/>
  <c r="AB397" i="1" s="1"/>
  <c r="BB397" i="1"/>
  <c r="AA395" i="1"/>
  <c r="I395" i="1" s="1"/>
  <c r="C395" i="4" s="1"/>
  <c r="AA396" i="1" l="1"/>
  <c r="I396" i="1" s="1"/>
  <c r="C396" i="4" s="1"/>
  <c r="N399" i="1"/>
  <c r="AT399" i="1"/>
  <c r="AU399" i="1"/>
  <c r="S398" i="1"/>
  <c r="U397" i="1"/>
  <c r="H396" i="1"/>
  <c r="B396" i="4" s="1"/>
  <c r="AY397" i="1"/>
  <c r="BA397" i="1"/>
  <c r="AX397" i="1"/>
  <c r="AZ397" i="1"/>
  <c r="Y399" i="1"/>
  <c r="Y400" i="1" s="1"/>
  <c r="AN398" i="1"/>
  <c r="AB398" i="1" s="1"/>
  <c r="P397" i="1"/>
  <c r="K398" i="1"/>
  <c r="BB398" i="1"/>
  <c r="AO398" i="1"/>
  <c r="G395" i="4"/>
  <c r="I395" i="4"/>
  <c r="J396" i="4"/>
  <c r="H396" i="4"/>
  <c r="AM397" i="1"/>
  <c r="J396" i="1"/>
  <c r="O396" i="1" s="1"/>
  <c r="AL397" i="1"/>
  <c r="AA397" i="1" s="1"/>
  <c r="I397" i="1" s="1"/>
  <c r="C397" i="4" s="1"/>
  <c r="J395" i="4"/>
  <c r="H395" i="4"/>
  <c r="AE398" i="1"/>
  <c r="V398" i="1"/>
  <c r="AE399" i="1" l="1"/>
  <c r="H397" i="4"/>
  <c r="J397" i="4"/>
  <c r="I396" i="4"/>
  <c r="G396" i="4"/>
  <c r="U398" i="1"/>
  <c r="H397" i="1"/>
  <c r="B397" i="4" s="1"/>
  <c r="Y401" i="1"/>
  <c r="AZ398" i="1"/>
  <c r="BA398" i="1"/>
  <c r="AY398" i="1"/>
  <c r="AX398" i="1"/>
  <c r="AN399" i="1"/>
  <c r="P398" i="1"/>
  <c r="AO399" i="1"/>
  <c r="BB399" i="1"/>
  <c r="K399" i="1"/>
  <c r="V399" i="1"/>
  <c r="AM398" i="1"/>
  <c r="J397" i="1"/>
  <c r="O397" i="1" s="1"/>
  <c r="AL398" i="1"/>
  <c r="AA398" i="1" s="1"/>
  <c r="I398" i="1" s="1"/>
  <c r="C398" i="4" s="1"/>
  <c r="N400" i="1"/>
  <c r="AT400" i="1"/>
  <c r="AU400" i="1"/>
  <c r="S399" i="1"/>
  <c r="AE400" i="1" l="1"/>
  <c r="G397" i="4"/>
  <c r="I397" i="4"/>
  <c r="H398" i="1"/>
  <c r="B398" i="4" s="1"/>
  <c r="U399" i="1"/>
  <c r="BA399" i="1"/>
  <c r="AX399" i="1"/>
  <c r="AZ399" i="1"/>
  <c r="AY399" i="1"/>
  <c r="AB399" i="1"/>
  <c r="H398" i="4"/>
  <c r="J398" i="4"/>
  <c r="AL399" i="1"/>
  <c r="J398" i="1"/>
  <c r="O398" i="1" s="1"/>
  <c r="AM399" i="1"/>
  <c r="AN400" i="1"/>
  <c r="P399" i="1"/>
  <c r="AO400" i="1"/>
  <c r="BB400" i="1"/>
  <c r="K400" i="1"/>
  <c r="N401" i="1"/>
  <c r="AT401" i="1"/>
  <c r="AU401" i="1"/>
  <c r="S400" i="1"/>
  <c r="V400" i="1"/>
  <c r="AE401" i="1" l="1"/>
  <c r="H399" i="1"/>
  <c r="B399" i="4" s="1"/>
  <c r="U400" i="1"/>
  <c r="I398" i="4"/>
  <c r="G398" i="4"/>
  <c r="AA399" i="1"/>
  <c r="I399" i="1" s="1"/>
  <c r="C399" i="4" s="1"/>
  <c r="P400" i="1"/>
  <c r="AN401" i="1"/>
  <c r="BB401" i="1"/>
  <c r="K401" i="1"/>
  <c r="AO401" i="1"/>
  <c r="V401" i="1"/>
  <c r="V402" i="1" s="1"/>
  <c r="AL400" i="1"/>
  <c r="J399" i="1"/>
  <c r="O399" i="1" s="1"/>
  <c r="AM400" i="1"/>
  <c r="N402" i="1"/>
  <c r="AT402" i="1"/>
  <c r="AU402" i="1"/>
  <c r="S401" i="1"/>
  <c r="BA400" i="1"/>
  <c r="AY400" i="1"/>
  <c r="AX400" i="1"/>
  <c r="AZ400" i="1"/>
  <c r="AB400" i="1"/>
  <c r="Y402" i="1"/>
  <c r="AB401" i="1" l="1"/>
  <c r="AE402" i="1"/>
  <c r="Y403" i="1"/>
  <c r="AX401" i="1"/>
  <c r="AZ401" i="1"/>
  <c r="AY401" i="1"/>
  <c r="BA401" i="1"/>
  <c r="H399" i="4"/>
  <c r="J399" i="4"/>
  <c r="AA400" i="1"/>
  <c r="I400" i="1" s="1"/>
  <c r="C400" i="4" s="1"/>
  <c r="N403" i="1"/>
  <c r="AT403" i="1"/>
  <c r="AU403" i="1"/>
  <c r="S402" i="1"/>
  <c r="AL401" i="1"/>
  <c r="J400" i="1"/>
  <c r="O400" i="1" s="1"/>
  <c r="AM401" i="1"/>
  <c r="H400" i="1"/>
  <c r="B400" i="4" s="1"/>
  <c r="U401" i="1"/>
  <c r="AN402" i="1"/>
  <c r="P401" i="1"/>
  <c r="AO402" i="1"/>
  <c r="BB402" i="1"/>
  <c r="K402" i="1"/>
  <c r="V403" i="1" s="1"/>
  <c r="G399" i="4"/>
  <c r="I399" i="4"/>
  <c r="AA401" i="1" l="1"/>
  <c r="I401" i="1" s="1"/>
  <c r="C401" i="4" s="1"/>
  <c r="H401" i="4" s="1"/>
  <c r="H400" i="4"/>
  <c r="J400" i="4"/>
  <c r="AN403" i="1"/>
  <c r="P402" i="1"/>
  <c r="BB403" i="1"/>
  <c r="K403" i="1"/>
  <c r="AO403" i="1"/>
  <c r="J401" i="4"/>
  <c r="AE403" i="1"/>
  <c r="BA402" i="1"/>
  <c r="AX402" i="1"/>
  <c r="AY402" i="1"/>
  <c r="AZ402" i="1"/>
  <c r="AB402" i="1"/>
  <c r="N404" i="1"/>
  <c r="AT404" i="1"/>
  <c r="AU404" i="1"/>
  <c r="S403" i="1"/>
  <c r="U402" i="1"/>
  <c r="H401" i="1"/>
  <c r="B401" i="4" s="1"/>
  <c r="G400" i="4"/>
  <c r="I400" i="4"/>
  <c r="Y404" i="1"/>
  <c r="Y405" i="1" s="1"/>
  <c r="J401" i="1"/>
  <c r="O401" i="1" s="1"/>
  <c r="AM402" i="1"/>
  <c r="AL402" i="1"/>
  <c r="AA402" i="1" s="1"/>
  <c r="I402" i="1" l="1"/>
  <c r="C402" i="4" s="1"/>
  <c r="AO404" i="1"/>
  <c r="BB404" i="1"/>
  <c r="P403" i="1"/>
  <c r="AN404" i="1"/>
  <c r="AB404" i="1" s="1"/>
  <c r="K404" i="1"/>
  <c r="AZ403" i="1"/>
  <c r="AX403" i="1"/>
  <c r="AY403" i="1"/>
  <c r="BA403" i="1"/>
  <c r="U403" i="1"/>
  <c r="H402" i="1"/>
  <c r="B402" i="4" s="1"/>
  <c r="AM403" i="1"/>
  <c r="AL403" i="1"/>
  <c r="J402" i="1"/>
  <c r="O402" i="1" s="1"/>
  <c r="G401" i="4"/>
  <c r="I401" i="4"/>
  <c r="AB403" i="1"/>
  <c r="H402" i="4"/>
  <c r="J402" i="4"/>
  <c r="AE404" i="1"/>
  <c r="N405" i="1"/>
  <c r="AT405" i="1"/>
  <c r="AU405" i="1"/>
  <c r="S404" i="1"/>
  <c r="V404" i="1"/>
  <c r="AA403" i="1" l="1"/>
  <c r="I403" i="1" s="1"/>
  <c r="C403" i="4" s="1"/>
  <c r="J403" i="1"/>
  <c r="O403" i="1" s="1"/>
  <c r="AM404" i="1"/>
  <c r="AL404" i="1"/>
  <c r="AA404" i="1" s="1"/>
  <c r="I404" i="1" s="1"/>
  <c r="C404" i="4" s="1"/>
  <c r="N406" i="1"/>
  <c r="AT406" i="1"/>
  <c r="AU406" i="1"/>
  <c r="S405" i="1"/>
  <c r="Y406" i="1"/>
  <c r="AN405" i="1"/>
  <c r="BB405" i="1"/>
  <c r="P404" i="1"/>
  <c r="AO405" i="1"/>
  <c r="K405" i="1"/>
  <c r="I402" i="4"/>
  <c r="G402" i="4"/>
  <c r="H403" i="4"/>
  <c r="J403" i="4"/>
  <c r="H403" i="1"/>
  <c r="B403" i="4" s="1"/>
  <c r="U404" i="1"/>
  <c r="AX404" i="1"/>
  <c r="AZ404" i="1"/>
  <c r="BA404" i="1"/>
  <c r="AY404" i="1"/>
  <c r="AE405" i="1"/>
  <c r="V405" i="1"/>
  <c r="Y407" i="1" l="1"/>
  <c r="AO406" i="1"/>
  <c r="BB406" i="1"/>
  <c r="AN406" i="1"/>
  <c r="AB406" i="1" s="1"/>
  <c r="K406" i="1"/>
  <c r="P405" i="1"/>
  <c r="AE406" i="1"/>
  <c r="AL405" i="1"/>
  <c r="AA405" i="1" s="1"/>
  <c r="I405" i="1" s="1"/>
  <c r="C405" i="4" s="1"/>
  <c r="J404" i="1"/>
  <c r="O404" i="1" s="1"/>
  <c r="AM405" i="1"/>
  <c r="N407" i="1"/>
  <c r="AT407" i="1"/>
  <c r="AU407" i="1"/>
  <c r="S406" i="1"/>
  <c r="J404" i="4"/>
  <c r="H404" i="4"/>
  <c r="H404" i="1"/>
  <c r="B404" i="4" s="1"/>
  <c r="U405" i="1"/>
  <c r="G403" i="4"/>
  <c r="I403" i="4"/>
  <c r="BA405" i="1"/>
  <c r="AZ405" i="1"/>
  <c r="AY405" i="1"/>
  <c r="AX405" i="1"/>
  <c r="V406" i="1"/>
  <c r="AB405" i="1"/>
  <c r="J405" i="4" l="1"/>
  <c r="H405" i="4"/>
  <c r="AO407" i="1"/>
  <c r="BB407" i="1"/>
  <c r="K407" i="1"/>
  <c r="P406" i="1"/>
  <c r="AN407" i="1"/>
  <c r="AE407" i="1"/>
  <c r="N408" i="1"/>
  <c r="AT408" i="1"/>
  <c r="AU408" i="1"/>
  <c r="S407" i="1"/>
  <c r="AY406" i="1"/>
  <c r="BA406" i="1"/>
  <c r="AZ406" i="1"/>
  <c r="AX406" i="1"/>
  <c r="J405" i="1"/>
  <c r="O405" i="1" s="1"/>
  <c r="AM406" i="1"/>
  <c r="AL406" i="1"/>
  <c r="U406" i="1"/>
  <c r="H405" i="1"/>
  <c r="B405" i="4" s="1"/>
  <c r="V407" i="1"/>
  <c r="G404" i="4"/>
  <c r="I404" i="4"/>
  <c r="Y408" i="1"/>
  <c r="Y409" i="1" s="1"/>
  <c r="AA406" i="1" l="1"/>
  <c r="I406" i="1" s="1"/>
  <c r="C406" i="4" s="1"/>
  <c r="AB407" i="1"/>
  <c r="V408" i="1"/>
  <c r="J406" i="1"/>
  <c r="O406" i="1" s="1"/>
  <c r="AL407" i="1"/>
  <c r="AM407" i="1"/>
  <c r="G405" i="4"/>
  <c r="I405" i="4"/>
  <c r="BB408" i="1"/>
  <c r="AN408" i="1"/>
  <c r="K408" i="1"/>
  <c r="V409" i="1" s="1"/>
  <c r="P407" i="1"/>
  <c r="AO408" i="1"/>
  <c r="AZ407" i="1"/>
  <c r="AX407" i="1"/>
  <c r="BA407" i="1"/>
  <c r="AY407" i="1"/>
  <c r="H406" i="1"/>
  <c r="B406" i="4" s="1"/>
  <c r="U407" i="1"/>
  <c r="AE408" i="1"/>
  <c r="H406" i="4"/>
  <c r="J406" i="4"/>
  <c r="N409" i="1"/>
  <c r="AT409" i="1"/>
  <c r="AU409" i="1"/>
  <c r="S408" i="1"/>
  <c r="AB408" i="1" l="1"/>
  <c r="AE409" i="1"/>
  <c r="BA408" i="1"/>
  <c r="AX408" i="1"/>
  <c r="AZ408" i="1"/>
  <c r="AY408" i="1"/>
  <c r="I406" i="4"/>
  <c r="G406" i="4"/>
  <c r="N410" i="1"/>
  <c r="AT410" i="1"/>
  <c r="AU410" i="1"/>
  <c r="S409" i="1"/>
  <c r="Y410" i="1"/>
  <c r="J407" i="1"/>
  <c r="O407" i="1" s="1"/>
  <c r="AL408" i="1"/>
  <c r="AM408" i="1"/>
  <c r="AA407" i="1"/>
  <c r="I407" i="1" s="1"/>
  <c r="C407" i="4" s="1"/>
  <c r="H407" i="1"/>
  <c r="B407" i="4" s="1"/>
  <c r="U408" i="1"/>
  <c r="AN409" i="1"/>
  <c r="K409" i="1"/>
  <c r="V410" i="1" s="1"/>
  <c r="P408" i="1"/>
  <c r="AO409" i="1"/>
  <c r="BB409" i="1"/>
  <c r="AA408" i="1" l="1"/>
  <c r="I408" i="1" s="1"/>
  <c r="C408" i="4" s="1"/>
  <c r="AY409" i="1"/>
  <c r="AX409" i="1"/>
  <c r="AZ409" i="1"/>
  <c r="BA409" i="1"/>
  <c r="N411" i="1"/>
  <c r="AT411" i="1"/>
  <c r="AU411" i="1"/>
  <c r="S410" i="1"/>
  <c r="AB409" i="1"/>
  <c r="AN410" i="1"/>
  <c r="P409" i="1"/>
  <c r="AO410" i="1"/>
  <c r="K410" i="1"/>
  <c r="V411" i="1" s="1"/>
  <c r="BB410" i="1"/>
  <c r="U409" i="1"/>
  <c r="H408" i="1"/>
  <c r="B408" i="4" s="1"/>
  <c r="AL409" i="1"/>
  <c r="J408" i="1"/>
  <c r="O408" i="1" s="1"/>
  <c r="AM409" i="1"/>
  <c r="J408" i="4"/>
  <c r="H408" i="4"/>
  <c r="Y411" i="1"/>
  <c r="Y412" i="1" s="1"/>
  <c r="I407" i="4"/>
  <c r="G407" i="4"/>
  <c r="H407" i="4"/>
  <c r="J407" i="4"/>
  <c r="AE410" i="1"/>
  <c r="AE411" i="1" l="1"/>
  <c r="U410" i="1"/>
  <c r="H409" i="1"/>
  <c r="B409" i="4" s="1"/>
  <c r="N412" i="1"/>
  <c r="AT412" i="1"/>
  <c r="AU412" i="1"/>
  <c r="S411" i="1"/>
  <c r="Y413" i="1"/>
  <c r="AN411" i="1"/>
  <c r="BB411" i="1"/>
  <c r="P410" i="1"/>
  <c r="K411" i="1"/>
  <c r="AO411" i="1"/>
  <c r="AA409" i="1"/>
  <c r="I409" i="1" s="1"/>
  <c r="C409" i="4" s="1"/>
  <c r="AM410" i="1"/>
  <c r="J409" i="1"/>
  <c r="O409" i="1" s="1"/>
  <c r="AL410" i="1"/>
  <c r="BA410" i="1"/>
  <c r="AY410" i="1"/>
  <c r="AX410" i="1"/>
  <c r="AZ410" i="1"/>
  <c r="AB410" i="1"/>
  <c r="G408" i="4"/>
  <c r="I408" i="4"/>
  <c r="AE412" i="1" l="1"/>
  <c r="J410" i="1"/>
  <c r="O410" i="1" s="1"/>
  <c r="AM411" i="1"/>
  <c r="AL411" i="1"/>
  <c r="AA411" i="1" s="1"/>
  <c r="I411" i="1" s="1"/>
  <c r="C411" i="4" s="1"/>
  <c r="AN412" i="1"/>
  <c r="P411" i="1"/>
  <c r="AO412" i="1"/>
  <c r="BB412" i="1"/>
  <c r="K412" i="1"/>
  <c r="N413" i="1"/>
  <c r="AT413" i="1"/>
  <c r="AU413" i="1"/>
  <c r="S412" i="1"/>
  <c r="I409" i="4"/>
  <c r="G409" i="4"/>
  <c r="H409" i="4"/>
  <c r="J409" i="4"/>
  <c r="AY411" i="1"/>
  <c r="AX411" i="1"/>
  <c r="BA411" i="1"/>
  <c r="AZ411" i="1"/>
  <c r="H410" i="1"/>
  <c r="B410" i="4" s="1"/>
  <c r="U411" i="1"/>
  <c r="AA410" i="1"/>
  <c r="I410" i="1" s="1"/>
  <c r="C410" i="4" s="1"/>
  <c r="AB411" i="1"/>
  <c r="V412" i="1"/>
  <c r="AB412" i="1" l="1"/>
  <c r="V413" i="1"/>
  <c r="AZ412" i="1"/>
  <c r="BA412" i="1"/>
  <c r="AX412" i="1"/>
  <c r="AY412" i="1"/>
  <c r="I410" i="4"/>
  <c r="G410" i="4"/>
  <c r="J411" i="4"/>
  <c r="H411" i="4"/>
  <c r="H411" i="1"/>
  <c r="B411" i="4" s="1"/>
  <c r="U412" i="1"/>
  <c r="J411" i="1"/>
  <c r="O411" i="1" s="1"/>
  <c r="AM412" i="1"/>
  <c r="AL412" i="1"/>
  <c r="N414" i="1"/>
  <c r="AT414" i="1"/>
  <c r="AU414" i="1"/>
  <c r="S413" i="1"/>
  <c r="H410" i="4"/>
  <c r="J410" i="4"/>
  <c r="AE413" i="1"/>
  <c r="AN413" i="1"/>
  <c r="AB413" i="1" s="1"/>
  <c r="K413" i="1"/>
  <c r="V414" i="1" s="1"/>
  <c r="P412" i="1"/>
  <c r="AO413" i="1"/>
  <c r="BB413" i="1"/>
  <c r="Y414" i="1"/>
  <c r="AE414" i="1" l="1"/>
  <c r="K414" i="1"/>
  <c r="BB414" i="1"/>
  <c r="AN414" i="1"/>
  <c r="P413" i="1"/>
  <c r="AO414" i="1"/>
  <c r="Y415" i="1"/>
  <c r="J412" i="1"/>
  <c r="O412" i="1" s="1"/>
  <c r="AM413" i="1"/>
  <c r="AL413" i="1"/>
  <c r="AA412" i="1"/>
  <c r="I412" i="1" s="1"/>
  <c r="C412" i="4" s="1"/>
  <c r="BA413" i="1"/>
  <c r="AX413" i="1"/>
  <c r="AZ413" i="1"/>
  <c r="AY413" i="1"/>
  <c r="U413" i="1"/>
  <c r="H412" i="1"/>
  <c r="B412" i="4" s="1"/>
  <c r="N415" i="1"/>
  <c r="AT415" i="1"/>
  <c r="AU415" i="1"/>
  <c r="S414" i="1"/>
  <c r="G411" i="4"/>
  <c r="I411" i="4"/>
  <c r="AA413" i="1" l="1"/>
  <c r="I413" i="1" s="1"/>
  <c r="C413" i="4" s="1"/>
  <c r="Y416" i="1"/>
  <c r="U414" i="1"/>
  <c r="H413" i="1"/>
  <c r="B413" i="4" s="1"/>
  <c r="AL414" i="1"/>
  <c r="J413" i="1"/>
  <c r="O413" i="1" s="1"/>
  <c r="AM414" i="1"/>
  <c r="AB414" i="1"/>
  <c r="AE415" i="1"/>
  <c r="H412" i="4"/>
  <c r="J412" i="4"/>
  <c r="AY414" i="1"/>
  <c r="AZ414" i="1"/>
  <c r="BA414" i="1"/>
  <c r="AX414" i="1"/>
  <c r="H413" i="4"/>
  <c r="J413" i="4"/>
  <c r="AN415" i="1"/>
  <c r="P414" i="1"/>
  <c r="BB415" i="1"/>
  <c r="K415" i="1"/>
  <c r="AO415" i="1"/>
  <c r="N416" i="1"/>
  <c r="AT416" i="1"/>
  <c r="AU416" i="1"/>
  <c r="S415" i="1"/>
  <c r="I412" i="4"/>
  <c r="G412" i="4"/>
  <c r="V415" i="1"/>
  <c r="V416" i="1" s="1"/>
  <c r="AA414" i="1" l="1"/>
  <c r="I414" i="1" s="1"/>
  <c r="C414" i="4" s="1"/>
  <c r="H414" i="4" s="1"/>
  <c r="AE416" i="1"/>
  <c r="N417" i="1"/>
  <c r="AT417" i="1"/>
  <c r="AU417" i="1"/>
  <c r="S416" i="1"/>
  <c r="AO416" i="1"/>
  <c r="AN416" i="1"/>
  <c r="BB416" i="1"/>
  <c r="K416" i="1"/>
  <c r="P415" i="1"/>
  <c r="I413" i="4"/>
  <c r="G413" i="4"/>
  <c r="J414" i="1"/>
  <c r="O414" i="1" s="1"/>
  <c r="AL415" i="1"/>
  <c r="AM415" i="1"/>
  <c r="AZ415" i="1"/>
  <c r="BA415" i="1"/>
  <c r="AY415" i="1"/>
  <c r="AX415" i="1"/>
  <c r="H414" i="1"/>
  <c r="B414" i="4" s="1"/>
  <c r="U415" i="1"/>
  <c r="AB415" i="1"/>
  <c r="Y417" i="1"/>
  <c r="J414" i="4" l="1"/>
  <c r="AA415" i="1"/>
  <c r="I415" i="1"/>
  <c r="C415" i="4" s="1"/>
  <c r="H415" i="4" s="1"/>
  <c r="AE417" i="1"/>
  <c r="H415" i="1"/>
  <c r="B415" i="4" s="1"/>
  <c r="U416" i="1"/>
  <c r="N418" i="1"/>
  <c r="AT418" i="1"/>
  <c r="AU418" i="1"/>
  <c r="S417" i="1"/>
  <c r="AL416" i="1"/>
  <c r="AM416" i="1"/>
  <c r="J415" i="1"/>
  <c r="O415" i="1" s="1"/>
  <c r="AN417" i="1"/>
  <c r="AO417" i="1"/>
  <c r="K417" i="1"/>
  <c r="P416" i="1"/>
  <c r="BB417" i="1"/>
  <c r="I414" i="4"/>
  <c r="G414" i="4"/>
  <c r="Y418" i="1"/>
  <c r="V417" i="1"/>
  <c r="BA416" i="1"/>
  <c r="AZ416" i="1"/>
  <c r="AY416" i="1"/>
  <c r="AX416" i="1"/>
  <c r="AB416" i="1"/>
  <c r="J415" i="4" l="1"/>
  <c r="Y419" i="1"/>
  <c r="V418" i="1"/>
  <c r="AZ417" i="1"/>
  <c r="AY417" i="1"/>
  <c r="BA417" i="1"/>
  <c r="AX417" i="1"/>
  <c r="AM417" i="1"/>
  <c r="J416" i="1"/>
  <c r="O416" i="1" s="1"/>
  <c r="AL417" i="1"/>
  <c r="AN418" i="1"/>
  <c r="BB418" i="1"/>
  <c r="P417" i="1"/>
  <c r="AO418" i="1"/>
  <c r="K418" i="1"/>
  <c r="V419" i="1" s="1"/>
  <c r="AE418" i="1"/>
  <c r="AB417" i="1"/>
  <c r="N419" i="1"/>
  <c r="Y420" i="1" s="1"/>
  <c r="AT419" i="1"/>
  <c r="AU419" i="1"/>
  <c r="S418" i="1"/>
  <c r="H416" i="1"/>
  <c r="B416" i="4" s="1"/>
  <c r="U417" i="1"/>
  <c r="AA416" i="1"/>
  <c r="I416" i="1" s="1"/>
  <c r="C416" i="4" s="1"/>
  <c r="G415" i="4"/>
  <c r="I415" i="4"/>
  <c r="AB418" i="1" l="1"/>
  <c r="AA417" i="1"/>
  <c r="I417" i="1" s="1"/>
  <c r="C417" i="4" s="1"/>
  <c r="H417" i="4" s="1"/>
  <c r="H416" i="4"/>
  <c r="J416" i="4"/>
  <c r="P418" i="1"/>
  <c r="AN419" i="1"/>
  <c r="AO419" i="1"/>
  <c r="BB419" i="1"/>
  <c r="K419" i="1"/>
  <c r="V420" i="1" s="1"/>
  <c r="J417" i="1"/>
  <c r="O417" i="1" s="1"/>
  <c r="AL418" i="1"/>
  <c r="AM418" i="1"/>
  <c r="G416" i="4"/>
  <c r="I416" i="4"/>
  <c r="U418" i="1"/>
  <c r="H417" i="1"/>
  <c r="B417" i="4" s="1"/>
  <c r="AE419" i="1"/>
  <c r="N420" i="1"/>
  <c r="AT420" i="1"/>
  <c r="AU420" i="1"/>
  <c r="S419" i="1"/>
  <c r="AX418" i="1"/>
  <c r="AY418" i="1"/>
  <c r="AZ418" i="1"/>
  <c r="BA418" i="1"/>
  <c r="J417" i="4" l="1"/>
  <c r="AA418" i="1"/>
  <c r="I418" i="1" s="1"/>
  <c r="C418" i="4" s="1"/>
  <c r="H418" i="4" s="1"/>
  <c r="AB419" i="1"/>
  <c r="AM419" i="1"/>
  <c r="J418" i="1"/>
  <c r="O418" i="1" s="1"/>
  <c r="AL419" i="1"/>
  <c r="V421" i="1"/>
  <c r="N421" i="1"/>
  <c r="AT421" i="1"/>
  <c r="AU421" i="1"/>
  <c r="S420" i="1"/>
  <c r="U419" i="1"/>
  <c r="H418" i="1"/>
  <c r="B418" i="4" s="1"/>
  <c r="AE420" i="1"/>
  <c r="AN420" i="1"/>
  <c r="P419" i="1"/>
  <c r="AO420" i="1"/>
  <c r="BB420" i="1"/>
  <c r="K420" i="1"/>
  <c r="J418" i="4"/>
  <c r="Y421" i="1"/>
  <c r="I417" i="4"/>
  <c r="G417" i="4"/>
  <c r="BA419" i="1"/>
  <c r="AZ419" i="1"/>
  <c r="AX419" i="1"/>
  <c r="AY419" i="1"/>
  <c r="AA419" i="1" l="1"/>
  <c r="I419" i="1" s="1"/>
  <c r="C419" i="4" s="1"/>
  <c r="AE421" i="1"/>
  <c r="N422" i="1"/>
  <c r="AT422" i="1"/>
  <c r="AU422" i="1"/>
  <c r="S421" i="1"/>
  <c r="H419" i="4"/>
  <c r="J419" i="4"/>
  <c r="AB420" i="1"/>
  <c r="Y422" i="1"/>
  <c r="I418" i="4"/>
  <c r="G418" i="4"/>
  <c r="AX420" i="1"/>
  <c r="AZ420" i="1"/>
  <c r="BA420" i="1"/>
  <c r="AY420" i="1"/>
  <c r="H419" i="1"/>
  <c r="B419" i="4" s="1"/>
  <c r="U420" i="1"/>
  <c r="AL420" i="1"/>
  <c r="J419" i="1"/>
  <c r="O419" i="1" s="1"/>
  <c r="AM420" i="1"/>
  <c r="AN421" i="1"/>
  <c r="P420" i="1"/>
  <c r="K421" i="1"/>
  <c r="AO421" i="1"/>
  <c r="BB421" i="1"/>
  <c r="Y423" i="1" l="1"/>
  <c r="AB421" i="1"/>
  <c r="BB422" i="1"/>
  <c r="AO422" i="1"/>
  <c r="K422" i="1"/>
  <c r="AN422" i="1"/>
  <c r="P421" i="1"/>
  <c r="V422" i="1"/>
  <c r="AA420" i="1"/>
  <c r="I420" i="1" s="1"/>
  <c r="C420" i="4" s="1"/>
  <c r="AE422" i="1"/>
  <c r="H420" i="1"/>
  <c r="B420" i="4" s="1"/>
  <c r="U421" i="1"/>
  <c r="N423" i="1"/>
  <c r="AT423" i="1"/>
  <c r="AU423" i="1"/>
  <c r="S422" i="1"/>
  <c r="J420" i="1"/>
  <c r="O420" i="1" s="1"/>
  <c r="AM421" i="1"/>
  <c r="AL421" i="1"/>
  <c r="AA421" i="1" s="1"/>
  <c r="I421" i="1" s="1"/>
  <c r="C421" i="4" s="1"/>
  <c r="AY421" i="1"/>
  <c r="AX421" i="1"/>
  <c r="AZ421" i="1"/>
  <c r="BA421" i="1"/>
  <c r="I419" i="4"/>
  <c r="G419" i="4"/>
  <c r="AB422" i="1" l="1"/>
  <c r="V423" i="1"/>
  <c r="H420" i="4"/>
  <c r="J420" i="4"/>
  <c r="AE423" i="1"/>
  <c r="AL422" i="1"/>
  <c r="J421" i="1"/>
  <c r="O421" i="1" s="1"/>
  <c r="AM422" i="1"/>
  <c r="N424" i="1"/>
  <c r="AT424" i="1"/>
  <c r="AU424" i="1"/>
  <c r="S423" i="1"/>
  <c r="Y424" i="1"/>
  <c r="AO423" i="1"/>
  <c r="BB423" i="1"/>
  <c r="P422" i="1"/>
  <c r="AN423" i="1"/>
  <c r="K423" i="1"/>
  <c r="V424" i="1" s="1"/>
  <c r="J421" i="4"/>
  <c r="H421" i="4"/>
  <c r="U422" i="1"/>
  <c r="H421" i="1"/>
  <c r="B421" i="4" s="1"/>
  <c r="G420" i="4"/>
  <c r="I420" i="4"/>
  <c r="AZ422" i="1"/>
  <c r="BA422" i="1"/>
  <c r="AY422" i="1"/>
  <c r="AX422" i="1"/>
  <c r="AB423" i="1" l="1"/>
  <c r="N425" i="1"/>
  <c r="AT425" i="1"/>
  <c r="AU425" i="1"/>
  <c r="S424" i="1"/>
  <c r="AA422" i="1"/>
  <c r="I422" i="1" s="1"/>
  <c r="C422" i="4" s="1"/>
  <c r="Y425" i="1"/>
  <c r="Y426" i="1" s="1"/>
  <c r="U423" i="1"/>
  <c r="H422" i="1"/>
  <c r="B422" i="4" s="1"/>
  <c r="AM423" i="1"/>
  <c r="J422" i="1"/>
  <c r="O422" i="1" s="1"/>
  <c r="AL423" i="1"/>
  <c r="AA423" i="1" s="1"/>
  <c r="I423" i="1" s="1"/>
  <c r="C423" i="4" s="1"/>
  <c r="BA423" i="1"/>
  <c r="AZ423" i="1"/>
  <c r="AY423" i="1"/>
  <c r="AX423" i="1"/>
  <c r="I421" i="4"/>
  <c r="G421" i="4"/>
  <c r="AN424" i="1"/>
  <c r="BB424" i="1"/>
  <c r="K424" i="1"/>
  <c r="AO424" i="1"/>
  <c r="P423" i="1"/>
  <c r="AE424" i="1"/>
  <c r="H423" i="1" l="1"/>
  <c r="B423" i="4" s="1"/>
  <c r="U424" i="1"/>
  <c r="AL424" i="1"/>
  <c r="J423" i="1"/>
  <c r="O423" i="1" s="1"/>
  <c r="AM424" i="1"/>
  <c r="H422" i="4"/>
  <c r="J422" i="4"/>
  <c r="AN425" i="1"/>
  <c r="AO425" i="1"/>
  <c r="BB425" i="1"/>
  <c r="K425" i="1"/>
  <c r="P424" i="1"/>
  <c r="AZ424" i="1"/>
  <c r="AY424" i="1"/>
  <c r="AX424" i="1"/>
  <c r="BA424" i="1"/>
  <c r="H423" i="4"/>
  <c r="J423" i="4"/>
  <c r="AE425" i="1"/>
  <c r="N426" i="1"/>
  <c r="Y427" i="1" s="1"/>
  <c r="AT426" i="1"/>
  <c r="AU426" i="1"/>
  <c r="S425" i="1"/>
  <c r="AB424" i="1"/>
  <c r="G422" i="4"/>
  <c r="I422" i="4"/>
  <c r="V425" i="1"/>
  <c r="V426" i="1" s="1"/>
  <c r="AE426" i="1" l="1"/>
  <c r="AN426" i="1"/>
  <c r="P425" i="1"/>
  <c r="BB426" i="1"/>
  <c r="K426" i="1"/>
  <c r="AO426" i="1"/>
  <c r="AA424" i="1"/>
  <c r="I424" i="1" s="1"/>
  <c r="C424" i="4" s="1"/>
  <c r="AM425" i="1"/>
  <c r="J424" i="1"/>
  <c r="O424" i="1" s="1"/>
  <c r="AL425" i="1"/>
  <c r="U425" i="1"/>
  <c r="H424" i="1"/>
  <c r="B424" i="4" s="1"/>
  <c r="N427" i="1"/>
  <c r="AT427" i="1"/>
  <c r="AU427" i="1"/>
  <c r="S426" i="1"/>
  <c r="BA425" i="1"/>
  <c r="AY425" i="1"/>
  <c r="AX425" i="1"/>
  <c r="AZ425" i="1"/>
  <c r="AB425" i="1"/>
  <c r="G423" i="4"/>
  <c r="I423" i="4"/>
  <c r="AA425" i="1" l="1"/>
  <c r="I425" i="1" s="1"/>
  <c r="C425" i="4" s="1"/>
  <c r="H424" i="4"/>
  <c r="J424" i="4"/>
  <c r="AE427" i="1"/>
  <c r="N428" i="1"/>
  <c r="AT428" i="1"/>
  <c r="AU428" i="1"/>
  <c r="S427" i="1"/>
  <c r="AN427" i="1"/>
  <c r="P426" i="1"/>
  <c r="BB427" i="1"/>
  <c r="AO427" i="1"/>
  <c r="K427" i="1"/>
  <c r="BA426" i="1"/>
  <c r="AX426" i="1"/>
  <c r="AZ426" i="1"/>
  <c r="AY426" i="1"/>
  <c r="U426" i="1"/>
  <c r="H425" i="1"/>
  <c r="B425" i="4" s="1"/>
  <c r="G424" i="4"/>
  <c r="I424" i="4"/>
  <c r="AL426" i="1"/>
  <c r="J425" i="1"/>
  <c r="O425" i="1" s="1"/>
  <c r="AM426" i="1"/>
  <c r="AB426" i="1"/>
  <c r="J425" i="4"/>
  <c r="H425" i="4"/>
  <c r="V427" i="1"/>
  <c r="Y428" i="1"/>
  <c r="Y429" i="1" l="1"/>
  <c r="V428" i="1"/>
  <c r="AE428" i="1"/>
  <c r="AB427" i="1"/>
  <c r="BB428" i="1"/>
  <c r="AO428" i="1"/>
  <c r="P427" i="1"/>
  <c r="AN428" i="1"/>
  <c r="K428" i="1"/>
  <c r="N429" i="1"/>
  <c r="AT429" i="1"/>
  <c r="AU429" i="1"/>
  <c r="S428" i="1"/>
  <c r="J426" i="1"/>
  <c r="O426" i="1" s="1"/>
  <c r="AM427" i="1"/>
  <c r="AL427" i="1"/>
  <c r="I425" i="4"/>
  <c r="G425" i="4"/>
  <c r="AY427" i="1"/>
  <c r="BA427" i="1"/>
  <c r="AX427" i="1"/>
  <c r="AZ427" i="1"/>
  <c r="AA426" i="1"/>
  <c r="I426" i="1" s="1"/>
  <c r="C426" i="4" s="1"/>
  <c r="H426" i="1"/>
  <c r="B426" i="4" s="1"/>
  <c r="U427" i="1"/>
  <c r="V429" i="1" l="1"/>
  <c r="AA427" i="1"/>
  <c r="I427" i="1" s="1"/>
  <c r="C427" i="4" s="1"/>
  <c r="J427" i="4" s="1"/>
  <c r="AB428" i="1"/>
  <c r="AE429" i="1"/>
  <c r="H427" i="1"/>
  <c r="B427" i="4" s="1"/>
  <c r="U428" i="1"/>
  <c r="N430" i="1"/>
  <c r="AT430" i="1"/>
  <c r="AU430" i="1"/>
  <c r="S429" i="1"/>
  <c r="AN429" i="1"/>
  <c r="P428" i="1"/>
  <c r="BB429" i="1"/>
  <c r="K429" i="1"/>
  <c r="V430" i="1" s="1"/>
  <c r="AO429" i="1"/>
  <c r="H427" i="4"/>
  <c r="J427" i="1"/>
  <c r="O427" i="1" s="1"/>
  <c r="AM428" i="1"/>
  <c r="AL428" i="1"/>
  <c r="BA428" i="1"/>
  <c r="AY428" i="1"/>
  <c r="AX428" i="1"/>
  <c r="AZ428" i="1"/>
  <c r="I426" i="4"/>
  <c r="G426" i="4"/>
  <c r="J426" i="4"/>
  <c r="H426" i="4"/>
  <c r="Y430" i="1"/>
  <c r="Y431" i="1" l="1"/>
  <c r="AE430" i="1"/>
  <c r="AB429" i="1"/>
  <c r="AM429" i="1"/>
  <c r="AL429" i="1"/>
  <c r="J428" i="1"/>
  <c r="O428" i="1" s="1"/>
  <c r="AN430" i="1"/>
  <c r="AO430" i="1"/>
  <c r="P429" i="1"/>
  <c r="K430" i="1"/>
  <c r="BB430" i="1"/>
  <c r="N431" i="1"/>
  <c r="AT431" i="1"/>
  <c r="AU431" i="1"/>
  <c r="S430" i="1"/>
  <c r="Y432" i="1"/>
  <c r="AY429" i="1"/>
  <c r="BA429" i="1"/>
  <c r="AX429" i="1"/>
  <c r="AZ429" i="1"/>
  <c r="H428" i="1"/>
  <c r="B428" i="4" s="1"/>
  <c r="U429" i="1"/>
  <c r="AA428" i="1"/>
  <c r="I428" i="1" s="1"/>
  <c r="C428" i="4" s="1"/>
  <c r="G427" i="4"/>
  <c r="I427" i="4"/>
  <c r="AA429" i="1" l="1"/>
  <c r="I429" i="1" s="1"/>
  <c r="C429" i="4" s="1"/>
  <c r="AN431" i="1"/>
  <c r="P430" i="1"/>
  <c r="BB431" i="1"/>
  <c r="AO431" i="1"/>
  <c r="K431" i="1"/>
  <c r="Y433" i="1"/>
  <c r="H428" i="4"/>
  <c r="J428" i="4"/>
  <c r="AB430" i="1"/>
  <c r="J429" i="4"/>
  <c r="H429" i="4"/>
  <c r="U430" i="1"/>
  <c r="H429" i="1"/>
  <c r="B429" i="4" s="1"/>
  <c r="G428" i="4"/>
  <c r="I428" i="4"/>
  <c r="AE431" i="1"/>
  <c r="N432" i="1"/>
  <c r="AT432" i="1"/>
  <c r="AU432" i="1"/>
  <c r="S431" i="1"/>
  <c r="J429" i="1"/>
  <c r="O429" i="1" s="1"/>
  <c r="AM430" i="1"/>
  <c r="AL430" i="1"/>
  <c r="BA430" i="1"/>
  <c r="AX430" i="1"/>
  <c r="AY430" i="1"/>
  <c r="AZ430" i="1"/>
  <c r="V431" i="1"/>
  <c r="AA430" i="1" l="1"/>
  <c r="I430" i="1" s="1"/>
  <c r="C430" i="4" s="1"/>
  <c r="J430" i="4" s="1"/>
  <c r="V432" i="1"/>
  <c r="I429" i="4"/>
  <c r="G429" i="4"/>
  <c r="AN432" i="1"/>
  <c r="AB432" i="1" s="1"/>
  <c r="P431" i="1"/>
  <c r="K432" i="1"/>
  <c r="BB432" i="1"/>
  <c r="AO432" i="1"/>
  <c r="AX431" i="1"/>
  <c r="AZ431" i="1"/>
  <c r="BA431" i="1"/>
  <c r="AY431" i="1"/>
  <c r="H430" i="1"/>
  <c r="B430" i="4" s="1"/>
  <c r="U431" i="1"/>
  <c r="AE432" i="1"/>
  <c r="AM431" i="1"/>
  <c r="AL431" i="1"/>
  <c r="J430" i="1"/>
  <c r="O430" i="1" s="1"/>
  <c r="N433" i="1"/>
  <c r="Y434" i="1" s="1"/>
  <c r="AT433" i="1"/>
  <c r="AU433" i="1"/>
  <c r="S432" i="1"/>
  <c r="AB431" i="1"/>
  <c r="AA431" i="1" l="1"/>
  <c r="H430" i="4"/>
  <c r="I431" i="1"/>
  <c r="C431" i="4" s="1"/>
  <c r="H431" i="4" s="1"/>
  <c r="AN433" i="1"/>
  <c r="P432" i="1"/>
  <c r="AO433" i="1"/>
  <c r="K433" i="1"/>
  <c r="BB433" i="1"/>
  <c r="H431" i="1"/>
  <c r="B431" i="4" s="1"/>
  <c r="U432" i="1"/>
  <c r="I430" i="4"/>
  <c r="G430" i="4"/>
  <c r="AL432" i="1"/>
  <c r="J431" i="1"/>
  <c r="O431" i="1" s="1"/>
  <c r="AM432" i="1"/>
  <c r="J431" i="4"/>
  <c r="AE433" i="1"/>
  <c r="N434" i="1"/>
  <c r="AT434" i="1"/>
  <c r="AU434" i="1"/>
  <c r="S433" i="1"/>
  <c r="V433" i="1"/>
  <c r="AX432" i="1"/>
  <c r="AY432" i="1"/>
  <c r="BA432" i="1"/>
  <c r="AZ432" i="1"/>
  <c r="V434" i="1" l="1"/>
  <c r="H432" i="1"/>
  <c r="B432" i="4" s="1"/>
  <c r="U433" i="1"/>
  <c r="G431" i="4"/>
  <c r="I431" i="4"/>
  <c r="BA433" i="1"/>
  <c r="AZ433" i="1"/>
  <c r="AY433" i="1"/>
  <c r="AX433" i="1"/>
  <c r="K434" i="1"/>
  <c r="V435" i="1" s="1"/>
  <c r="P433" i="1"/>
  <c r="AN434" i="1"/>
  <c r="BB434" i="1"/>
  <c r="AO434" i="1"/>
  <c r="AA432" i="1"/>
  <c r="I432" i="1" s="1"/>
  <c r="C432" i="4" s="1"/>
  <c r="AM433" i="1"/>
  <c r="J432" i="1"/>
  <c r="O432" i="1" s="1"/>
  <c r="AL433" i="1"/>
  <c r="AB433" i="1"/>
  <c r="AE434" i="1"/>
  <c r="N435" i="1"/>
  <c r="AT435" i="1"/>
  <c r="AU435" i="1"/>
  <c r="S434" i="1"/>
  <c r="Y435" i="1"/>
  <c r="Y436" i="1" l="1"/>
  <c r="J433" i="1"/>
  <c r="O433" i="1" s="1"/>
  <c r="AL434" i="1"/>
  <c r="AM434" i="1"/>
  <c r="H432" i="4"/>
  <c r="J432" i="4"/>
  <c r="AX434" i="1"/>
  <c r="AY434" i="1"/>
  <c r="AZ434" i="1"/>
  <c r="BA434" i="1"/>
  <c r="AE435" i="1"/>
  <c r="N436" i="1"/>
  <c r="Y437" i="1" s="1"/>
  <c r="AT436" i="1"/>
  <c r="AU436" i="1"/>
  <c r="S435" i="1"/>
  <c r="AB434" i="1"/>
  <c r="H433" i="1"/>
  <c r="B433" i="4" s="1"/>
  <c r="U434" i="1"/>
  <c r="AA433" i="1"/>
  <c r="I433" i="1" s="1"/>
  <c r="C433" i="4" s="1"/>
  <c r="AN435" i="1"/>
  <c r="BB435" i="1"/>
  <c r="K435" i="1"/>
  <c r="V436" i="1" s="1"/>
  <c r="P434" i="1"/>
  <c r="AO435" i="1"/>
  <c r="G432" i="4"/>
  <c r="I432" i="4"/>
  <c r="AE436" i="1" l="1"/>
  <c r="AB435" i="1"/>
  <c r="AO436" i="1"/>
  <c r="P435" i="1"/>
  <c r="AN436" i="1"/>
  <c r="AB436" i="1" s="1"/>
  <c r="BB436" i="1"/>
  <c r="K436" i="1"/>
  <c r="BA435" i="1"/>
  <c r="AZ435" i="1"/>
  <c r="AX435" i="1"/>
  <c r="AY435" i="1"/>
  <c r="J434" i="1"/>
  <c r="O434" i="1" s="1"/>
  <c r="AM435" i="1"/>
  <c r="AL435" i="1"/>
  <c r="N437" i="1"/>
  <c r="Y438" i="1" s="1"/>
  <c r="AT437" i="1"/>
  <c r="AU437" i="1"/>
  <c r="S436" i="1"/>
  <c r="AA434" i="1"/>
  <c r="I434" i="1" s="1"/>
  <c r="C434" i="4" s="1"/>
  <c r="H433" i="4"/>
  <c r="J433" i="4"/>
  <c r="H434" i="1"/>
  <c r="B434" i="4" s="1"/>
  <c r="U435" i="1"/>
  <c r="G433" i="4"/>
  <c r="I433" i="4"/>
  <c r="AA435" i="1" l="1"/>
  <c r="I435" i="1" s="1"/>
  <c r="C435" i="4" s="1"/>
  <c r="G434" i="4"/>
  <c r="I434" i="4"/>
  <c r="P436" i="1"/>
  <c r="AN437" i="1"/>
  <c r="AO437" i="1"/>
  <c r="BB437" i="1"/>
  <c r="K437" i="1"/>
  <c r="AX436" i="1"/>
  <c r="BA436" i="1"/>
  <c r="AZ436" i="1"/>
  <c r="AY436" i="1"/>
  <c r="AE437" i="1"/>
  <c r="H435" i="4"/>
  <c r="J435" i="4"/>
  <c r="U436" i="1"/>
  <c r="H435" i="1"/>
  <c r="B435" i="4" s="1"/>
  <c r="N438" i="1"/>
  <c r="AT438" i="1"/>
  <c r="AU438" i="1"/>
  <c r="S437" i="1"/>
  <c r="J434" i="4"/>
  <c r="H434" i="4"/>
  <c r="J435" i="1"/>
  <c r="O435" i="1" s="1"/>
  <c r="AM436" i="1"/>
  <c r="AL436" i="1"/>
  <c r="V437" i="1"/>
  <c r="AA436" i="1" l="1"/>
  <c r="I436" i="1" s="1"/>
  <c r="C436" i="4" s="1"/>
  <c r="U437" i="1"/>
  <c r="H436" i="1"/>
  <c r="B436" i="4" s="1"/>
  <c r="AO438" i="1"/>
  <c r="BB438" i="1"/>
  <c r="P437" i="1"/>
  <c r="AN438" i="1"/>
  <c r="K438" i="1"/>
  <c r="AY437" i="1"/>
  <c r="AZ437" i="1"/>
  <c r="BA437" i="1"/>
  <c r="AX437" i="1"/>
  <c r="AB437" i="1"/>
  <c r="V438" i="1"/>
  <c r="AE438" i="1"/>
  <c r="J436" i="4"/>
  <c r="H436" i="4"/>
  <c r="N439" i="1"/>
  <c r="AT439" i="1"/>
  <c r="AU439" i="1"/>
  <c r="S438" i="1"/>
  <c r="G435" i="4"/>
  <c r="I435" i="4"/>
  <c r="J436" i="1"/>
  <c r="O436" i="1" s="1"/>
  <c r="AM437" i="1"/>
  <c r="AL437" i="1"/>
  <c r="Y439" i="1"/>
  <c r="Y440" i="1" s="1"/>
  <c r="AB438" i="1" l="1"/>
  <c r="AN439" i="1"/>
  <c r="K439" i="1"/>
  <c r="AO439" i="1"/>
  <c r="P438" i="1"/>
  <c r="BB439" i="1"/>
  <c r="V439" i="1"/>
  <c r="V440" i="1" s="1"/>
  <c r="AZ438" i="1"/>
  <c r="BA438" i="1"/>
  <c r="AY438" i="1"/>
  <c r="AX438" i="1"/>
  <c r="AL438" i="1"/>
  <c r="J437" i="1"/>
  <c r="O437" i="1" s="1"/>
  <c r="AM438" i="1"/>
  <c r="Y441" i="1"/>
  <c r="AE439" i="1"/>
  <c r="I436" i="4"/>
  <c r="G436" i="4"/>
  <c r="AA437" i="1"/>
  <c r="I437" i="1" s="1"/>
  <c r="C437" i="4" s="1"/>
  <c r="N440" i="1"/>
  <c r="AT440" i="1"/>
  <c r="AU440" i="1"/>
  <c r="S439" i="1"/>
  <c r="U438" i="1"/>
  <c r="H437" i="1"/>
  <c r="B437" i="4" s="1"/>
  <c r="H438" i="1" l="1"/>
  <c r="B438" i="4" s="1"/>
  <c r="U439" i="1"/>
  <c r="BA439" i="1"/>
  <c r="AY439" i="1"/>
  <c r="AZ439" i="1"/>
  <c r="AX439" i="1"/>
  <c r="G437" i="4"/>
  <c r="I437" i="4"/>
  <c r="N441" i="1"/>
  <c r="Y442" i="1" s="1"/>
  <c r="AT441" i="1"/>
  <c r="AU441" i="1"/>
  <c r="S440" i="1"/>
  <c r="AE440" i="1"/>
  <c r="H437" i="4"/>
  <c r="J437" i="4"/>
  <c r="J438" i="1"/>
  <c r="O438" i="1" s="1"/>
  <c r="AM439" i="1"/>
  <c r="AL439" i="1"/>
  <c r="AN440" i="1"/>
  <c r="K440" i="1"/>
  <c r="AO440" i="1"/>
  <c r="P439" i="1"/>
  <c r="BB440" i="1"/>
  <c r="AA438" i="1"/>
  <c r="I438" i="1" s="1"/>
  <c r="C438" i="4" s="1"/>
  <c r="AB439" i="1"/>
  <c r="AA439" i="1" l="1"/>
  <c r="I439" i="1" s="1"/>
  <c r="C439" i="4" s="1"/>
  <c r="J439" i="4" s="1"/>
  <c r="AM440" i="1"/>
  <c r="J439" i="1"/>
  <c r="O439" i="1" s="1"/>
  <c r="AL440" i="1"/>
  <c r="AA440" i="1" s="1"/>
  <c r="AB440" i="1"/>
  <c r="AE441" i="1"/>
  <c r="AN441" i="1"/>
  <c r="K441" i="1"/>
  <c r="P440" i="1"/>
  <c r="BB441" i="1"/>
  <c r="AO441" i="1"/>
  <c r="U440" i="1"/>
  <c r="H439" i="1"/>
  <c r="B439" i="4" s="1"/>
  <c r="J438" i="4"/>
  <c r="H438" i="4"/>
  <c r="I438" i="4"/>
  <c r="G438" i="4"/>
  <c r="N442" i="1"/>
  <c r="AT442" i="1"/>
  <c r="AU442" i="1"/>
  <c r="S441" i="1"/>
  <c r="AX440" i="1"/>
  <c r="AY440" i="1"/>
  <c r="BA440" i="1"/>
  <c r="AZ440" i="1"/>
  <c r="V441" i="1"/>
  <c r="H439" i="4" l="1"/>
  <c r="AB441" i="1"/>
  <c r="I440" i="1"/>
  <c r="C440" i="4" s="1"/>
  <c r="J440" i="4" s="1"/>
  <c r="AO442" i="1"/>
  <c r="P441" i="1"/>
  <c r="AN442" i="1"/>
  <c r="BB442" i="1"/>
  <c r="K442" i="1"/>
  <c r="AE442" i="1"/>
  <c r="G439" i="4"/>
  <c r="I439" i="4"/>
  <c r="V442" i="1"/>
  <c r="N443" i="1"/>
  <c r="AT443" i="1"/>
  <c r="AU443" i="1"/>
  <c r="S442" i="1"/>
  <c r="AL441" i="1"/>
  <c r="J440" i="1"/>
  <c r="O440" i="1" s="1"/>
  <c r="AM441" i="1"/>
  <c r="H440" i="1"/>
  <c r="B440" i="4" s="1"/>
  <c r="U441" i="1"/>
  <c r="AZ441" i="1"/>
  <c r="BA441" i="1"/>
  <c r="AX441" i="1"/>
  <c r="AY441" i="1"/>
  <c r="Y443" i="1"/>
  <c r="H440" i="4" l="1"/>
  <c r="AB442" i="1"/>
  <c r="AA441" i="1"/>
  <c r="I441" i="1" s="1"/>
  <c r="C441" i="4" s="1"/>
  <c r="J441" i="4" s="1"/>
  <c r="V443" i="1"/>
  <c r="J441" i="1"/>
  <c r="O441" i="1" s="1"/>
  <c r="AL442" i="1"/>
  <c r="AM442" i="1"/>
  <c r="AE443" i="1"/>
  <c r="AO443" i="1"/>
  <c r="AN443" i="1"/>
  <c r="P442" i="1"/>
  <c r="K443" i="1"/>
  <c r="BB443" i="1"/>
  <c r="U442" i="1"/>
  <c r="H441" i="1"/>
  <c r="B441" i="4" s="1"/>
  <c r="N444" i="1"/>
  <c r="AT444" i="1"/>
  <c r="AU444" i="1"/>
  <c r="S443" i="1"/>
  <c r="AX442" i="1"/>
  <c r="AY442" i="1"/>
  <c r="BA442" i="1"/>
  <c r="AZ442" i="1"/>
  <c r="G440" i="4"/>
  <c r="I440" i="4"/>
  <c r="Y444" i="1"/>
  <c r="H441" i="4" l="1"/>
  <c r="V444" i="1"/>
  <c r="AB443" i="1"/>
  <c r="AA442" i="1"/>
  <c r="I442" i="1" s="1"/>
  <c r="C442" i="4" s="1"/>
  <c r="AE444" i="1"/>
  <c r="I441" i="4"/>
  <c r="G441" i="4"/>
  <c r="AX443" i="1"/>
  <c r="BA443" i="1"/>
  <c r="AZ443" i="1"/>
  <c r="AY443" i="1"/>
  <c r="AN444" i="1"/>
  <c r="P443" i="1"/>
  <c r="AO444" i="1"/>
  <c r="BB444" i="1"/>
  <c r="K444" i="1"/>
  <c r="N445" i="1"/>
  <c r="AT445" i="1"/>
  <c r="AU445" i="1"/>
  <c r="S444" i="1"/>
  <c r="U443" i="1"/>
  <c r="H442" i="1"/>
  <c r="B442" i="4" s="1"/>
  <c r="AL443" i="1"/>
  <c r="AM443" i="1"/>
  <c r="J442" i="1"/>
  <c r="O442" i="1" s="1"/>
  <c r="Y445" i="1"/>
  <c r="AE445" i="1" l="1"/>
  <c r="Y446" i="1"/>
  <c r="AL444" i="1"/>
  <c r="J443" i="1"/>
  <c r="O443" i="1" s="1"/>
  <c r="AM444" i="1"/>
  <c r="N446" i="1"/>
  <c r="AT446" i="1"/>
  <c r="AU446" i="1"/>
  <c r="S445" i="1"/>
  <c r="U444" i="1"/>
  <c r="H443" i="1"/>
  <c r="B443" i="4" s="1"/>
  <c r="AN445" i="1"/>
  <c r="AO445" i="1"/>
  <c r="P444" i="1"/>
  <c r="BB445" i="1"/>
  <c r="K445" i="1"/>
  <c r="AX444" i="1"/>
  <c r="BA444" i="1"/>
  <c r="AY444" i="1"/>
  <c r="AZ444" i="1"/>
  <c r="AB444" i="1"/>
  <c r="AA443" i="1"/>
  <c r="I443" i="1" s="1"/>
  <c r="C443" i="4" s="1"/>
  <c r="I442" i="4"/>
  <c r="G442" i="4"/>
  <c r="V445" i="1"/>
  <c r="H442" i="4"/>
  <c r="J442" i="4"/>
  <c r="V446" i="1" l="1"/>
  <c r="AE446" i="1"/>
  <c r="AB445" i="1"/>
  <c r="AO446" i="1"/>
  <c r="P445" i="1"/>
  <c r="AN446" i="1"/>
  <c r="BB446" i="1"/>
  <c r="K446" i="1"/>
  <c r="J443" i="4"/>
  <c r="H443" i="4"/>
  <c r="N447" i="1"/>
  <c r="AT447" i="1"/>
  <c r="AU447" i="1"/>
  <c r="S446" i="1"/>
  <c r="AY445" i="1"/>
  <c r="AZ445" i="1"/>
  <c r="BA445" i="1"/>
  <c r="AX445" i="1"/>
  <c r="Y447" i="1"/>
  <c r="Y448" i="1" s="1"/>
  <c r="AL445" i="1"/>
  <c r="AM445" i="1"/>
  <c r="J444" i="1"/>
  <c r="O444" i="1" s="1"/>
  <c r="G443" i="4"/>
  <c r="I443" i="4"/>
  <c r="H444" i="1"/>
  <c r="B444" i="4" s="1"/>
  <c r="U445" i="1"/>
  <c r="AA444" i="1"/>
  <c r="I444" i="1" s="1"/>
  <c r="C444" i="4" s="1"/>
  <c r="AB446" i="1" l="1"/>
  <c r="AE447" i="1"/>
  <c r="H445" i="1"/>
  <c r="B445" i="4" s="1"/>
  <c r="U446" i="1"/>
  <c r="BB447" i="1"/>
  <c r="AN447" i="1"/>
  <c r="K447" i="1"/>
  <c r="P446" i="1"/>
  <c r="AO447" i="1"/>
  <c r="J445" i="1"/>
  <c r="O445" i="1" s="1"/>
  <c r="AL446" i="1"/>
  <c r="AM446" i="1"/>
  <c r="AX446" i="1"/>
  <c r="BA446" i="1"/>
  <c r="AZ446" i="1"/>
  <c r="AY446" i="1"/>
  <c r="G444" i="4"/>
  <c r="I444" i="4"/>
  <c r="AA445" i="1"/>
  <c r="I445" i="1" s="1"/>
  <c r="C445" i="4" s="1"/>
  <c r="H444" i="4"/>
  <c r="J444" i="4"/>
  <c r="N448" i="1"/>
  <c r="AT448" i="1"/>
  <c r="AU448" i="1"/>
  <c r="S447" i="1"/>
  <c r="V447" i="1"/>
  <c r="V448" i="1" l="1"/>
  <c r="AE448" i="1"/>
  <c r="AO448" i="1"/>
  <c r="P447" i="1"/>
  <c r="BB448" i="1"/>
  <c r="K448" i="1"/>
  <c r="V449" i="1" s="1"/>
  <c r="AN448" i="1"/>
  <c r="AB447" i="1"/>
  <c r="N449" i="1"/>
  <c r="AT449" i="1"/>
  <c r="AU449" i="1"/>
  <c r="S448" i="1"/>
  <c r="Y449" i="1"/>
  <c r="J446" i="1"/>
  <c r="O446" i="1" s="1"/>
  <c r="AM447" i="1"/>
  <c r="AL447" i="1"/>
  <c r="AY447" i="1"/>
  <c r="BA447" i="1"/>
  <c r="AX447" i="1"/>
  <c r="AZ447" i="1"/>
  <c r="H446" i="1"/>
  <c r="B446" i="4" s="1"/>
  <c r="U447" i="1"/>
  <c r="H445" i="4"/>
  <c r="J445" i="4"/>
  <c r="AA446" i="1"/>
  <c r="I446" i="1" s="1"/>
  <c r="C446" i="4" s="1"/>
  <c r="I445" i="4"/>
  <c r="G445" i="4"/>
  <c r="AB448" i="1" l="1"/>
  <c r="Y450" i="1"/>
  <c r="AE449" i="1"/>
  <c r="H447" i="1"/>
  <c r="B447" i="4" s="1"/>
  <c r="U448" i="1"/>
  <c r="AN449" i="1"/>
  <c r="P448" i="1"/>
  <c r="AO449" i="1"/>
  <c r="BB449" i="1"/>
  <c r="K449" i="1"/>
  <c r="AY448" i="1"/>
  <c r="AX448" i="1"/>
  <c r="AZ448" i="1"/>
  <c r="BA448" i="1"/>
  <c r="AL448" i="1"/>
  <c r="J447" i="1"/>
  <c r="O447" i="1" s="1"/>
  <c r="AM448" i="1"/>
  <c r="I446" i="4"/>
  <c r="G446" i="4"/>
  <c r="AA447" i="1"/>
  <c r="I447" i="1" s="1"/>
  <c r="C447" i="4" s="1"/>
  <c r="H446" i="4"/>
  <c r="J446" i="4"/>
  <c r="N450" i="1"/>
  <c r="Y451" i="1" s="1"/>
  <c r="AT450" i="1"/>
  <c r="AU450" i="1"/>
  <c r="S449" i="1"/>
  <c r="AB449" i="1" l="1"/>
  <c r="BA449" i="1"/>
  <c r="AZ449" i="1"/>
  <c r="AY449" i="1"/>
  <c r="AX449" i="1"/>
  <c r="AA448" i="1"/>
  <c r="I448" i="1" s="1"/>
  <c r="C448" i="4" s="1"/>
  <c r="H448" i="1"/>
  <c r="B448" i="4" s="1"/>
  <c r="U449" i="1"/>
  <c r="AE450" i="1"/>
  <c r="N451" i="1"/>
  <c r="AT451" i="1"/>
  <c r="AU451" i="1"/>
  <c r="S450" i="1"/>
  <c r="J448" i="1"/>
  <c r="O448" i="1" s="1"/>
  <c r="AL449" i="1"/>
  <c r="AM449" i="1"/>
  <c r="I447" i="4"/>
  <c r="G447" i="4"/>
  <c r="H447" i="4"/>
  <c r="J447" i="4"/>
  <c r="P449" i="1"/>
  <c r="K450" i="1"/>
  <c r="AO450" i="1"/>
  <c r="BB450" i="1"/>
  <c r="AN450" i="1"/>
  <c r="V450" i="1"/>
  <c r="G448" i="4" l="1"/>
  <c r="I448" i="4"/>
  <c r="AX450" i="1"/>
  <c r="AZ450" i="1"/>
  <c r="BA450" i="1"/>
  <c r="AY450" i="1"/>
  <c r="H448" i="4"/>
  <c r="J448" i="4"/>
  <c r="J449" i="1"/>
  <c r="O449" i="1" s="1"/>
  <c r="AM450" i="1"/>
  <c r="AL450" i="1"/>
  <c r="AA449" i="1"/>
  <c r="I449" i="1" s="1"/>
  <c r="C449" i="4" s="1"/>
  <c r="AE451" i="1"/>
  <c r="H449" i="1"/>
  <c r="B449" i="4" s="1"/>
  <c r="U450" i="1"/>
  <c r="V451" i="1"/>
  <c r="N452" i="1"/>
  <c r="AT452" i="1"/>
  <c r="AU452" i="1"/>
  <c r="S451" i="1"/>
  <c r="AN451" i="1"/>
  <c r="AB451" i="1" s="1"/>
  <c r="BB451" i="1"/>
  <c r="K451" i="1"/>
  <c r="P450" i="1"/>
  <c r="AO451" i="1"/>
  <c r="AB450" i="1"/>
  <c r="Y452" i="1"/>
  <c r="Y453" i="1" s="1"/>
  <c r="AA450" i="1" l="1"/>
  <c r="I450" i="1"/>
  <c r="C450" i="4" s="1"/>
  <c r="J450" i="4" s="1"/>
  <c r="V452" i="1"/>
  <c r="H450" i="1"/>
  <c r="B450" i="4" s="1"/>
  <c r="U451" i="1"/>
  <c r="AN452" i="1"/>
  <c r="BB452" i="1"/>
  <c r="P451" i="1"/>
  <c r="K452" i="1"/>
  <c r="AO452" i="1"/>
  <c r="BA451" i="1"/>
  <c r="AZ451" i="1"/>
  <c r="AY451" i="1"/>
  <c r="AX451" i="1"/>
  <c r="G449" i="4"/>
  <c r="I449" i="4"/>
  <c r="J449" i="4"/>
  <c r="H449" i="4"/>
  <c r="H450" i="4"/>
  <c r="AL451" i="1"/>
  <c r="J450" i="1"/>
  <c r="O450" i="1" s="1"/>
  <c r="AM451" i="1"/>
  <c r="AE452" i="1"/>
  <c r="N453" i="1"/>
  <c r="AT453" i="1"/>
  <c r="AU453" i="1"/>
  <c r="S452" i="1"/>
  <c r="AA451" i="1" l="1"/>
  <c r="I451" i="1" s="1"/>
  <c r="C451" i="4" s="1"/>
  <c r="H451" i="4" s="1"/>
  <c r="AN453" i="1"/>
  <c r="AO453" i="1"/>
  <c r="BB453" i="1"/>
  <c r="P452" i="1"/>
  <c r="K453" i="1"/>
  <c r="AX452" i="1"/>
  <c r="AZ452" i="1"/>
  <c r="BA452" i="1"/>
  <c r="AY452" i="1"/>
  <c r="N454" i="1"/>
  <c r="AT454" i="1"/>
  <c r="AU454" i="1"/>
  <c r="S453" i="1"/>
  <c r="Y454" i="1"/>
  <c r="Y455" i="1" s="1"/>
  <c r="AM452" i="1"/>
  <c r="J451" i="1"/>
  <c r="O451" i="1" s="1"/>
  <c r="AL452" i="1"/>
  <c r="AB452" i="1"/>
  <c r="H451" i="1"/>
  <c r="B451" i="4" s="1"/>
  <c r="U452" i="1"/>
  <c r="I450" i="4"/>
  <c r="G450" i="4"/>
  <c r="AE453" i="1"/>
  <c r="V453" i="1"/>
  <c r="J451" i="4" l="1"/>
  <c r="V454" i="1"/>
  <c r="U453" i="1"/>
  <c r="H452" i="1"/>
  <c r="B452" i="4" s="1"/>
  <c r="G451" i="4"/>
  <c r="I451" i="4"/>
  <c r="BB454" i="1"/>
  <c r="K454" i="1"/>
  <c r="AN454" i="1"/>
  <c r="P453" i="1"/>
  <c r="AO454" i="1"/>
  <c r="AE454" i="1"/>
  <c r="AZ453" i="1"/>
  <c r="AX453" i="1"/>
  <c r="BA453" i="1"/>
  <c r="AY453" i="1"/>
  <c r="AM453" i="1"/>
  <c r="AL453" i="1"/>
  <c r="J452" i="1"/>
  <c r="O452" i="1" s="1"/>
  <c r="N455" i="1"/>
  <c r="AT455" i="1"/>
  <c r="AU455" i="1"/>
  <c r="S454" i="1"/>
  <c r="AA452" i="1"/>
  <c r="I452" i="1" s="1"/>
  <c r="C452" i="4" s="1"/>
  <c r="AB453" i="1"/>
  <c r="AB454" i="1" l="1"/>
  <c r="AZ454" i="1"/>
  <c r="AY454" i="1"/>
  <c r="BA454" i="1"/>
  <c r="AX454" i="1"/>
  <c r="AL454" i="1"/>
  <c r="J453" i="1"/>
  <c r="O453" i="1" s="1"/>
  <c r="AM454" i="1"/>
  <c r="AN455" i="1"/>
  <c r="P454" i="1"/>
  <c r="AO455" i="1"/>
  <c r="BB455" i="1"/>
  <c r="K455" i="1"/>
  <c r="V455" i="1"/>
  <c r="V456" i="1" s="1"/>
  <c r="H452" i="4"/>
  <c r="J452" i="4"/>
  <c r="AE455" i="1"/>
  <c r="N456" i="1"/>
  <c r="AT456" i="1"/>
  <c r="AU456" i="1"/>
  <c r="S455" i="1"/>
  <c r="Y456" i="1"/>
  <c r="Y457" i="1" s="1"/>
  <c r="G452" i="4"/>
  <c r="I452" i="4"/>
  <c r="AA453" i="1"/>
  <c r="I453" i="1" s="1"/>
  <c r="C453" i="4" s="1"/>
  <c r="H453" i="1"/>
  <c r="B453" i="4" s="1"/>
  <c r="U454" i="1"/>
  <c r="AE456" i="1" l="1"/>
  <c r="AB455" i="1"/>
  <c r="AA454" i="1"/>
  <c r="I454" i="1" s="1"/>
  <c r="C454" i="4" s="1"/>
  <c r="P455" i="1"/>
  <c r="AN456" i="1"/>
  <c r="AO456" i="1"/>
  <c r="BB456" i="1"/>
  <c r="K456" i="1"/>
  <c r="AL455" i="1"/>
  <c r="AM455" i="1"/>
  <c r="J454" i="1"/>
  <c r="O454" i="1" s="1"/>
  <c r="AY455" i="1"/>
  <c r="AX455" i="1"/>
  <c r="AZ455" i="1"/>
  <c r="BA455" i="1"/>
  <c r="U455" i="1"/>
  <c r="H454" i="1"/>
  <c r="B454" i="4" s="1"/>
  <c r="J453" i="4"/>
  <c r="H453" i="4"/>
  <c r="G453" i="4"/>
  <c r="I453" i="4"/>
  <c r="N457" i="1"/>
  <c r="AT457" i="1"/>
  <c r="AU457" i="1"/>
  <c r="S456" i="1"/>
  <c r="AB456" i="1" l="1"/>
  <c r="AA455" i="1"/>
  <c r="I455" i="1" s="1"/>
  <c r="C455" i="4" s="1"/>
  <c r="J455" i="4" s="1"/>
  <c r="AO457" i="1"/>
  <c r="AN457" i="1"/>
  <c r="AB457" i="1" s="1"/>
  <c r="K457" i="1"/>
  <c r="BB457" i="1"/>
  <c r="P456" i="1"/>
  <c r="H455" i="4"/>
  <c r="BA456" i="1"/>
  <c r="AZ456" i="1"/>
  <c r="AY456" i="1"/>
  <c r="AX456" i="1"/>
  <c r="H455" i="1"/>
  <c r="B455" i="4" s="1"/>
  <c r="U456" i="1"/>
  <c r="G454" i="4"/>
  <c r="I454" i="4"/>
  <c r="N458" i="1"/>
  <c r="AT458" i="1"/>
  <c r="AU458" i="1"/>
  <c r="S457" i="1"/>
  <c r="AL456" i="1"/>
  <c r="AM456" i="1"/>
  <c r="J455" i="1"/>
  <c r="O455" i="1" s="1"/>
  <c r="Y458" i="1"/>
  <c r="AE457" i="1"/>
  <c r="V457" i="1"/>
  <c r="H454" i="4"/>
  <c r="J454" i="4"/>
  <c r="V458" i="1" l="1"/>
  <c r="Y459" i="1"/>
  <c r="N459" i="1"/>
  <c r="AT459" i="1"/>
  <c r="AU459" i="1"/>
  <c r="S458" i="1"/>
  <c r="U457" i="1"/>
  <c r="H456" i="1"/>
  <c r="B456" i="4" s="1"/>
  <c r="G455" i="4"/>
  <c r="I455" i="4"/>
  <c r="BA457" i="1"/>
  <c r="AZ457" i="1"/>
  <c r="AY457" i="1"/>
  <c r="AX457" i="1"/>
  <c r="AA456" i="1"/>
  <c r="I456" i="1" s="1"/>
  <c r="C456" i="4" s="1"/>
  <c r="J456" i="1"/>
  <c r="O456" i="1" s="1"/>
  <c r="AL457" i="1"/>
  <c r="AM457" i="1"/>
  <c r="AO458" i="1"/>
  <c r="AN458" i="1"/>
  <c r="BB458" i="1"/>
  <c r="K458" i="1"/>
  <c r="P457" i="1"/>
  <c r="V459" i="1"/>
  <c r="AE458" i="1"/>
  <c r="AB458" i="1" l="1"/>
  <c r="AA457" i="1"/>
  <c r="I457" i="1" s="1"/>
  <c r="C457" i="4" s="1"/>
  <c r="J457" i="4" s="1"/>
  <c r="G456" i="4"/>
  <c r="I456" i="4"/>
  <c r="H457" i="1"/>
  <c r="B457" i="4" s="1"/>
  <c r="U458" i="1"/>
  <c r="H456" i="4"/>
  <c r="J456" i="4"/>
  <c r="K459" i="1"/>
  <c r="V460" i="1" s="1"/>
  <c r="BB459" i="1"/>
  <c r="P458" i="1"/>
  <c r="AN459" i="1"/>
  <c r="AO459" i="1"/>
  <c r="AL458" i="1"/>
  <c r="J457" i="1"/>
  <c r="O457" i="1" s="1"/>
  <c r="AM458" i="1"/>
  <c r="AX458" i="1"/>
  <c r="AZ458" i="1"/>
  <c r="AY458" i="1"/>
  <c r="BA458" i="1"/>
  <c r="AE459" i="1"/>
  <c r="N460" i="1"/>
  <c r="AT460" i="1"/>
  <c r="AU460" i="1"/>
  <c r="S459" i="1"/>
  <c r="Y460" i="1"/>
  <c r="H457" i="4" l="1"/>
  <c r="AB459" i="1"/>
  <c r="AE460" i="1"/>
  <c r="AA458" i="1"/>
  <c r="I458" i="1" s="1"/>
  <c r="C458" i="4" s="1"/>
  <c r="J458" i="4" s="1"/>
  <c r="H458" i="1"/>
  <c r="B458" i="4" s="1"/>
  <c r="U459" i="1"/>
  <c r="G457" i="4"/>
  <c r="I457" i="4"/>
  <c r="N461" i="1"/>
  <c r="AT461" i="1"/>
  <c r="AU461" i="1"/>
  <c r="S460" i="1"/>
  <c r="Y461" i="1"/>
  <c r="BA459" i="1"/>
  <c r="AY459" i="1"/>
  <c r="AX459" i="1"/>
  <c r="AZ459" i="1"/>
  <c r="AM459" i="1"/>
  <c r="J458" i="1"/>
  <c r="O458" i="1" s="1"/>
  <c r="AL459" i="1"/>
  <c r="AN460" i="1"/>
  <c r="K460" i="1"/>
  <c r="V461" i="1" s="1"/>
  <c r="AO460" i="1"/>
  <c r="BB460" i="1"/>
  <c r="P459" i="1"/>
  <c r="AA459" i="1" l="1"/>
  <c r="I459" i="1" s="1"/>
  <c r="C459" i="4" s="1"/>
  <c r="H458" i="4"/>
  <c r="AE461" i="1"/>
  <c r="AZ460" i="1"/>
  <c r="BA460" i="1"/>
  <c r="AY460" i="1"/>
  <c r="AX460" i="1"/>
  <c r="N462" i="1"/>
  <c r="AT462" i="1"/>
  <c r="AU462" i="1"/>
  <c r="S461" i="1"/>
  <c r="AM460" i="1"/>
  <c r="J459" i="1"/>
  <c r="O459" i="1" s="1"/>
  <c r="AL460" i="1"/>
  <c r="AO461" i="1"/>
  <c r="K461" i="1"/>
  <c r="P460" i="1"/>
  <c r="AN461" i="1"/>
  <c r="BB461" i="1"/>
  <c r="H459" i="4"/>
  <c r="J459" i="4"/>
  <c r="Y462" i="1"/>
  <c r="AB460" i="1"/>
  <c r="U460" i="1"/>
  <c r="H459" i="1"/>
  <c r="B459" i="4" s="1"/>
  <c r="I458" i="4"/>
  <c r="G458" i="4"/>
  <c r="AA460" i="1" l="1"/>
  <c r="I460" i="1" s="1"/>
  <c r="C460" i="4" s="1"/>
  <c r="AB461" i="1"/>
  <c r="AX461" i="1"/>
  <c r="AZ461" i="1"/>
  <c r="AY461" i="1"/>
  <c r="BA461" i="1"/>
  <c r="AE462" i="1"/>
  <c r="N463" i="1"/>
  <c r="AT463" i="1"/>
  <c r="AU463" i="1"/>
  <c r="S462" i="1"/>
  <c r="H460" i="1"/>
  <c r="B460" i="4" s="1"/>
  <c r="U461" i="1"/>
  <c r="AM461" i="1"/>
  <c r="AL461" i="1"/>
  <c r="J460" i="1"/>
  <c r="O460" i="1" s="1"/>
  <c r="P461" i="1"/>
  <c r="BB462" i="1"/>
  <c r="K462" i="1"/>
  <c r="AN462" i="1"/>
  <c r="AO462" i="1"/>
  <c r="V462" i="1"/>
  <c r="Y463" i="1"/>
  <c r="I459" i="4"/>
  <c r="G459" i="4"/>
  <c r="H460" i="4" l="1"/>
  <c r="J460" i="4"/>
  <c r="V463" i="1"/>
  <c r="Y464" i="1"/>
  <c r="AA461" i="1"/>
  <c r="I461" i="1" s="1"/>
  <c r="C461" i="4" s="1"/>
  <c r="J461" i="4" s="1"/>
  <c r="AE463" i="1"/>
  <c r="N464" i="1"/>
  <c r="AT464" i="1"/>
  <c r="AU464" i="1"/>
  <c r="S463" i="1"/>
  <c r="H461" i="1"/>
  <c r="B461" i="4" s="1"/>
  <c r="U462" i="1"/>
  <c r="AB462" i="1"/>
  <c r="AN463" i="1"/>
  <c r="BB463" i="1"/>
  <c r="P462" i="1"/>
  <c r="AO463" i="1"/>
  <c r="K463" i="1"/>
  <c r="V464" i="1" s="1"/>
  <c r="G460" i="4"/>
  <c r="I460" i="4"/>
  <c r="AX462" i="1"/>
  <c r="AZ462" i="1"/>
  <c r="BA462" i="1"/>
  <c r="AY462" i="1"/>
  <c r="J461" i="1"/>
  <c r="O461" i="1" s="1"/>
  <c r="AM462" i="1"/>
  <c r="AL462" i="1"/>
  <c r="H461" i="4" l="1"/>
  <c r="AA462" i="1"/>
  <c r="I462" i="1" s="1"/>
  <c r="C462" i="4" s="1"/>
  <c r="J462" i="4" s="1"/>
  <c r="AZ463" i="1"/>
  <c r="AY463" i="1"/>
  <c r="AX463" i="1"/>
  <c r="BA463" i="1"/>
  <c r="AE464" i="1"/>
  <c r="AB463" i="1"/>
  <c r="J462" i="1"/>
  <c r="O462" i="1" s="1"/>
  <c r="AL463" i="1"/>
  <c r="AM463" i="1"/>
  <c r="N465" i="1"/>
  <c r="AT465" i="1"/>
  <c r="AU465" i="1"/>
  <c r="S464" i="1"/>
  <c r="H462" i="4"/>
  <c r="H462" i="1"/>
  <c r="B462" i="4" s="1"/>
  <c r="U463" i="1"/>
  <c r="Y465" i="1"/>
  <c r="AN464" i="1"/>
  <c r="K464" i="1"/>
  <c r="AO464" i="1"/>
  <c r="P463" i="1"/>
  <c r="BB464" i="1"/>
  <c r="G461" i="4"/>
  <c r="I461" i="4"/>
  <c r="Y466" i="1" l="1"/>
  <c r="AE465" i="1"/>
  <c r="BB465" i="1"/>
  <c r="P464" i="1"/>
  <c r="K465" i="1"/>
  <c r="AO465" i="1"/>
  <c r="AN465" i="1"/>
  <c r="J463" i="1"/>
  <c r="O463" i="1" s="1"/>
  <c r="AM464" i="1"/>
  <c r="AL464" i="1"/>
  <c r="AB464" i="1"/>
  <c r="N466" i="1"/>
  <c r="AT466" i="1"/>
  <c r="AU466" i="1"/>
  <c r="S465" i="1"/>
  <c r="BA464" i="1"/>
  <c r="AY464" i="1"/>
  <c r="AZ464" i="1"/>
  <c r="AX464" i="1"/>
  <c r="U464" i="1"/>
  <c r="H463" i="1"/>
  <c r="B463" i="4" s="1"/>
  <c r="G462" i="4"/>
  <c r="I462" i="4"/>
  <c r="AA463" i="1"/>
  <c r="I463" i="1" s="1"/>
  <c r="C463" i="4" s="1"/>
  <c r="V465" i="1"/>
  <c r="V466" i="1" l="1"/>
  <c r="AB465" i="1"/>
  <c r="AA464" i="1"/>
  <c r="I464" i="1" s="1"/>
  <c r="C464" i="4" s="1"/>
  <c r="U465" i="1"/>
  <c r="H464" i="1"/>
  <c r="B464" i="4" s="1"/>
  <c r="BB466" i="1"/>
  <c r="AN466" i="1"/>
  <c r="K466" i="1"/>
  <c r="AO466" i="1"/>
  <c r="P465" i="1"/>
  <c r="G463" i="4"/>
  <c r="I463" i="4"/>
  <c r="N467" i="1"/>
  <c r="AT467" i="1"/>
  <c r="AU467" i="1"/>
  <c r="S466" i="1"/>
  <c r="Y467" i="1"/>
  <c r="J463" i="4"/>
  <c r="H463" i="4"/>
  <c r="AE466" i="1"/>
  <c r="J464" i="1"/>
  <c r="O464" i="1" s="1"/>
  <c r="AM465" i="1"/>
  <c r="AL465" i="1"/>
  <c r="AY465" i="1"/>
  <c r="AZ465" i="1"/>
  <c r="AX465" i="1"/>
  <c r="BA465" i="1"/>
  <c r="Y468" i="1" l="1"/>
  <c r="AE467" i="1"/>
  <c r="AO467" i="1"/>
  <c r="K467" i="1"/>
  <c r="BB467" i="1"/>
  <c r="P466" i="1"/>
  <c r="AN467" i="1"/>
  <c r="AB467" i="1" s="1"/>
  <c r="AB466" i="1"/>
  <c r="AX466" i="1"/>
  <c r="BA466" i="1"/>
  <c r="AZ466" i="1"/>
  <c r="AY466" i="1"/>
  <c r="G464" i="4"/>
  <c r="I464" i="4"/>
  <c r="H465" i="1"/>
  <c r="B465" i="4" s="1"/>
  <c r="U466" i="1"/>
  <c r="AA465" i="1"/>
  <c r="I465" i="1" s="1"/>
  <c r="C465" i="4" s="1"/>
  <c r="J464" i="4"/>
  <c r="H464" i="4"/>
  <c r="N468" i="1"/>
  <c r="AT468" i="1"/>
  <c r="AU468" i="1"/>
  <c r="S467" i="1"/>
  <c r="AL466" i="1"/>
  <c r="AM466" i="1"/>
  <c r="J465" i="1"/>
  <c r="O465" i="1" s="1"/>
  <c r="V467" i="1"/>
  <c r="V468" i="1" l="1"/>
  <c r="AA466" i="1"/>
  <c r="I466" i="1" s="1"/>
  <c r="C466" i="4" s="1"/>
  <c r="AZ467" i="1"/>
  <c r="AX467" i="1"/>
  <c r="BA467" i="1"/>
  <c r="AY467" i="1"/>
  <c r="H465" i="4"/>
  <c r="J465" i="4"/>
  <c r="N469" i="1"/>
  <c r="AT469" i="1"/>
  <c r="AU469" i="1"/>
  <c r="S468" i="1"/>
  <c r="K468" i="1"/>
  <c r="V469" i="1" s="1"/>
  <c r="AN468" i="1"/>
  <c r="AO468" i="1"/>
  <c r="P467" i="1"/>
  <c r="BB468" i="1"/>
  <c r="H466" i="1"/>
  <c r="B466" i="4" s="1"/>
  <c r="U467" i="1"/>
  <c r="AE468" i="1"/>
  <c r="AM467" i="1"/>
  <c r="AL467" i="1"/>
  <c r="J466" i="1"/>
  <c r="O466" i="1" s="1"/>
  <c r="I465" i="4"/>
  <c r="G465" i="4"/>
  <c r="Y469" i="1"/>
  <c r="AA467" i="1" l="1"/>
  <c r="I467" i="1" s="1"/>
  <c r="C467" i="4" s="1"/>
  <c r="N470" i="1"/>
  <c r="AT470" i="1"/>
  <c r="AU470" i="1"/>
  <c r="S469" i="1"/>
  <c r="J467" i="4"/>
  <c r="H467" i="4"/>
  <c r="AX468" i="1"/>
  <c r="BA468" i="1"/>
  <c r="AZ468" i="1"/>
  <c r="AY468" i="1"/>
  <c r="AB468" i="1"/>
  <c r="AN469" i="1"/>
  <c r="K469" i="1"/>
  <c r="P468" i="1"/>
  <c r="AO469" i="1"/>
  <c r="BB469" i="1"/>
  <c r="AL468" i="1"/>
  <c r="J467" i="1"/>
  <c r="O467" i="1" s="1"/>
  <c r="AM468" i="1"/>
  <c r="U468" i="1"/>
  <c r="H467" i="1"/>
  <c r="B467" i="4" s="1"/>
  <c r="Y470" i="1"/>
  <c r="Y471" i="1" s="1"/>
  <c r="V470" i="1"/>
  <c r="I466" i="4"/>
  <c r="G466" i="4"/>
  <c r="AE469" i="1"/>
  <c r="J466" i="4"/>
  <c r="H466" i="4"/>
  <c r="AL469" i="1" l="1"/>
  <c r="AM469" i="1"/>
  <c r="J468" i="1"/>
  <c r="O468" i="1" s="1"/>
  <c r="AZ469" i="1"/>
  <c r="BA469" i="1"/>
  <c r="AY469" i="1"/>
  <c r="AX469" i="1"/>
  <c r="V471" i="1"/>
  <c r="G467" i="4"/>
  <c r="I467" i="4"/>
  <c r="AN470" i="1"/>
  <c r="P469" i="1"/>
  <c r="K470" i="1"/>
  <c r="AO470" i="1"/>
  <c r="BB470" i="1"/>
  <c r="H468" i="1"/>
  <c r="B468" i="4" s="1"/>
  <c r="U469" i="1"/>
  <c r="AB469" i="1"/>
  <c r="AE470" i="1"/>
  <c r="AA468" i="1"/>
  <c r="I468" i="1" s="1"/>
  <c r="C468" i="4" s="1"/>
  <c r="N471" i="1"/>
  <c r="AT471" i="1"/>
  <c r="AU471" i="1"/>
  <c r="S470" i="1"/>
  <c r="I468" i="4" l="1"/>
  <c r="G468" i="4"/>
  <c r="BA470" i="1"/>
  <c r="AX470" i="1"/>
  <c r="AY470" i="1"/>
  <c r="AZ470" i="1"/>
  <c r="AL470" i="1"/>
  <c r="AA470" i="1" s="1"/>
  <c r="J469" i="1"/>
  <c r="O469" i="1" s="1"/>
  <c r="AM470" i="1"/>
  <c r="AN471" i="1"/>
  <c r="BB471" i="1"/>
  <c r="AO471" i="1"/>
  <c r="P470" i="1"/>
  <c r="K471" i="1"/>
  <c r="N472" i="1"/>
  <c r="AT472" i="1"/>
  <c r="AU472" i="1"/>
  <c r="S471" i="1"/>
  <c r="J468" i="4"/>
  <c r="H468" i="4"/>
  <c r="AE471" i="1"/>
  <c r="Y472" i="1"/>
  <c r="AB470" i="1"/>
  <c r="H469" i="1"/>
  <c r="B469" i="4" s="1"/>
  <c r="U470" i="1"/>
  <c r="AA469" i="1"/>
  <c r="I469" i="1" s="1"/>
  <c r="C469" i="4" s="1"/>
  <c r="I470" i="1" l="1"/>
  <c r="C470" i="4" s="1"/>
  <c r="H470" i="4" s="1"/>
  <c r="Y473" i="1"/>
  <c r="N473" i="1"/>
  <c r="AT473" i="1"/>
  <c r="AU473" i="1"/>
  <c r="S472" i="1"/>
  <c r="J470" i="1"/>
  <c r="O470" i="1" s="1"/>
  <c r="AM471" i="1"/>
  <c r="AL471" i="1"/>
  <c r="AY471" i="1"/>
  <c r="AX471" i="1"/>
  <c r="AZ471" i="1"/>
  <c r="BA471" i="1"/>
  <c r="AN472" i="1"/>
  <c r="AO472" i="1"/>
  <c r="P471" i="1"/>
  <c r="BB472" i="1"/>
  <c r="K472" i="1"/>
  <c r="J469" i="4"/>
  <c r="H469" i="4"/>
  <c r="AB471" i="1"/>
  <c r="H470" i="1"/>
  <c r="B470" i="4" s="1"/>
  <c r="U471" i="1"/>
  <c r="G469" i="4"/>
  <c r="I469" i="4"/>
  <c r="AE472" i="1"/>
  <c r="V472" i="1"/>
  <c r="AA471" i="1" l="1"/>
  <c r="J470" i="4"/>
  <c r="V473" i="1"/>
  <c r="I471" i="1"/>
  <c r="C471" i="4" s="1"/>
  <c r="H471" i="4" s="1"/>
  <c r="AE473" i="1"/>
  <c r="AB472" i="1"/>
  <c r="H471" i="1"/>
  <c r="B471" i="4" s="1"/>
  <c r="U472" i="1"/>
  <c r="AL472" i="1"/>
  <c r="AM472" i="1"/>
  <c r="J471" i="1"/>
  <c r="O471" i="1" s="1"/>
  <c r="N474" i="1"/>
  <c r="AT474" i="1"/>
  <c r="AU474" i="1"/>
  <c r="S473" i="1"/>
  <c r="G470" i="4"/>
  <c r="I470" i="4"/>
  <c r="AN473" i="1"/>
  <c r="P472" i="1"/>
  <c r="AO473" i="1"/>
  <c r="BB473" i="1"/>
  <c r="K473" i="1"/>
  <c r="V474" i="1" s="1"/>
  <c r="Y474" i="1"/>
  <c r="AZ472" i="1"/>
  <c r="BA472" i="1"/>
  <c r="AY472" i="1"/>
  <c r="AX472" i="1"/>
  <c r="J471" i="4" l="1"/>
  <c r="AA472" i="1"/>
  <c r="I472" i="1" s="1"/>
  <c r="C472" i="4" s="1"/>
  <c r="Y475" i="1"/>
  <c r="H472" i="1"/>
  <c r="B472" i="4" s="1"/>
  <c r="U473" i="1"/>
  <c r="AB473" i="1"/>
  <c r="P473" i="1"/>
  <c r="AO474" i="1"/>
  <c r="BB474" i="1"/>
  <c r="K474" i="1"/>
  <c r="AN474" i="1"/>
  <c r="G471" i="4"/>
  <c r="I471" i="4"/>
  <c r="N475" i="1"/>
  <c r="AT475" i="1"/>
  <c r="AU475" i="1"/>
  <c r="S474" i="1"/>
  <c r="J472" i="1"/>
  <c r="O472" i="1" s="1"/>
  <c r="AM473" i="1"/>
  <c r="AL473" i="1"/>
  <c r="AY473" i="1"/>
  <c r="AX473" i="1"/>
  <c r="AZ473" i="1"/>
  <c r="BA473" i="1"/>
  <c r="AE474" i="1"/>
  <c r="AA473" i="1" l="1"/>
  <c r="AE475" i="1"/>
  <c r="I473" i="1"/>
  <c r="C473" i="4" s="1"/>
  <c r="H473" i="4" s="1"/>
  <c r="N476" i="1"/>
  <c r="AT476" i="1"/>
  <c r="AU476" i="1"/>
  <c r="S475" i="1"/>
  <c r="H473" i="1"/>
  <c r="B473" i="4" s="1"/>
  <c r="U474" i="1"/>
  <c r="G472" i="4"/>
  <c r="I472" i="4"/>
  <c r="AL474" i="1"/>
  <c r="J473" i="1"/>
  <c r="O473" i="1" s="1"/>
  <c r="AM474" i="1"/>
  <c r="AB474" i="1"/>
  <c r="Y476" i="1"/>
  <c r="Y477" i="1" s="1"/>
  <c r="H472" i="4"/>
  <c r="J472" i="4"/>
  <c r="AN475" i="1"/>
  <c r="BB475" i="1"/>
  <c r="K475" i="1"/>
  <c r="AO475" i="1"/>
  <c r="P474" i="1"/>
  <c r="AX474" i="1"/>
  <c r="AZ474" i="1"/>
  <c r="BA474" i="1"/>
  <c r="AY474" i="1"/>
  <c r="V475" i="1"/>
  <c r="J473" i="4" l="1"/>
  <c r="V476" i="1"/>
  <c r="AE476" i="1"/>
  <c r="AL475" i="1"/>
  <c r="J474" i="1"/>
  <c r="O474" i="1" s="1"/>
  <c r="AM475" i="1"/>
  <c r="H474" i="1"/>
  <c r="B474" i="4" s="1"/>
  <c r="U475" i="1"/>
  <c r="G473" i="4"/>
  <c r="I473" i="4"/>
  <c r="AN476" i="1"/>
  <c r="P475" i="1"/>
  <c r="AO476" i="1"/>
  <c r="BB476" i="1"/>
  <c r="K476" i="1"/>
  <c r="AY475" i="1"/>
  <c r="AX475" i="1"/>
  <c r="AZ475" i="1"/>
  <c r="BA475" i="1"/>
  <c r="AB475" i="1"/>
  <c r="AA474" i="1"/>
  <c r="I474" i="1" s="1"/>
  <c r="C474" i="4" s="1"/>
  <c r="N477" i="1"/>
  <c r="Y478" i="1" s="1"/>
  <c r="AT477" i="1"/>
  <c r="AU477" i="1"/>
  <c r="S476" i="1"/>
  <c r="AE477" i="1" l="1"/>
  <c r="AB476" i="1"/>
  <c r="J475" i="1"/>
  <c r="O475" i="1" s="1"/>
  <c r="AL476" i="1"/>
  <c r="AM476" i="1"/>
  <c r="N478" i="1"/>
  <c r="AT478" i="1"/>
  <c r="AU478" i="1"/>
  <c r="S477" i="1"/>
  <c r="P476" i="1"/>
  <c r="AN477" i="1"/>
  <c r="K477" i="1"/>
  <c r="BB477" i="1"/>
  <c r="AO477" i="1"/>
  <c r="H475" i="1"/>
  <c r="B475" i="4" s="1"/>
  <c r="U476" i="1"/>
  <c r="I474" i="4"/>
  <c r="G474" i="4"/>
  <c r="H474" i="4"/>
  <c r="J474" i="4"/>
  <c r="BA476" i="1"/>
  <c r="AZ476" i="1"/>
  <c r="AY476" i="1"/>
  <c r="AX476" i="1"/>
  <c r="V477" i="1"/>
  <c r="AA475" i="1"/>
  <c r="I475" i="1" s="1"/>
  <c r="C475" i="4" s="1"/>
  <c r="V478" i="1" l="1"/>
  <c r="H476" i="1"/>
  <c r="B476" i="4" s="1"/>
  <c r="U477" i="1"/>
  <c r="AE478" i="1"/>
  <c r="N479" i="1"/>
  <c r="AT479" i="1"/>
  <c r="AU479" i="1"/>
  <c r="S478" i="1"/>
  <c r="AM477" i="1"/>
  <c r="J476" i="1"/>
  <c r="O476" i="1" s="1"/>
  <c r="AL477" i="1"/>
  <c r="AA476" i="1"/>
  <c r="I476" i="1" s="1"/>
  <c r="C476" i="4" s="1"/>
  <c r="G475" i="4"/>
  <c r="I475" i="4"/>
  <c r="AB477" i="1"/>
  <c r="AZ477" i="1"/>
  <c r="BA477" i="1"/>
  <c r="AY477" i="1"/>
  <c r="AX477" i="1"/>
  <c r="AN478" i="1"/>
  <c r="BB478" i="1"/>
  <c r="P477" i="1"/>
  <c r="K478" i="1"/>
  <c r="AO478" i="1"/>
  <c r="J475" i="4"/>
  <c r="H475" i="4"/>
  <c r="Y479" i="1"/>
  <c r="AE479" i="1" l="1"/>
  <c r="Y480" i="1"/>
  <c r="P478" i="1"/>
  <c r="AO479" i="1"/>
  <c r="BB479" i="1"/>
  <c r="K479" i="1"/>
  <c r="AN479" i="1"/>
  <c r="AB478" i="1"/>
  <c r="V479" i="1"/>
  <c r="N480" i="1"/>
  <c r="AT480" i="1"/>
  <c r="AU480" i="1"/>
  <c r="S479" i="1"/>
  <c r="AL478" i="1"/>
  <c r="J477" i="1"/>
  <c r="O477" i="1" s="1"/>
  <c r="AM478" i="1"/>
  <c r="H476" i="4"/>
  <c r="J476" i="4"/>
  <c r="AA477" i="1"/>
  <c r="I477" i="1" s="1"/>
  <c r="C477" i="4" s="1"/>
  <c r="H477" i="1"/>
  <c r="B477" i="4" s="1"/>
  <c r="U478" i="1"/>
  <c r="BA478" i="1"/>
  <c r="AZ478" i="1"/>
  <c r="AX478" i="1"/>
  <c r="AY478" i="1"/>
  <c r="G476" i="4"/>
  <c r="I476" i="4"/>
  <c r="AB479" i="1" l="1"/>
  <c r="V480" i="1"/>
  <c r="N481" i="1"/>
  <c r="AT481" i="1"/>
  <c r="AU481" i="1"/>
  <c r="S480" i="1"/>
  <c r="H478" i="1"/>
  <c r="B478" i="4" s="1"/>
  <c r="U479" i="1"/>
  <c r="Y481" i="1"/>
  <c r="AN480" i="1"/>
  <c r="K480" i="1"/>
  <c r="V481" i="1" s="1"/>
  <c r="BB480" i="1"/>
  <c r="AO480" i="1"/>
  <c r="P479" i="1"/>
  <c r="AA478" i="1"/>
  <c r="I478" i="1" s="1"/>
  <c r="C478" i="4" s="1"/>
  <c r="G477" i="4"/>
  <c r="I477" i="4"/>
  <c r="BA479" i="1"/>
  <c r="AZ479" i="1"/>
  <c r="AY479" i="1"/>
  <c r="AX479" i="1"/>
  <c r="AL479" i="1"/>
  <c r="AM479" i="1"/>
  <c r="J478" i="1"/>
  <c r="O478" i="1" s="1"/>
  <c r="J477" i="4"/>
  <c r="H477" i="4"/>
  <c r="AE480" i="1"/>
  <c r="AA479" i="1" l="1"/>
  <c r="I479" i="1" s="1"/>
  <c r="C479" i="4" s="1"/>
  <c r="Y482" i="1"/>
  <c r="AE481" i="1"/>
  <c r="H479" i="1"/>
  <c r="B479" i="4" s="1"/>
  <c r="U480" i="1"/>
  <c r="G478" i="4"/>
  <c r="I478" i="4"/>
  <c r="H479" i="4"/>
  <c r="J479" i="4"/>
  <c r="J478" i="4"/>
  <c r="H478" i="4"/>
  <c r="BA480" i="1"/>
  <c r="AZ480" i="1"/>
  <c r="AY480" i="1"/>
  <c r="AX480" i="1"/>
  <c r="AN481" i="1"/>
  <c r="P480" i="1"/>
  <c r="AO481" i="1"/>
  <c r="BB481" i="1"/>
  <c r="K481" i="1"/>
  <c r="J479" i="1"/>
  <c r="O479" i="1" s="1"/>
  <c r="AM480" i="1"/>
  <c r="AL480" i="1"/>
  <c r="AB480" i="1"/>
  <c r="N482" i="1"/>
  <c r="AT482" i="1"/>
  <c r="AU482" i="1"/>
  <c r="S481" i="1"/>
  <c r="AA480" i="1" l="1"/>
  <c r="I480" i="1"/>
  <c r="C480" i="4" s="1"/>
  <c r="J480" i="4" s="1"/>
  <c r="AB481" i="1"/>
  <c r="N483" i="1"/>
  <c r="AT483" i="1"/>
  <c r="AU483" i="1"/>
  <c r="S482" i="1"/>
  <c r="H480" i="4"/>
  <c r="U481" i="1"/>
  <c r="H480" i="1"/>
  <c r="B480" i="4" s="1"/>
  <c r="AN482" i="1"/>
  <c r="P481" i="1"/>
  <c r="BB482" i="1"/>
  <c r="K482" i="1"/>
  <c r="AO482" i="1"/>
  <c r="AX481" i="1"/>
  <c r="AZ481" i="1"/>
  <c r="BA481" i="1"/>
  <c r="AY481" i="1"/>
  <c r="G479" i="4"/>
  <c r="I479" i="4"/>
  <c r="Y483" i="1"/>
  <c r="Y484" i="1" s="1"/>
  <c r="AL481" i="1"/>
  <c r="J480" i="1"/>
  <c r="O480" i="1" s="1"/>
  <c r="AM481" i="1"/>
  <c r="AE482" i="1"/>
  <c r="V482" i="1"/>
  <c r="V483" i="1" l="1"/>
  <c r="U482" i="1"/>
  <c r="H481" i="1"/>
  <c r="B481" i="4" s="1"/>
  <c r="AM482" i="1"/>
  <c r="AL482" i="1"/>
  <c r="J481" i="1"/>
  <c r="O481" i="1" s="1"/>
  <c r="G480" i="4"/>
  <c r="I480" i="4"/>
  <c r="P482" i="1"/>
  <c r="AO483" i="1"/>
  <c r="AN483" i="1"/>
  <c r="AB483" i="1" s="1"/>
  <c r="BB483" i="1"/>
  <c r="K483" i="1"/>
  <c r="V484" i="1" s="1"/>
  <c r="AX482" i="1"/>
  <c r="BA482" i="1"/>
  <c r="AZ482" i="1"/>
  <c r="AY482" i="1"/>
  <c r="AA481" i="1"/>
  <c r="I481" i="1" s="1"/>
  <c r="C481" i="4" s="1"/>
  <c r="AE483" i="1"/>
  <c r="AB482" i="1"/>
  <c r="N484" i="1"/>
  <c r="Y485" i="1" s="1"/>
  <c r="AT484" i="1"/>
  <c r="AU484" i="1"/>
  <c r="S483" i="1"/>
  <c r="AA482" i="1" l="1"/>
  <c r="I482" i="1" s="1"/>
  <c r="C482" i="4" s="1"/>
  <c r="J482" i="1"/>
  <c r="O482" i="1" s="1"/>
  <c r="AL483" i="1"/>
  <c r="AM483" i="1"/>
  <c r="J482" i="4"/>
  <c r="H482" i="4"/>
  <c r="AE484" i="1"/>
  <c r="BA483" i="1"/>
  <c r="AZ483" i="1"/>
  <c r="AY483" i="1"/>
  <c r="AX483" i="1"/>
  <c r="H481" i="4"/>
  <c r="J481" i="4"/>
  <c r="I481" i="4"/>
  <c r="G481" i="4"/>
  <c r="N485" i="1"/>
  <c r="AT485" i="1"/>
  <c r="AU485" i="1"/>
  <c r="S484" i="1"/>
  <c r="P483" i="1"/>
  <c r="K484" i="1"/>
  <c r="V485" i="1" s="1"/>
  <c r="AN484" i="1"/>
  <c r="BB484" i="1"/>
  <c r="AO484" i="1"/>
  <c r="H482" i="1"/>
  <c r="B482" i="4" s="1"/>
  <c r="U483" i="1"/>
  <c r="AB484" i="1" l="1"/>
  <c r="AZ484" i="1"/>
  <c r="BA484" i="1"/>
  <c r="AX484" i="1"/>
  <c r="AY484" i="1"/>
  <c r="AN485" i="1"/>
  <c r="P484" i="1"/>
  <c r="AO485" i="1"/>
  <c r="K485" i="1"/>
  <c r="BB485" i="1"/>
  <c r="AA483" i="1"/>
  <c r="I483" i="1" s="1"/>
  <c r="C483" i="4" s="1"/>
  <c r="AL484" i="1"/>
  <c r="AM484" i="1"/>
  <c r="J483" i="1"/>
  <c r="O483" i="1" s="1"/>
  <c r="AE485" i="1"/>
  <c r="H483" i="1"/>
  <c r="B483" i="4" s="1"/>
  <c r="U484" i="1"/>
  <c r="I482" i="4"/>
  <c r="G482" i="4"/>
  <c r="N486" i="1"/>
  <c r="AT486" i="1"/>
  <c r="AU486" i="1"/>
  <c r="S485" i="1"/>
  <c r="Y486" i="1"/>
  <c r="Y487" i="1" s="1"/>
  <c r="AA484" i="1" l="1"/>
  <c r="I484" i="1" s="1"/>
  <c r="C484" i="4" s="1"/>
  <c r="J484" i="4" s="1"/>
  <c r="AB485" i="1"/>
  <c r="AM485" i="1"/>
  <c r="AL485" i="1"/>
  <c r="J484" i="1"/>
  <c r="O484" i="1" s="1"/>
  <c r="AE486" i="1"/>
  <c r="J483" i="4"/>
  <c r="H483" i="4"/>
  <c r="BA485" i="1"/>
  <c r="AX485" i="1"/>
  <c r="AZ485" i="1"/>
  <c r="AY485" i="1"/>
  <c r="G483" i="4"/>
  <c r="I483" i="4"/>
  <c r="N487" i="1"/>
  <c r="AT487" i="1"/>
  <c r="AU487" i="1"/>
  <c r="S486" i="1"/>
  <c r="H484" i="1"/>
  <c r="B484" i="4" s="1"/>
  <c r="U485" i="1"/>
  <c r="AN486" i="1"/>
  <c r="K486" i="1"/>
  <c r="AO486" i="1"/>
  <c r="P485" i="1"/>
  <c r="BB486" i="1"/>
  <c r="V486" i="1"/>
  <c r="AB486" i="1" l="1"/>
  <c r="H484" i="4"/>
  <c r="AN487" i="1"/>
  <c r="K487" i="1"/>
  <c r="BB487" i="1"/>
  <c r="P486" i="1"/>
  <c r="AO487" i="1"/>
  <c r="AA485" i="1"/>
  <c r="I485" i="1" s="1"/>
  <c r="C485" i="4" s="1"/>
  <c r="U486" i="1"/>
  <c r="H485" i="1"/>
  <c r="B485" i="4" s="1"/>
  <c r="V487" i="1"/>
  <c r="AL486" i="1"/>
  <c r="AM486" i="1"/>
  <c r="J485" i="1"/>
  <c r="O485" i="1" s="1"/>
  <c r="G484" i="4"/>
  <c r="I484" i="4"/>
  <c r="BA486" i="1"/>
  <c r="AX486" i="1"/>
  <c r="AZ486" i="1"/>
  <c r="AY486" i="1"/>
  <c r="AE487" i="1"/>
  <c r="N488" i="1"/>
  <c r="AT488" i="1"/>
  <c r="AU488" i="1"/>
  <c r="S487" i="1"/>
  <c r="Y488" i="1"/>
  <c r="V488" i="1" l="1"/>
  <c r="Y489" i="1"/>
  <c r="AA486" i="1"/>
  <c r="I486" i="1" s="1"/>
  <c r="C486" i="4" s="1"/>
  <c r="H486" i="4" s="1"/>
  <c r="AE488" i="1"/>
  <c r="J486" i="1"/>
  <c r="O486" i="1" s="1"/>
  <c r="AM487" i="1"/>
  <c r="AL487" i="1"/>
  <c r="G485" i="4"/>
  <c r="I485" i="4"/>
  <c r="H486" i="1"/>
  <c r="B486" i="4" s="1"/>
  <c r="U487" i="1"/>
  <c r="J485" i="4"/>
  <c r="H485" i="4"/>
  <c r="BA487" i="1"/>
  <c r="AZ487" i="1"/>
  <c r="AY487" i="1"/>
  <c r="AX487" i="1"/>
  <c r="AO488" i="1"/>
  <c r="AN488" i="1"/>
  <c r="AB488" i="1" s="1"/>
  <c r="P487" i="1"/>
  <c r="K488" i="1"/>
  <c r="V489" i="1" s="1"/>
  <c r="BB488" i="1"/>
  <c r="N489" i="1"/>
  <c r="AT489" i="1"/>
  <c r="AU489" i="1"/>
  <c r="S488" i="1"/>
  <c r="AB487" i="1"/>
  <c r="AA487" i="1" l="1"/>
  <c r="J486" i="4"/>
  <c r="U488" i="1"/>
  <c r="H487" i="1"/>
  <c r="B487" i="4" s="1"/>
  <c r="G486" i="4"/>
  <c r="I486" i="4"/>
  <c r="AM488" i="1"/>
  <c r="J487" i="1"/>
  <c r="O487" i="1" s="1"/>
  <c r="AL488" i="1"/>
  <c r="AE489" i="1"/>
  <c r="N490" i="1"/>
  <c r="AT490" i="1"/>
  <c r="AU490" i="1"/>
  <c r="S489" i="1"/>
  <c r="BA488" i="1"/>
  <c r="AZ488" i="1"/>
  <c r="AX488" i="1"/>
  <c r="AY488" i="1"/>
  <c r="AN489" i="1"/>
  <c r="K489" i="1"/>
  <c r="AO489" i="1"/>
  <c r="P488" i="1"/>
  <c r="BB489" i="1"/>
  <c r="I487" i="1"/>
  <c r="C487" i="4" s="1"/>
  <c r="V490" i="1"/>
  <c r="Y490" i="1"/>
  <c r="Y491" i="1" l="1"/>
  <c r="AA488" i="1"/>
  <c r="I488" i="1" s="1"/>
  <c r="C488" i="4" s="1"/>
  <c r="H488" i="4" s="1"/>
  <c r="AE490" i="1"/>
  <c r="J488" i="4"/>
  <c r="J488" i="1"/>
  <c r="O488" i="1" s="1"/>
  <c r="AM489" i="1"/>
  <c r="AL489" i="1"/>
  <c r="J487" i="4"/>
  <c r="H487" i="4"/>
  <c r="AX489" i="1"/>
  <c r="AY489" i="1"/>
  <c r="BA489" i="1"/>
  <c r="AZ489" i="1"/>
  <c r="BB490" i="1"/>
  <c r="P489" i="1"/>
  <c r="AO490" i="1"/>
  <c r="AN490" i="1"/>
  <c r="K490" i="1"/>
  <c r="V491" i="1" s="1"/>
  <c r="I487" i="4"/>
  <c r="G487" i="4"/>
  <c r="AB489" i="1"/>
  <c r="N491" i="1"/>
  <c r="AT491" i="1"/>
  <c r="AU491" i="1"/>
  <c r="S490" i="1"/>
  <c r="H488" i="1"/>
  <c r="B488" i="4" s="1"/>
  <c r="U489" i="1"/>
  <c r="AA489" i="1" l="1"/>
  <c r="I489" i="1" s="1"/>
  <c r="C489" i="4" s="1"/>
  <c r="N492" i="1"/>
  <c r="AT492" i="1"/>
  <c r="AU492" i="1"/>
  <c r="S491" i="1"/>
  <c r="Y492" i="1"/>
  <c r="Y493" i="1" s="1"/>
  <c r="U490" i="1"/>
  <c r="H489" i="1"/>
  <c r="B489" i="4" s="1"/>
  <c r="G488" i="4"/>
  <c r="I488" i="4"/>
  <c r="AN491" i="1"/>
  <c r="P490" i="1"/>
  <c r="BB491" i="1"/>
  <c r="AO491" i="1"/>
  <c r="K491" i="1"/>
  <c r="AM490" i="1"/>
  <c r="J489" i="1"/>
  <c r="O489" i="1" s="1"/>
  <c r="AL490" i="1"/>
  <c r="AE491" i="1"/>
  <c r="AZ490" i="1"/>
  <c r="BA490" i="1"/>
  <c r="AX490" i="1"/>
  <c r="AY490" i="1"/>
  <c r="AB490" i="1"/>
  <c r="AE492" i="1" l="1"/>
  <c r="AA490" i="1"/>
  <c r="I490" i="1" s="1"/>
  <c r="C490" i="4" s="1"/>
  <c r="J490" i="4" s="1"/>
  <c r="U491" i="1"/>
  <c r="H490" i="1"/>
  <c r="B490" i="4" s="1"/>
  <c r="J490" i="1"/>
  <c r="O490" i="1" s="1"/>
  <c r="AL491" i="1"/>
  <c r="AM491" i="1"/>
  <c r="Y494" i="1"/>
  <c r="K492" i="1"/>
  <c r="AO492" i="1"/>
  <c r="AN492" i="1"/>
  <c r="BB492" i="1"/>
  <c r="P491" i="1"/>
  <c r="AX491" i="1"/>
  <c r="BA491" i="1"/>
  <c r="AZ491" i="1"/>
  <c r="AY491" i="1"/>
  <c r="N493" i="1"/>
  <c r="AT493" i="1"/>
  <c r="AU493" i="1"/>
  <c r="S492" i="1"/>
  <c r="AB491" i="1"/>
  <c r="J489" i="4"/>
  <c r="H489" i="4"/>
  <c r="G489" i="4"/>
  <c r="I489" i="4"/>
  <c r="V492" i="1"/>
  <c r="H490" i="4" l="1"/>
  <c r="AO493" i="1"/>
  <c r="K493" i="1"/>
  <c r="AN493" i="1"/>
  <c r="AB493" i="1" s="1"/>
  <c r="BB493" i="1"/>
  <c r="P492" i="1"/>
  <c r="Y495" i="1"/>
  <c r="AA491" i="1"/>
  <c r="I491" i="1" s="1"/>
  <c r="C491" i="4" s="1"/>
  <c r="AE493" i="1"/>
  <c r="V493" i="1"/>
  <c r="N494" i="1"/>
  <c r="AT494" i="1"/>
  <c r="AU494" i="1"/>
  <c r="S493" i="1"/>
  <c r="BA492" i="1"/>
  <c r="AZ492" i="1"/>
  <c r="AY492" i="1"/>
  <c r="AX492" i="1"/>
  <c r="I490" i="4"/>
  <c r="G490" i="4"/>
  <c r="AM492" i="1"/>
  <c r="AL492" i="1"/>
  <c r="J491" i="1"/>
  <c r="O491" i="1" s="1"/>
  <c r="AB492" i="1"/>
  <c r="H491" i="1"/>
  <c r="B491" i="4" s="1"/>
  <c r="U492" i="1"/>
  <c r="V494" i="1" l="1"/>
  <c r="AA492" i="1"/>
  <c r="I492" i="1" s="1"/>
  <c r="C492" i="4" s="1"/>
  <c r="I491" i="4"/>
  <c r="G491" i="4"/>
  <c r="H491" i="4"/>
  <c r="J491" i="4"/>
  <c r="BA493" i="1"/>
  <c r="AZ493" i="1"/>
  <c r="AY493" i="1"/>
  <c r="AX493" i="1"/>
  <c r="AE494" i="1"/>
  <c r="N495" i="1"/>
  <c r="AT495" i="1"/>
  <c r="AU495" i="1"/>
  <c r="S494" i="1"/>
  <c r="AN494" i="1"/>
  <c r="P493" i="1"/>
  <c r="AO494" i="1"/>
  <c r="BB494" i="1"/>
  <c r="K494" i="1"/>
  <c r="U493" i="1"/>
  <c r="H492" i="1"/>
  <c r="B492" i="4" s="1"/>
  <c r="J492" i="1"/>
  <c r="O492" i="1" s="1"/>
  <c r="AL493" i="1"/>
  <c r="AM493" i="1"/>
  <c r="J492" i="4" l="1"/>
  <c r="H492" i="4"/>
  <c r="AA493" i="1"/>
  <c r="I493" i="1" s="1"/>
  <c r="C493" i="4" s="1"/>
  <c r="J493" i="4" s="1"/>
  <c r="I492" i="4"/>
  <c r="G492" i="4"/>
  <c r="AE495" i="1"/>
  <c r="N496" i="1"/>
  <c r="AT496" i="1"/>
  <c r="AU496" i="1"/>
  <c r="S495" i="1"/>
  <c r="Y496" i="1"/>
  <c r="AY494" i="1"/>
  <c r="AX494" i="1"/>
  <c r="AZ494" i="1"/>
  <c r="BA494" i="1"/>
  <c r="H493" i="1"/>
  <c r="B493" i="4" s="1"/>
  <c r="U494" i="1"/>
  <c r="K495" i="1"/>
  <c r="AN495" i="1"/>
  <c r="P494" i="1"/>
  <c r="AO495" i="1"/>
  <c r="BB495" i="1"/>
  <c r="V495" i="1"/>
  <c r="AM494" i="1"/>
  <c r="J493" i="1"/>
  <c r="O493" i="1" s="1"/>
  <c r="AL494" i="1"/>
  <c r="AB494" i="1"/>
  <c r="H493" i="4" l="1"/>
  <c r="AA494" i="1"/>
  <c r="I494" i="1" s="1"/>
  <c r="C494" i="4" s="1"/>
  <c r="AB495" i="1"/>
  <c r="Y497" i="1"/>
  <c r="AE496" i="1"/>
  <c r="H494" i="4"/>
  <c r="J494" i="4"/>
  <c r="BB496" i="1"/>
  <c r="AN496" i="1"/>
  <c r="P495" i="1"/>
  <c r="K496" i="1"/>
  <c r="AO496" i="1"/>
  <c r="N497" i="1"/>
  <c r="AT497" i="1"/>
  <c r="AU497" i="1"/>
  <c r="S496" i="1"/>
  <c r="H494" i="1"/>
  <c r="B494" i="4" s="1"/>
  <c r="U495" i="1"/>
  <c r="V496" i="1"/>
  <c r="V497" i="1" s="1"/>
  <c r="J494" i="1"/>
  <c r="O494" i="1" s="1"/>
  <c r="AL495" i="1"/>
  <c r="AM495" i="1"/>
  <c r="G493" i="4"/>
  <c r="I493" i="4"/>
  <c r="AZ495" i="1"/>
  <c r="AY495" i="1"/>
  <c r="AX495" i="1"/>
  <c r="BA495" i="1"/>
  <c r="Y498" i="1" l="1"/>
  <c r="AN497" i="1"/>
  <c r="P496" i="1"/>
  <c r="AO497" i="1"/>
  <c r="K497" i="1"/>
  <c r="BB497" i="1"/>
  <c r="AL496" i="1"/>
  <c r="AM496" i="1"/>
  <c r="J495" i="1"/>
  <c r="O495" i="1" s="1"/>
  <c r="AB496" i="1"/>
  <c r="G494" i="4"/>
  <c r="I494" i="4"/>
  <c r="BA496" i="1"/>
  <c r="AZ496" i="1"/>
  <c r="AY496" i="1"/>
  <c r="AX496" i="1"/>
  <c r="H495" i="1"/>
  <c r="B495" i="4" s="1"/>
  <c r="U496" i="1"/>
  <c r="AE497" i="1"/>
  <c r="AA495" i="1"/>
  <c r="I495" i="1" s="1"/>
  <c r="C495" i="4" s="1"/>
  <c r="N498" i="1"/>
  <c r="AT498" i="1"/>
  <c r="AU498" i="1"/>
  <c r="S497" i="1"/>
  <c r="AY497" i="1" l="1"/>
  <c r="AX497" i="1"/>
  <c r="AZ497" i="1"/>
  <c r="BA497" i="1"/>
  <c r="AM497" i="1"/>
  <c r="AL497" i="1"/>
  <c r="J496" i="1"/>
  <c r="O496" i="1" s="1"/>
  <c r="AN498" i="1"/>
  <c r="K498" i="1"/>
  <c r="BB498" i="1"/>
  <c r="AO498" i="1"/>
  <c r="P497" i="1"/>
  <c r="N499" i="1"/>
  <c r="AT499" i="1"/>
  <c r="AU499" i="1"/>
  <c r="S498" i="1"/>
  <c r="Y499" i="1"/>
  <c r="AE498" i="1"/>
  <c r="H495" i="4"/>
  <c r="J495" i="4"/>
  <c r="AB497" i="1"/>
  <c r="AA496" i="1"/>
  <c r="I496" i="1" s="1"/>
  <c r="C496" i="4" s="1"/>
  <c r="H496" i="1"/>
  <c r="B496" i="4" s="1"/>
  <c r="U497" i="1"/>
  <c r="G495" i="4"/>
  <c r="I495" i="4"/>
  <c r="V498" i="1"/>
  <c r="V499" i="1" s="1"/>
  <c r="AA497" i="1" l="1"/>
  <c r="I497" i="1" s="1"/>
  <c r="C497" i="4" s="1"/>
  <c r="AB498" i="1"/>
  <c r="H497" i="1"/>
  <c r="B497" i="4" s="1"/>
  <c r="U498" i="1"/>
  <c r="J497" i="4"/>
  <c r="H497" i="4"/>
  <c r="N500" i="1"/>
  <c r="AT500" i="1"/>
  <c r="AU500" i="1"/>
  <c r="S499" i="1"/>
  <c r="G496" i="4"/>
  <c r="I496" i="4"/>
  <c r="J496" i="4"/>
  <c r="H496" i="4"/>
  <c r="AZ498" i="1"/>
  <c r="AY498" i="1"/>
  <c r="BA498" i="1"/>
  <c r="AX498" i="1"/>
  <c r="AL498" i="1"/>
  <c r="J497" i="1"/>
  <c r="O497" i="1" s="1"/>
  <c r="AM498" i="1"/>
  <c r="AE499" i="1"/>
  <c r="Y500" i="1"/>
  <c r="Y501" i="1" s="1"/>
  <c r="AN499" i="1"/>
  <c r="AB499" i="1" s="1"/>
  <c r="P498" i="1"/>
  <c r="AO499" i="1"/>
  <c r="BB499" i="1"/>
  <c r="K499" i="1"/>
  <c r="V500" i="1" s="1"/>
  <c r="J498" i="1" l="1"/>
  <c r="O498" i="1" s="1"/>
  <c r="AM499" i="1"/>
  <c r="AL499" i="1"/>
  <c r="AE500" i="1"/>
  <c r="N501" i="1"/>
  <c r="AT501" i="1"/>
  <c r="AU501" i="1"/>
  <c r="S500" i="1"/>
  <c r="AN500" i="1"/>
  <c r="P499" i="1"/>
  <c r="AO500" i="1"/>
  <c r="BB500" i="1"/>
  <c r="K500" i="1"/>
  <c r="AZ499" i="1"/>
  <c r="AX499" i="1"/>
  <c r="AY499" i="1"/>
  <c r="BA499" i="1"/>
  <c r="H498" i="1"/>
  <c r="B498" i="4" s="1"/>
  <c r="U499" i="1"/>
  <c r="AA498" i="1"/>
  <c r="I498" i="1" s="1"/>
  <c r="C498" i="4" s="1"/>
  <c r="I497" i="4"/>
  <c r="G497" i="4"/>
  <c r="AA499" i="1" l="1"/>
  <c r="I499" i="1" s="1"/>
  <c r="C499" i="4" s="1"/>
  <c r="H499" i="4" s="1"/>
  <c r="AE501" i="1"/>
  <c r="N502" i="1"/>
  <c r="AT502" i="1"/>
  <c r="AU502" i="1"/>
  <c r="S501" i="1"/>
  <c r="AN501" i="1"/>
  <c r="P500" i="1"/>
  <c r="AO501" i="1"/>
  <c r="BB501" i="1"/>
  <c r="K501" i="1"/>
  <c r="AY500" i="1"/>
  <c r="BA500" i="1"/>
  <c r="AX500" i="1"/>
  <c r="AZ500" i="1"/>
  <c r="Y502" i="1"/>
  <c r="Y503" i="1" s="1"/>
  <c r="J498" i="4"/>
  <c r="H498" i="4"/>
  <c r="I498" i="4"/>
  <c r="G498" i="4"/>
  <c r="U500" i="1"/>
  <c r="H499" i="1"/>
  <c r="B499" i="4" s="1"/>
  <c r="AB500" i="1"/>
  <c r="J499" i="1"/>
  <c r="O499" i="1" s="1"/>
  <c r="AM500" i="1"/>
  <c r="AL500" i="1"/>
  <c r="V501" i="1"/>
  <c r="V502" i="1" s="1"/>
  <c r="AA500" i="1" l="1"/>
  <c r="J499" i="4"/>
  <c r="AE502" i="1"/>
  <c r="I500" i="1"/>
  <c r="C500" i="4" s="1"/>
  <c r="J500" i="4" s="1"/>
  <c r="BA501" i="1"/>
  <c r="AZ501" i="1"/>
  <c r="AY501" i="1"/>
  <c r="AX501" i="1"/>
  <c r="I499" i="4"/>
  <c r="G499" i="4"/>
  <c r="AB501" i="1"/>
  <c r="AM501" i="1"/>
  <c r="J500" i="1"/>
  <c r="O500" i="1" s="1"/>
  <c r="AL501" i="1"/>
  <c r="AA501" i="1" s="1"/>
  <c r="I501" i="1" s="1"/>
  <c r="C501" i="4" s="1"/>
  <c r="U501" i="1"/>
  <c r="H500" i="1"/>
  <c r="B500" i="4" s="1"/>
  <c r="AN502" i="1"/>
  <c r="BB502" i="1"/>
  <c r="AO502" i="1"/>
  <c r="K502" i="1"/>
  <c r="V503" i="1" s="1"/>
  <c r="P501" i="1"/>
  <c r="N503" i="1"/>
  <c r="Y504" i="1" s="1"/>
  <c r="AT503" i="1"/>
  <c r="AU503" i="1"/>
  <c r="S502" i="1"/>
  <c r="H500" i="4" l="1"/>
  <c r="AB502" i="1"/>
  <c r="N504" i="1"/>
  <c r="AT504" i="1"/>
  <c r="AU504" i="1"/>
  <c r="S503" i="1"/>
  <c r="AE503" i="1"/>
  <c r="I500" i="4"/>
  <c r="G500" i="4"/>
  <c r="H501" i="1"/>
  <c r="B501" i="4" s="1"/>
  <c r="U502" i="1"/>
  <c r="AL502" i="1"/>
  <c r="J501" i="1"/>
  <c r="O501" i="1" s="1"/>
  <c r="AM502" i="1"/>
  <c r="J501" i="4"/>
  <c r="H501" i="4"/>
  <c r="P502" i="1"/>
  <c r="AO503" i="1"/>
  <c r="BB503" i="1"/>
  <c r="AN503" i="1"/>
  <c r="K503" i="1"/>
  <c r="AY502" i="1"/>
  <c r="AX502" i="1"/>
  <c r="AZ502" i="1"/>
  <c r="BA502" i="1"/>
  <c r="AB503" i="1" l="1"/>
  <c r="AN504" i="1"/>
  <c r="P503" i="1"/>
  <c r="AO504" i="1"/>
  <c r="BB504" i="1"/>
  <c r="K504" i="1"/>
  <c r="AE504" i="1"/>
  <c r="U503" i="1"/>
  <c r="H502" i="1"/>
  <c r="B502" i="4" s="1"/>
  <c r="N505" i="1"/>
  <c r="AT505" i="1"/>
  <c r="AU505" i="1"/>
  <c r="S504" i="1"/>
  <c r="AL503" i="1"/>
  <c r="J502" i="1"/>
  <c r="O502" i="1" s="1"/>
  <c r="AM503" i="1"/>
  <c r="BA503" i="1"/>
  <c r="AZ503" i="1"/>
  <c r="AY503" i="1"/>
  <c r="AX503" i="1"/>
  <c r="G501" i="4"/>
  <c r="I501" i="4"/>
  <c r="V504" i="1"/>
  <c r="AA502" i="1"/>
  <c r="I502" i="1" s="1"/>
  <c r="C502" i="4" s="1"/>
  <c r="Y505" i="1"/>
  <c r="V505" i="1" l="1"/>
  <c r="Y506" i="1"/>
  <c r="U504" i="1"/>
  <c r="H503" i="1"/>
  <c r="B503" i="4" s="1"/>
  <c r="H502" i="4"/>
  <c r="J502" i="4"/>
  <c r="BB505" i="1"/>
  <c r="AN505" i="1"/>
  <c r="P504" i="1"/>
  <c r="K505" i="1"/>
  <c r="V506" i="1" s="1"/>
  <c r="AO505" i="1"/>
  <c r="I502" i="4"/>
  <c r="G502" i="4"/>
  <c r="AX504" i="1"/>
  <c r="AZ504" i="1"/>
  <c r="BA504" i="1"/>
  <c r="AY504" i="1"/>
  <c r="AA503" i="1"/>
  <c r="I503" i="1" s="1"/>
  <c r="C503" i="4" s="1"/>
  <c r="AE505" i="1"/>
  <c r="AL504" i="1"/>
  <c r="J503" i="1"/>
  <c r="O503" i="1" s="1"/>
  <c r="AM504" i="1"/>
  <c r="N506" i="1"/>
  <c r="AT506" i="1"/>
  <c r="AU506" i="1"/>
  <c r="S505" i="1"/>
  <c r="AB504" i="1"/>
  <c r="AB505" i="1" l="1"/>
  <c r="AE506" i="1"/>
  <c r="J503" i="4"/>
  <c r="H503" i="4"/>
  <c r="AY505" i="1"/>
  <c r="AZ505" i="1"/>
  <c r="BA505" i="1"/>
  <c r="AX505" i="1"/>
  <c r="J504" i="1"/>
  <c r="O504" i="1" s="1"/>
  <c r="AM505" i="1"/>
  <c r="AL505" i="1"/>
  <c r="AA505" i="1" s="1"/>
  <c r="I505" i="1" s="1"/>
  <c r="C505" i="4" s="1"/>
  <c r="AT507" i="1"/>
  <c r="AU507" i="1"/>
  <c r="S506" i="1"/>
  <c r="N507" i="1"/>
  <c r="S507" i="1" s="1"/>
  <c r="AA504" i="1"/>
  <c r="I504" i="1" s="1"/>
  <c r="C504" i="4" s="1"/>
  <c r="Y507" i="1"/>
  <c r="I503" i="4"/>
  <c r="G503" i="4"/>
  <c r="BB506" i="1"/>
  <c r="AN506" i="1"/>
  <c r="K506" i="1"/>
  <c r="AO506" i="1"/>
  <c r="P505" i="1"/>
  <c r="H504" i="1"/>
  <c r="B504" i="4" s="1"/>
  <c r="U505" i="1"/>
  <c r="H504" i="4" l="1"/>
  <c r="J504" i="4"/>
  <c r="AM506" i="1"/>
  <c r="AL506" i="1"/>
  <c r="J505" i="1"/>
  <c r="O505" i="1" s="1"/>
  <c r="BB507" i="1"/>
  <c r="K507" i="1"/>
  <c r="P507" i="1" s="1"/>
  <c r="AO507" i="1"/>
  <c r="AN507" i="1"/>
  <c r="P506" i="1"/>
  <c r="G504" i="4"/>
  <c r="I504" i="4"/>
  <c r="AB506" i="1"/>
  <c r="AZ506" i="1"/>
  <c r="AX506" i="1"/>
  <c r="AY506" i="1"/>
  <c r="BA506" i="1"/>
  <c r="AE507" i="1"/>
  <c r="J505" i="4"/>
  <c r="H505" i="4"/>
  <c r="U506" i="1"/>
  <c r="H505" i="1"/>
  <c r="B505" i="4" s="1"/>
  <c r="V507" i="1"/>
  <c r="AA506" i="1" l="1"/>
  <c r="I506" i="1"/>
  <c r="C506" i="4" s="1"/>
  <c r="BA507" i="1"/>
  <c r="AX507" i="1"/>
  <c r="AZ507" i="1"/>
  <c r="AY507" i="1"/>
  <c r="J506" i="4"/>
  <c r="H506" i="4"/>
  <c r="AM507" i="1"/>
  <c r="AL507" i="1"/>
  <c r="J506" i="1"/>
  <c r="O506" i="1" s="1"/>
  <c r="G505" i="4"/>
  <c r="I505" i="4"/>
  <c r="U507" i="1"/>
  <c r="H507" i="1" s="1"/>
  <c r="B507" i="4" s="1"/>
  <c r="H506" i="1"/>
  <c r="B506" i="4" s="1"/>
  <c r="AB507" i="1"/>
  <c r="AA507" i="1" l="1"/>
  <c r="I507" i="1" s="1"/>
  <c r="C507" i="4" s="1"/>
  <c r="H507" i="4" s="1"/>
  <c r="G506" i="4"/>
  <c r="I506" i="4"/>
  <c r="J507" i="1"/>
  <c r="O507" i="1" s="1"/>
  <c r="G507" i="4"/>
  <c r="I507" i="4"/>
  <c r="J50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G4" authorId="0" shapeId="0" xr:uid="{D8C536F8-E20C-EB4E-87C2-68AA08082F7E}">
      <text>
        <r>
          <rPr>
            <sz val="10"/>
            <color rgb="FF000000"/>
            <rFont val="Tahoma"/>
            <family val="2"/>
          </rPr>
          <t>This column allows for precalculated addtional forcings to be entered (in Watts). This enables comparison to effects such as albedo but the actual calculation of these effects (i.e. in Watts) is beyond the scope of this spreadsheet</t>
        </r>
      </text>
    </comment>
    <comment ref="BB6" authorId="0" shapeId="0" xr:uid="{25EA9003-FFEC-8845-AA09-D92D7E8A74D1}">
      <text>
        <r>
          <rPr>
            <sz val="10"/>
            <color rgb="FF000000"/>
            <rFont val="Tahoma"/>
            <family val="2"/>
          </rPr>
          <t xml:space="preserve">This column relates to any CO2 generated from oxidation of CH4. As per AR5, this is assumed to be 50% of the CH4 emission (adjusted for moelcular mass). Option can be switched off / parameter adjusted on intro sheet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Sam Cooper</author>
  </authors>
  <commentList>
    <comment ref="E6" authorId="0" shapeId="0" xr:uid="{9E0B1EC9-84A5-E947-934D-0D5C9E56B5A3}">
      <text>
        <r>
          <rPr>
            <sz val="10"/>
            <color rgb="FF000000"/>
            <rFont val="Tahoma"/>
            <family val="2"/>
          </rPr>
          <t xml:space="preserve">i.e. conventional equivalence metric (with sliding time horizon defined in C2), applied to cumulative net emissions.
</t>
        </r>
      </text>
    </comment>
    <comment ref="F6" authorId="0" shapeId="0" xr:uid="{0605F6C5-4E9D-7943-A627-465FE1E304DC}">
      <text>
        <r>
          <rPr>
            <sz val="10"/>
            <color rgb="FF000000"/>
            <rFont val="Tahoma"/>
            <family val="2"/>
          </rPr>
          <t>Conventional temperature equivalence (with sliding time horizon), applied to cumulative net emissions</t>
        </r>
      </text>
    </comment>
    <comment ref="G6" authorId="1" shapeId="0" xr:uid="{D2BA9908-C61C-456B-B2B3-8907D4D24FFC}">
      <text>
        <r>
          <rPr>
            <sz val="9"/>
            <color rgb="FF000000"/>
            <rFont val="Tahoma"/>
            <family val="2"/>
          </rPr>
          <t>i.e. number of kg of CO2 that if released in year-0 would have same integrated-heating effect by year-x as the integrated-heating effect that the system has by year-x</t>
        </r>
      </text>
    </comment>
    <comment ref="H6" authorId="1" shapeId="0" xr:uid="{EE0D8D0E-E066-43AA-99F9-B7E43F3A2310}">
      <text>
        <r>
          <rPr>
            <sz val="9"/>
            <color rgb="FF000000"/>
            <rFont val="Tahoma"/>
            <family val="2"/>
          </rPr>
          <t>i.e. number of kg of CO2 that if released in year-0 would have same temperature-change effect by year-x as the temperature-change effect that the system has by year-x</t>
        </r>
      </text>
    </comment>
    <comment ref="I6" authorId="1" shapeId="0" xr:uid="{AF7E0C3D-A65E-4149-AFD3-3483BEB3E00A}">
      <text>
        <r>
          <rPr>
            <sz val="9"/>
            <color rgb="FF000000"/>
            <rFont val="Tahoma"/>
            <family val="2"/>
          </rPr>
          <t>i.e. number of kg of CO2 that if released in year-0 would have same integrated-heating effect by the time-horizon year as the integrated-heating effect that the system has had by year-x</t>
        </r>
      </text>
    </comment>
    <comment ref="J6" authorId="1" shapeId="0" xr:uid="{B1C65367-174D-4FEB-8DD9-CD29E236DE9E}">
      <text>
        <r>
          <rPr>
            <b/>
            <sz val="9"/>
            <color rgb="FF000000"/>
            <rFont val="Tahoma"/>
            <family val="2"/>
          </rPr>
          <t>Sam Cooper:</t>
        </r>
        <r>
          <rPr>
            <sz val="9"/>
            <color rgb="FF000000"/>
            <rFont val="Tahoma"/>
            <family val="2"/>
          </rPr>
          <t xml:space="preserve">
</t>
        </r>
        <r>
          <rPr>
            <sz val="9"/>
            <color rgb="FF000000"/>
            <rFont val="Tahoma"/>
            <family val="2"/>
          </rPr>
          <t>i.e. number of kg of CO2 that if released in year-0 would have the same temperature-change effect in the time-horizon year as the temperature-change effect that the system has in year-x</t>
        </r>
      </text>
    </comment>
    <comment ref="K6" authorId="1" shapeId="0" xr:uid="{09E18592-C720-482E-BE68-86AFB0A612D4}">
      <text>
        <r>
          <rPr>
            <sz val="9"/>
            <color rgb="FF000000"/>
            <rFont val="Tahoma"/>
            <family val="2"/>
          </rPr>
          <t xml:space="preserve">i.e. number of kg of CO2 that if released in year-0 would have same integrated-heating effect by the time-horizon year as the integrated-heating effect that the system would have by the time-horizon year if no further fluxes occur after year-x
</t>
        </r>
        <r>
          <rPr>
            <sz val="9"/>
            <color rgb="FF000000"/>
            <rFont val="Tahoma"/>
            <family val="2"/>
          </rPr>
          <t xml:space="preserve">
</t>
        </r>
        <r>
          <rPr>
            <sz val="9"/>
            <color rgb="FF000000"/>
            <rFont val="Tahoma"/>
            <family val="2"/>
          </rPr>
          <t>This could be thought of as the "contribution" of fluxes so far to the integrated-heating CO2-equivalent at the time-horizon year</t>
        </r>
      </text>
    </comment>
    <comment ref="L6" authorId="1" shapeId="0" xr:uid="{DC32E9C2-14D6-4FD6-9539-E2C299ECDDA0}">
      <text>
        <r>
          <rPr>
            <sz val="9"/>
            <color rgb="FF000000"/>
            <rFont val="Tahoma"/>
            <family val="2"/>
          </rPr>
          <t xml:space="preserve">i.e. the number of kg of CO2 that if released in year-0 would have the same temperature-change effect in the time-horizon year as the temperature-change effect that the system would have in the time-horizon year if no further fluxes occur after year-x
</t>
        </r>
        <r>
          <rPr>
            <sz val="9"/>
            <color rgb="FF000000"/>
            <rFont val="Tahoma"/>
            <family val="2"/>
          </rPr>
          <t xml:space="preserve">
</t>
        </r>
        <r>
          <rPr>
            <sz val="9"/>
            <color rgb="FF000000"/>
            <rFont val="Tahoma"/>
            <family val="2"/>
          </rPr>
          <t>This could be thought of as the "contribution" of fluxes so far to the temperature-change CO2-equivalent at the time-horizon year</t>
        </r>
      </text>
    </comment>
    <comment ref="N6" authorId="1" shapeId="0" xr:uid="{95A2E05F-8DA8-DE49-AB3D-BD70B00C0101}">
      <text>
        <r>
          <rPr>
            <sz val="9"/>
            <color rgb="FF000000"/>
            <rFont val="Tahoma"/>
            <family val="2"/>
          </rPr>
          <t>i.e. the integrated-heating effect that 1kg of CO2 released in year-0 has by year-x</t>
        </r>
      </text>
    </comment>
    <comment ref="S6" authorId="1" shapeId="0" xr:uid="{60D482A5-381D-834C-9F4B-161FA978BD98}">
      <text>
        <r>
          <rPr>
            <sz val="9"/>
            <color rgb="FF000000"/>
            <rFont val="Tahoma"/>
            <family val="2"/>
          </rPr>
          <t>i.e. the temperature-change effect that 1kg of CO2 released in year-0 has by year-x</t>
        </r>
      </text>
    </comment>
    <comment ref="Z6" authorId="1" shapeId="0" xr:uid="{52186423-560A-4FDF-8780-FBE8DC8C489F}">
      <text>
        <r>
          <rPr>
            <sz val="9"/>
            <color rgb="FF000000"/>
            <rFont val="Tahoma"/>
            <family val="2"/>
          </rPr>
          <t>i.e. the integrated-heating effect that a kg of CO2 released in year-x will have by the time-horizon year</t>
        </r>
      </text>
    </comment>
    <comment ref="AA6" authorId="1" shapeId="0" xr:uid="{900C6CEB-06E5-4414-9954-EE3F01E1EBD3}">
      <text>
        <r>
          <rPr>
            <sz val="9"/>
            <color rgb="FF000000"/>
            <rFont val="Tahoma"/>
            <family val="2"/>
          </rPr>
          <t>i.e. the integrated-heating effect that a kg of CH4 released in year-x will have by time-horizon year</t>
        </r>
      </text>
    </comment>
    <comment ref="AE6" authorId="1" shapeId="0" xr:uid="{698BFBB4-DFF4-4939-9267-9862C0E6EE4D}">
      <text>
        <r>
          <rPr>
            <sz val="9"/>
            <color rgb="FF000000"/>
            <rFont val="Tahoma"/>
            <family val="2"/>
          </rPr>
          <t xml:space="preserve">i.e. the temperature-change effect that a kg of CO2 released in year-x will have at the
</t>
        </r>
        <r>
          <rPr>
            <sz val="9"/>
            <color rgb="FF000000"/>
            <rFont val="Tahoma"/>
            <family val="2"/>
          </rPr>
          <t xml:space="preserve"> time-horizon year</t>
        </r>
      </text>
    </comment>
    <comment ref="AF6" authorId="1" shapeId="0" xr:uid="{97299ED1-C066-4608-BEC0-6988F8FB7861}">
      <text>
        <r>
          <rPr>
            <sz val="9"/>
            <color rgb="FF000000"/>
            <rFont val="Tahoma"/>
            <family val="2"/>
          </rPr>
          <t xml:space="preserve">i.e. the temperature-change effect that a kg of CH4 released in year-x will have at
</t>
        </r>
        <r>
          <rPr>
            <sz val="9"/>
            <color rgb="FF000000"/>
            <rFont val="Tahoma"/>
            <family val="2"/>
          </rPr>
          <t xml:space="preserve"> time-horizon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<sst xmlns="http://schemas.openxmlformats.org/spreadsheetml/2006/main" count="831" uniqueCount="597">
  <si>
    <t>year</t>
  </si>
  <si>
    <t>climate sensitivity [K (W m-2)-1]</t>
  </si>
  <si>
    <t>climate time response [years]</t>
  </si>
  <si>
    <t>life1_CO2</t>
  </si>
  <si>
    <t>life2_CO2</t>
  </si>
  <si>
    <t>life3_CO2</t>
  </si>
  <si>
    <t>clim_time1</t>
  </si>
  <si>
    <t>clim_time2</t>
  </si>
  <si>
    <t>clim_sens1</t>
  </si>
  <si>
    <t>clim_sens2</t>
  </si>
  <si>
    <t>CH4_radfor</t>
  </si>
  <si>
    <t>CO2_radfor</t>
  </si>
  <si>
    <t>CO2_mass1</t>
  </si>
  <si>
    <t>CO2_mass2</t>
  </si>
  <si>
    <t>CO2_mass0</t>
  </si>
  <si>
    <t>CO2_mass3</t>
  </si>
  <si>
    <t>CO2_flux</t>
  </si>
  <si>
    <t>CH4_flux</t>
  </si>
  <si>
    <t>Mass in atmosphere [kg] (just after start of year)</t>
  </si>
  <si>
    <t>CO2 atmospheric decay components</t>
  </si>
  <si>
    <t>CO2</t>
  </si>
  <si>
    <t>CH4</t>
  </si>
  <si>
    <t>N2O</t>
  </si>
  <si>
    <t>Convention - positive flows are into the atmosphere, emissions each year are assumed to occur as a pulse at start of year</t>
  </si>
  <si>
    <t>INSTRUCTIONS</t>
  </si>
  <si>
    <t>Radiative forcing [W m-2] (instantaneous just after start of year)</t>
  </si>
  <si>
    <t>Temperature change [K] (at start of year)</t>
  </si>
  <si>
    <t>Temperature change [K]</t>
  </si>
  <si>
    <t>Temperature change components (two-part climate response model)</t>
  </si>
  <si>
    <t>Temp_change</t>
  </si>
  <si>
    <t>CO2_temp</t>
  </si>
  <si>
    <t>CH4_temp</t>
  </si>
  <si>
    <t>CO2_temp_s1</t>
  </si>
  <si>
    <t>CO2_temp_s2</t>
  </si>
  <si>
    <t>CH4_temp_s1</t>
  </si>
  <si>
    <t>CH4_temp_s2</t>
  </si>
  <si>
    <t>System effects</t>
  </si>
  <si>
    <t>Temp change [delta-K]</t>
  </si>
  <si>
    <t>CO2 AGTP [delta-K]</t>
  </si>
  <si>
    <t>CO2 AGTP in reverse order</t>
  </si>
  <si>
    <t>CO2 AGWP in reverse order</t>
  </si>
  <si>
    <t>CH4 AGWP in reverse order</t>
  </si>
  <si>
    <t>CH4 AGTP in reverse order</t>
  </si>
  <si>
    <t>mass of atmosphere</t>
  </si>
  <si>
    <t>version 2 - 22/01/2020. Tidied up as included initial results used in paper</t>
  </si>
  <si>
    <t>version 1 - 02/11/2019. Original version</t>
  </si>
  <si>
    <t>version 3 - 28/02/2020. Updated to use parameters consistent with AR5</t>
  </si>
  <si>
    <t>Radiative efficiency [W m-2 ppb-1]</t>
  </si>
  <si>
    <t>Specific radiative forcing [W m-2 kg-1]</t>
  </si>
  <si>
    <t>Molar mass</t>
  </si>
  <si>
    <r>
      <t>Integrated radiative forcing total [W-yr / m</t>
    </r>
    <r>
      <rPr>
        <b/>
        <vertAlign val="superscript"/>
        <sz val="12"/>
        <color theme="1"/>
        <rFont val="Calibri (Body)"/>
      </rPr>
      <t>2</t>
    </r>
    <r>
      <rPr>
        <b/>
        <sz val="12"/>
        <color theme="1"/>
        <rFont val="Calibri"/>
        <family val="2"/>
        <scheme val="minor"/>
      </rPr>
      <t>]</t>
    </r>
  </si>
  <si>
    <t>Integrated_rad_forcing</t>
  </si>
  <si>
    <t>Integrated radiative forcing [W-year m-2] (at start of year)</t>
  </si>
  <si>
    <t>Inventory of GHG flows [kg] (as pulse at start of year)</t>
  </si>
  <si>
    <t>Integrated radiative forcing [W-yr/m2]</t>
  </si>
  <si>
    <t>CLIMATE RESPONSE</t>
  </si>
  <si>
    <t>molar mass of air</t>
  </si>
  <si>
    <t>Adjustment factor</t>
  </si>
  <si>
    <t>The total integrated radiative forcing and temperature change are found by summing results for individual gases</t>
  </si>
  <si>
    <t>The spreadsheet will then calculate the other metrics for the start of each year - mass(kg), radiative forcing (W/m2), integrated radiative forcing up to start of that year (W-yr/m2), and temperature change (K) due to each gas.</t>
  </si>
  <si>
    <t>years</t>
  </si>
  <si>
    <t>CH4 AGTP [delta-K]</t>
  </si>
  <si>
    <t>Time-horizon:</t>
  </si>
  <si>
    <t>Supporting data</t>
  </si>
  <si>
    <t>Effects expressed as kg of CO2-equivalent mass by…</t>
  </si>
  <si>
    <t>AGWP and AGTP result for each gas</t>
  </si>
  <si>
    <t>Int. radiative forcing - Effect by that year expressed as CO2 effect by that year</t>
  </si>
  <si>
    <t>version 4 - 20/04/2020. Intructions clarified and other metrics calculation made general to alternative time horizons up to 500 years.</t>
  </si>
  <si>
    <t>Temp. change - Effect by that year expressed as CO2 effect by that year</t>
  </si>
  <si>
    <t>Cumulative net emissions [kg]</t>
  </si>
  <si>
    <t>CO2_net</t>
  </si>
  <si>
    <t>CH4_net</t>
  </si>
  <si>
    <t>INTRODUCTION</t>
  </si>
  <si>
    <t>Constants, parameters and equations from:</t>
  </si>
  <si>
    <t>REFERENCES</t>
  </si>
  <si>
    <t>Fossil methane?</t>
  </si>
  <si>
    <t>CH4 to CO2 mass ratio:</t>
  </si>
  <si>
    <t>﻿Myhre, G., D. Shindell, F.-M. Bréon, W. Collins, J. Fuglestvedt, J. Huang, D. Koch, J.-F. Lamarque, D. Lee, B. Mendoza, T. Nakajima, A. Robock, G. Stephens, T. Takemura and H. Zhang, 2013: Anthropogenic and Natural Radiative Forcing. In: Climate Change 2013: The Physical Science Basis. Contribution of Working Group I to the Fifth Assessment Report of the Intergovernmental Panel on Climate Change [Stocker, T.F., D. Qin, G.-K. Plattner, M. Tignor, S.K. Allen, J. Boschung, A. Nauels, Y. Xia, V. Bex and P.M. Midgley (eds.)]. Cambridge University Press, Cambridge, United Kingdom and New York, NY, USA.</t>
  </si>
  <si>
    <t>i.e. ratio of molecular masses, 50% taken from AR5 to account for other fates for carbon.</t>
  </si>
  <si>
    <t>Hodnebrog, Ø., Etminan, M., Fuglestvedt, J. S., Marston, G., Myhre, G., Nielsen, C. J., Shine, K. P., Wallington, T. J.: Global Warming Potentials and Radiative Efficiencies of Halocarbons and Related Compounds: A Comprehensive Review, Rev. Geophys., 51, 300–378, doi:10.1002/rog.20013, 2013.</t>
  </si>
  <si>
    <t>Name</t>
  </si>
  <si>
    <t>Formula</t>
  </si>
  <si>
    <t>CFC-11</t>
  </si>
  <si>
    <t>CCl3F</t>
  </si>
  <si>
    <t>CFC-12</t>
  </si>
  <si>
    <t>CCl2F2</t>
  </si>
  <si>
    <t>CFC-13</t>
  </si>
  <si>
    <t>CClF3</t>
  </si>
  <si>
    <t>CFC-113</t>
  </si>
  <si>
    <t>CCl2FCClF2</t>
  </si>
  <si>
    <t>CFC-114</t>
  </si>
  <si>
    <t>CClF2CClF2</t>
  </si>
  <si>
    <t>CFC-115</t>
  </si>
  <si>
    <t>CClF2CF3</t>
  </si>
  <si>
    <t>HCFC-21</t>
  </si>
  <si>
    <t>CHCl2F</t>
  </si>
  <si>
    <t>HCFC-22</t>
  </si>
  <si>
    <t>CHClF2</t>
  </si>
  <si>
    <t>HCFC-122</t>
  </si>
  <si>
    <t>CHCl2CF2Cl</t>
  </si>
  <si>
    <t>HCFC-122a</t>
  </si>
  <si>
    <t>CHFClCFCl2</t>
  </si>
  <si>
    <t>HCFC-123</t>
  </si>
  <si>
    <t>CHCl2CF3</t>
  </si>
  <si>
    <t>HCFC-123a</t>
  </si>
  <si>
    <t>CHClFCF2Cl</t>
  </si>
  <si>
    <t>HCFC-124</t>
  </si>
  <si>
    <t>CHClFCF3</t>
  </si>
  <si>
    <t>HCFC-132c</t>
  </si>
  <si>
    <t>CH2FCFCl2</t>
  </si>
  <si>
    <t>HCFC-141b</t>
  </si>
  <si>
    <t>CH3CCl2F</t>
  </si>
  <si>
    <t>HCFC-142b</t>
  </si>
  <si>
    <t>CH3CClF2</t>
  </si>
  <si>
    <t>HCFC-225ca</t>
  </si>
  <si>
    <t>CHCl2CF2CF3</t>
  </si>
  <si>
    <t>HCFC-225cb</t>
  </si>
  <si>
    <t>CHClFCF2CClF2</t>
  </si>
  <si>
    <t>(E)-1-Chloro-3,3,3-trifluoroprop-1-ene</t>
  </si>
  <si>
    <t>trans-CF3CH=CHCl</t>
  </si>
  <si>
    <t>HFC-23</t>
  </si>
  <si>
    <t>CHF3</t>
  </si>
  <si>
    <t>HFC-32</t>
  </si>
  <si>
    <t>CH2F2</t>
  </si>
  <si>
    <t>HFC-41</t>
  </si>
  <si>
    <t>CH3F</t>
  </si>
  <si>
    <t>HFC-125</t>
  </si>
  <si>
    <t>CHF2CF3</t>
  </si>
  <si>
    <t>HFC-134</t>
  </si>
  <si>
    <t>CHF2CHF2</t>
  </si>
  <si>
    <t>HFC-134a</t>
  </si>
  <si>
    <t>CH2FCF3</t>
  </si>
  <si>
    <t>HFC-143</t>
  </si>
  <si>
    <t>CH2FCHF2</t>
  </si>
  <si>
    <t>HFC-143a</t>
  </si>
  <si>
    <t>CH3CF3</t>
  </si>
  <si>
    <t>HFC-152</t>
  </si>
  <si>
    <t>CH2FCH2F</t>
  </si>
  <si>
    <t>HFC-152a</t>
  </si>
  <si>
    <t>CH3CHF2</t>
  </si>
  <si>
    <t>HFC-161</t>
  </si>
  <si>
    <t>CH3CH2F</t>
  </si>
  <si>
    <t>HFC-227ca</t>
  </si>
  <si>
    <t>CF3CF2CHF2</t>
  </si>
  <si>
    <t>HFC-227ea</t>
  </si>
  <si>
    <t>CF3CHFCF3</t>
  </si>
  <si>
    <t>HFC-236cb</t>
  </si>
  <si>
    <t>CH2FCF2CF3</t>
  </si>
  <si>
    <t>HFC-236ea</t>
  </si>
  <si>
    <t>CHF2CHFCF3</t>
  </si>
  <si>
    <t>HFC-236fa</t>
  </si>
  <si>
    <t>CF3CH2CF3</t>
  </si>
  <si>
    <t>HFC-245ca</t>
  </si>
  <si>
    <t>CH2FCF2CHF2</t>
  </si>
  <si>
    <t>HFC-245cb</t>
  </si>
  <si>
    <t>CF3CF2CH3</t>
  </si>
  <si>
    <t>HFC-245ea</t>
  </si>
  <si>
    <t>CHF2CHFCHF2</t>
  </si>
  <si>
    <t>HFC-245eb</t>
  </si>
  <si>
    <t>CH2FCHFCF3</t>
  </si>
  <si>
    <t>HFC-245fa</t>
  </si>
  <si>
    <t>CHF2CH2CF3</t>
  </si>
  <si>
    <t>HFC-263fb</t>
  </si>
  <si>
    <t>CH3CH2CF3</t>
  </si>
  <si>
    <t>HFC-272ca</t>
  </si>
  <si>
    <t>CH3CF2CH3</t>
  </si>
  <si>
    <t>HFC-329p</t>
  </si>
  <si>
    <t>CHF2CF2CF2CF3</t>
  </si>
  <si>
    <t>HFC-365mfc</t>
  </si>
  <si>
    <t>CH3CF2CH2CF3</t>
  </si>
  <si>
    <t>HFC-43-10mee</t>
  </si>
  <si>
    <t>CF3CHFCHFCF2CF3</t>
  </si>
  <si>
    <t>HFC-1132a</t>
  </si>
  <si>
    <t>CH2=CF2</t>
  </si>
  <si>
    <t>HFC-1141</t>
  </si>
  <si>
    <t>CH2=CHF</t>
  </si>
  <si>
    <t>(Z)-HFC-1225ye</t>
  </si>
  <si>
    <t>CF3CF=CHF(Z)</t>
  </si>
  <si>
    <t>(E)-HFC-1225ye</t>
  </si>
  <si>
    <t>CF3CF=CHF(E)</t>
  </si>
  <si>
    <t>(Z)-HFC-1234ze</t>
  </si>
  <si>
    <t>CF3CH=CHF(Z)</t>
  </si>
  <si>
    <t>HFC-1234yf</t>
  </si>
  <si>
    <t>CF3CF=CH2</t>
  </si>
  <si>
    <t>(E)-HFC-1234ze</t>
  </si>
  <si>
    <t>trans-CF3CH=CHF</t>
  </si>
  <si>
    <t>(Z)-HFC-1336</t>
  </si>
  <si>
    <t>CF3CH=CHCF3(Z)</t>
  </si>
  <si>
    <t>HFC-1243zf</t>
  </si>
  <si>
    <t>CF3CH=CH2</t>
  </si>
  <si>
    <t>HFC-1345zfc</t>
  </si>
  <si>
    <t>C2F5CH=CH2</t>
  </si>
  <si>
    <t>3,3,4,4,5,5,6,6,6-Nonafluorohex-1-ene</t>
  </si>
  <si>
    <t>C4F9CH=CH2</t>
  </si>
  <si>
    <t>3,3,4,4,5,5,6,6,7,7,8,8,8-Tridecafluorooct-1-ene</t>
  </si>
  <si>
    <t>C6F13CH=CH2</t>
  </si>
  <si>
    <t>3,3,4,4,5,5,6,6,7,7,8,8,9,9,10,10,10-Heptadecafluorodec-1-ene</t>
  </si>
  <si>
    <t>C8F17CH=CH2</t>
  </si>
  <si>
    <t>Methyl chloroform</t>
  </si>
  <si>
    <t>CH3CCl3</t>
  </si>
  <si>
    <t>Carbon tetrachloride</t>
  </si>
  <si>
    <t>CCl4</t>
  </si>
  <si>
    <t>Methyl chloride</t>
  </si>
  <si>
    <t>CH3Cl</t>
  </si>
  <si>
    <t>Methylene chloride</t>
  </si>
  <si>
    <t>CH2Cl2</t>
  </si>
  <si>
    <t>Chloroform</t>
  </si>
  <si>
    <t>CHCl3</t>
  </si>
  <si>
    <t>1,2-Dichloroethane</t>
  </si>
  <si>
    <t>CH2ClCH2Cl</t>
  </si>
  <si>
    <t>Methyl bromide</t>
  </si>
  <si>
    <t>CH3Br</t>
  </si>
  <si>
    <t>Methylene bromide</t>
  </si>
  <si>
    <t>CH2Br2</t>
  </si>
  <si>
    <t>Halon-1201</t>
  </si>
  <si>
    <t>CHBrF2</t>
  </si>
  <si>
    <t>Halon-1202</t>
  </si>
  <si>
    <t>CBr2F2</t>
  </si>
  <si>
    <t>Halon-1211</t>
  </si>
  <si>
    <t>CBrClF2</t>
  </si>
  <si>
    <t>Halon-1301</t>
  </si>
  <si>
    <t>CBrF3</t>
  </si>
  <si>
    <t>Halon-2301</t>
  </si>
  <si>
    <t>CH2BrCF3</t>
  </si>
  <si>
    <t>Halon-2311 / Halothane</t>
  </si>
  <si>
    <t>CHBrClCF3</t>
  </si>
  <si>
    <t>Halon-2401</t>
  </si>
  <si>
    <t>CHFBrCF3</t>
  </si>
  <si>
    <t>Halon-2402</t>
  </si>
  <si>
    <t>CBrF2CBrF2</t>
  </si>
  <si>
    <t>Nitrogen trifluoride</t>
  </si>
  <si>
    <t>NF3</t>
  </si>
  <si>
    <t>Sulphur hexafluoride</t>
  </si>
  <si>
    <t>SF6</t>
  </si>
  <si>
    <t>(Trifluoromethyl)sulfur pentafluoride</t>
  </si>
  <si>
    <t>SF5CF3</t>
  </si>
  <si>
    <t>Sulfuryl fluoride</t>
  </si>
  <si>
    <t>SO2F2</t>
  </si>
  <si>
    <t>PFC-14</t>
  </si>
  <si>
    <t>CF4</t>
  </si>
  <si>
    <t>PFC-116</t>
  </si>
  <si>
    <t>C2F6</t>
  </si>
  <si>
    <t>PFC-c216</t>
  </si>
  <si>
    <t>c-C3F6</t>
  </si>
  <si>
    <t>PFC-218</t>
  </si>
  <si>
    <t>C3F8</t>
  </si>
  <si>
    <t>PFC-318</t>
  </si>
  <si>
    <t>c-C4F8</t>
  </si>
  <si>
    <t>PFC-31-10</t>
  </si>
  <si>
    <t>C4F10</t>
  </si>
  <si>
    <t>Perfluorocyclopentene</t>
  </si>
  <si>
    <t>c-C5F8</t>
  </si>
  <si>
    <t>PFC-41-12</t>
  </si>
  <si>
    <t>n-C5F12</t>
  </si>
  <si>
    <t>PFC-51-14</t>
  </si>
  <si>
    <t>n-C6F14</t>
  </si>
  <si>
    <t>PFC-61-16</t>
  </si>
  <si>
    <t>n-C7F16</t>
  </si>
  <si>
    <t>PFC-71-18</t>
  </si>
  <si>
    <t>C8F18</t>
  </si>
  <si>
    <t>PFC-91-18</t>
  </si>
  <si>
    <t>C10F18</t>
  </si>
  <si>
    <t>Perfluorodecalin (cis)</t>
  </si>
  <si>
    <t>Z-C10F18</t>
  </si>
  <si>
    <t>Perfluorodecalin (trans)</t>
  </si>
  <si>
    <t>E-C10F18</t>
  </si>
  <si>
    <t>PFC-1114</t>
  </si>
  <si>
    <t>CF2=CF2</t>
  </si>
  <si>
    <t>PFC-1216</t>
  </si>
  <si>
    <t>CF3CF=CF2</t>
  </si>
  <si>
    <t>Perfluorobuta-1,3-diene</t>
  </si>
  <si>
    <t>CF2=CFCF=CF2</t>
  </si>
  <si>
    <t>Perfluorobut-1-ene</t>
  </si>
  <si>
    <t>CF3CF2CF=CF2</t>
  </si>
  <si>
    <t>Perfluorobut-2-ene</t>
  </si>
  <si>
    <t>CF3CF=CFCF3</t>
  </si>
  <si>
    <t>HFE-125</t>
  </si>
  <si>
    <t>CHF2OCF3</t>
  </si>
  <si>
    <t>HFE-134 (HG-00)</t>
  </si>
  <si>
    <t>CHF2OCHF2</t>
  </si>
  <si>
    <t>HFE-143a</t>
  </si>
  <si>
    <t>CH3OCF3</t>
  </si>
  <si>
    <t>HFE-227ea</t>
  </si>
  <si>
    <t>CF3CHFOCF3</t>
  </si>
  <si>
    <t>HCFE-235ca2 (enflurane)</t>
  </si>
  <si>
    <t>CHF2OCF2CHFCl</t>
  </si>
  <si>
    <t>HCFE-235da2 (isoflurane)</t>
  </si>
  <si>
    <t>CHF2OCHClCF3</t>
  </si>
  <si>
    <t>HFE-236ca</t>
  </si>
  <si>
    <t>CHF2OCF2CHF2</t>
  </si>
  <si>
    <t>HFE-236ea2 (desflurane)</t>
  </si>
  <si>
    <t>CHF2OCHFCF3</t>
  </si>
  <si>
    <t>HFE-236fa</t>
  </si>
  <si>
    <t>CF3CH2OCF3</t>
  </si>
  <si>
    <t>HFE-245cb2</t>
  </si>
  <si>
    <t>CF3CF2OCH3</t>
  </si>
  <si>
    <t>HFE-245fa1</t>
  </si>
  <si>
    <t>CHF2CH2OCF3</t>
  </si>
  <si>
    <t>HFE-245fa2</t>
  </si>
  <si>
    <t>CHF2OCH2CF3</t>
  </si>
  <si>
    <t>2,2,3,3,3-Pentafluoropropan-1-ol</t>
  </si>
  <si>
    <t>CF3CF2CH2OH</t>
  </si>
  <si>
    <t>HFE-254cb1</t>
  </si>
  <si>
    <t>CH3OCF2CHF2</t>
  </si>
  <si>
    <t>HFE-263fb1</t>
  </si>
  <si>
    <t>CF3CH2OCH3</t>
  </si>
  <si>
    <t>HFE-263m1</t>
  </si>
  <si>
    <t>CF3OCH2CH3</t>
  </si>
  <si>
    <t>3,3,3-Trifluoropropan-1-ol</t>
  </si>
  <si>
    <t>CF3CH2CH2OH</t>
  </si>
  <si>
    <t>HFE-329mcc2</t>
  </si>
  <si>
    <t>CHF2CF2OCF2CF3</t>
  </si>
  <si>
    <t>HFE-338mmz1</t>
  </si>
  <si>
    <t>(CF3)2CHOCHF2</t>
  </si>
  <si>
    <t>HFE-338mcf2</t>
  </si>
  <si>
    <t>CF3CH2OCF2CF3</t>
  </si>
  <si>
    <t>Sevoflurane (HFE-347mmz1)</t>
  </si>
  <si>
    <t>(CF3)2CHOCH2F</t>
  </si>
  <si>
    <t>HFE-347mcc3 (HFE-7000)</t>
  </si>
  <si>
    <t>CH3OCF2CF2CF3</t>
  </si>
  <si>
    <t>HFE-347mcf2</t>
  </si>
  <si>
    <t>CHF2CH2OCF2CF3</t>
  </si>
  <si>
    <t>HFE-347pcf2</t>
  </si>
  <si>
    <t>CHF2CF2OCH2CF3</t>
  </si>
  <si>
    <t>HFE-347mmy1</t>
  </si>
  <si>
    <t>(CF3)2CFOCH3</t>
  </si>
  <si>
    <t>HFE-356mec3</t>
  </si>
  <si>
    <t>CH3OCF2CHFCF3</t>
  </si>
  <si>
    <t>HFE-356mff2</t>
  </si>
  <si>
    <t>CF3CH2OCH2CF3</t>
  </si>
  <si>
    <t>HFE-356pcf2</t>
  </si>
  <si>
    <t>CHF2CH2OCF2CHF2</t>
  </si>
  <si>
    <t>HFE-356pcf3</t>
  </si>
  <si>
    <t>CHF2OCH2CF2CHF2</t>
  </si>
  <si>
    <t>HFE-356pcc3</t>
  </si>
  <si>
    <t>CH3OCF2CF2CHF2</t>
  </si>
  <si>
    <t>HFE-356mmz1</t>
  </si>
  <si>
    <t>(CF3)2CHOCH3</t>
  </si>
  <si>
    <t>HFE-365mcf3</t>
  </si>
  <si>
    <t>CF3CF2CH2OCH3</t>
  </si>
  <si>
    <t>HFE-365mcf2</t>
  </si>
  <si>
    <t>CF3CF2OCH2CH3</t>
  </si>
  <si>
    <t>HFE-374pc2</t>
  </si>
  <si>
    <t>CHF2CF2OCH2CH3</t>
  </si>
  <si>
    <t>4,4,4-Trifluorobutan-1-ol</t>
  </si>
  <si>
    <t>CF3(CH2)2CH2OH</t>
  </si>
  <si>
    <t>2,2,3,3,4,4,5,5-Octafluorocyclopentanol</t>
  </si>
  <si>
    <t>-(CF2)4CH(OH)-</t>
  </si>
  <si>
    <t>HFE-43-10pccc124 (H-Galden 1040x, HG-11)</t>
  </si>
  <si>
    <t>CHF2OCF2OC2F4OCHF2</t>
  </si>
  <si>
    <t>HFE-449s1 (HFE-7100)</t>
  </si>
  <si>
    <t>C4F9OCH3</t>
  </si>
  <si>
    <t>n-HFE-7100</t>
  </si>
  <si>
    <t>n-C4F9OCH3</t>
  </si>
  <si>
    <t>i-HFE-7100</t>
  </si>
  <si>
    <t>i-C4F9OCH3</t>
  </si>
  <si>
    <t>HFE-569sf2 (HFE-7200)</t>
  </si>
  <si>
    <t>C4F9OC2H5</t>
  </si>
  <si>
    <t>n-HFE-7200</t>
  </si>
  <si>
    <t>n-C4F9OC2H5</t>
  </si>
  <si>
    <t>i-HFE-7200</t>
  </si>
  <si>
    <t>i-C4F9OC2H5</t>
  </si>
  <si>
    <t>HFE-236ca12 (HG-10)</t>
  </si>
  <si>
    <t>CHF2OCF2OCHF2</t>
  </si>
  <si>
    <t>HFE-338pcc13 (HG-01)</t>
  </si>
  <si>
    <t>CHF2OCF2CF2OCHF2</t>
  </si>
  <si>
    <t>1,1,1,3,3,3-Hexafluoropropan-2-ol</t>
  </si>
  <si>
    <t>(CF3)2CHOH</t>
  </si>
  <si>
    <t>HG-02</t>
  </si>
  <si>
    <t>HF2C–(OCF2CF2)2–OCF2H</t>
  </si>
  <si>
    <t>HG-03</t>
  </si>
  <si>
    <t>HF2C–(OCF2CF2)3–OCF2H</t>
  </si>
  <si>
    <t>HG-20</t>
  </si>
  <si>
    <t>HF2C–(OCF2)2–OCF2H</t>
  </si>
  <si>
    <t>HG-21</t>
  </si>
  <si>
    <t>HF2C–OCF2CF2OCF2OCF2O–CF2H</t>
  </si>
  <si>
    <t>HG-30</t>
  </si>
  <si>
    <t>HF2C–(OCF2)3–OCF2H</t>
  </si>
  <si>
    <t>1-Ethoxy-1,1,2,2,3,3,3-heptafluoropropane</t>
  </si>
  <si>
    <t>CF3CF2CF2OCH2CH3</t>
  </si>
  <si>
    <t>Fluoroxene</t>
  </si>
  <si>
    <t>CF3CH2OCH=CH2</t>
  </si>
  <si>
    <t>1,1,2,2-Tetrafluoro-1-(fluoromethoxy)ethane</t>
  </si>
  <si>
    <t>CH2FOCF2CF2H</t>
  </si>
  <si>
    <t>2-Ethoxy-3,3,4,4,5-pentafluorotetrahydro-2,5-bis[1,2,2,2-tetrafluoro-1-(trifluoromethyl)ethyl]-furan</t>
  </si>
  <si>
    <t>C12H5F19O2</t>
  </si>
  <si>
    <t>Fluoro(methoxy)methane</t>
  </si>
  <si>
    <t>CH3OCH2F</t>
  </si>
  <si>
    <t>Difluoro(methoxy)methane</t>
  </si>
  <si>
    <t>CH3OCHF2</t>
  </si>
  <si>
    <t>Fluoro(fluoromethoxy)methane</t>
  </si>
  <si>
    <t>CH2FOCH2F</t>
  </si>
  <si>
    <t>Difluoro(fluoromethoxy)methane</t>
  </si>
  <si>
    <t>CH2FOCHF2</t>
  </si>
  <si>
    <t>Trifluoro(fluoromethoxy)methane</t>
  </si>
  <si>
    <t>CH2FOCF3</t>
  </si>
  <si>
    <t>HG'-01</t>
  </si>
  <si>
    <t>CH3OCF2CF2OCH3</t>
  </si>
  <si>
    <t>HG'-02</t>
  </si>
  <si>
    <t>CH3O(CF2CF2O)2CH3</t>
  </si>
  <si>
    <t>HG'-03</t>
  </si>
  <si>
    <t>CH3O(CF2CF2O)3CH3</t>
  </si>
  <si>
    <t>HFE-329me3</t>
  </si>
  <si>
    <t>CF3CFHCF2OCF3</t>
  </si>
  <si>
    <t>3,3,4,4,5,5,6,6,7,7,7-Undecafluoroheptan-1-ol</t>
  </si>
  <si>
    <t>CF3(CF2)4CH2CH2OH</t>
  </si>
  <si>
    <t>3,3,4,4,5,5,6,6,7,7,8,8,9,9,9-Pentadecafluorononan-1-ol</t>
  </si>
  <si>
    <t>CF3(CF2)6CH2CH2OH</t>
  </si>
  <si>
    <t>3,3,4,4,5,5,6,6,7,7,8,8,9,9,10,10,11,11,11-Nonadecafluoroundecan-1-ol</t>
  </si>
  <si>
    <t>CF3(CF2)8CH2CH2OH</t>
  </si>
  <si>
    <t>2-Chloro-1,1,2-trifluoro-1-methoxyethane</t>
  </si>
  <si>
    <t>CH3OCF2CHFCl</t>
  </si>
  <si>
    <t>PFPMIE (perfluoropolymethylisopropyl)</t>
  </si>
  <si>
    <t>CF3OCF(CF3)CF2OCF2OCF3</t>
  </si>
  <si>
    <t>HFE-216</t>
  </si>
  <si>
    <t>CF3OCF=CF2</t>
  </si>
  <si>
    <t>Trifluoromethyl formate</t>
  </si>
  <si>
    <t>HCOOCF3</t>
  </si>
  <si>
    <t>Perfluoroethyl formate</t>
  </si>
  <si>
    <t>HCOOCF2CF3</t>
  </si>
  <si>
    <t>Perfluoropropyl formate</t>
  </si>
  <si>
    <t>HCOOCF2CF2CF3</t>
  </si>
  <si>
    <t>Perfluorobutyl formate</t>
  </si>
  <si>
    <t>HCOOCF2CF2CF2CF3</t>
  </si>
  <si>
    <t>2,2,2-Trifluoroethyl formate</t>
  </si>
  <si>
    <t>HCOOCH2CF3</t>
  </si>
  <si>
    <t>3,3,3-Trifluoropropyl formate</t>
  </si>
  <si>
    <t>HCOOCH2CH2CF3</t>
  </si>
  <si>
    <t>1,2,2,2-Tetrafluoroethyl formate</t>
  </si>
  <si>
    <t>HCOOCHFCF3</t>
  </si>
  <si>
    <t>1,1,1,3,3,3-Hexafluoropropan-2-yl formate</t>
  </si>
  <si>
    <t>HCOOCH(CF3)2</t>
  </si>
  <si>
    <t>Perfluorobutyl acetate</t>
  </si>
  <si>
    <t>CH3COOCF2CF2CF2CF3</t>
  </si>
  <si>
    <t>Perfluoropropyl acetate</t>
  </si>
  <si>
    <t>CH3COOCF2CF2CF3</t>
  </si>
  <si>
    <t>Perfluoroethyl acetate</t>
  </si>
  <si>
    <t>CH3COOCF2CF3</t>
  </si>
  <si>
    <t>Trifluoromethyl acetate</t>
  </si>
  <si>
    <t>CH3COOCF3</t>
  </si>
  <si>
    <t>Methyl carbonofluoridate</t>
  </si>
  <si>
    <t>FCOOCH3</t>
  </si>
  <si>
    <t>1,1-Difluoroethyl carbonofluoridate</t>
  </si>
  <si>
    <t>FCOOCF2CH3</t>
  </si>
  <si>
    <t>1,1-Difluoroethyl 2,2,2-trifluoroacetate</t>
  </si>
  <si>
    <t>CF3COOCF2CH3</t>
  </si>
  <si>
    <t>Ethyl 2,2,2-trifluoroacetate</t>
  </si>
  <si>
    <t>CF3COOCH2CH3</t>
  </si>
  <si>
    <t>2,2,2-Trifluoroethyl 2,2,2-trifluoroacetate</t>
  </si>
  <si>
    <t>CF3COOCH2CF3</t>
  </si>
  <si>
    <t>Methyl 2,2,2-trifluoroacetate</t>
  </si>
  <si>
    <t>CF3COOCH3</t>
  </si>
  <si>
    <t>Methyl 2,2-difluoroacetate</t>
  </si>
  <si>
    <t>HCF2COOCH3</t>
  </si>
  <si>
    <t>Difluoromethyl 2,2,2-trifluoroacetate</t>
  </si>
  <si>
    <t>CF3COOCHF2</t>
  </si>
  <si>
    <t>1,1,2-Trifluoro-2-(trifluoromethoxy)-ethane</t>
  </si>
  <si>
    <t>CHF2CHFOCF3</t>
  </si>
  <si>
    <t>1-Ethoxy-1,1,2,3,3,3-hexafluoropropane</t>
  </si>
  <si>
    <t>CF3CHFCF2OCH2CH3</t>
  </si>
  <si>
    <t>1,1,1,2,2,3,3-Heptafluoro-3-(1,2,2,2-tetrafluoroethoxy)-propane</t>
  </si>
  <si>
    <t>CF3CF2CF2OCHFCF3</t>
  </si>
  <si>
    <t>2,2,3,3-Tetrafluoro-1-propanol</t>
  </si>
  <si>
    <t>CHF2CF2CH2OH</t>
  </si>
  <si>
    <t>2,2,3,4,4,4-Hexafluoro-1-butanol</t>
  </si>
  <si>
    <t>CF3CHFCF2CH2OH</t>
  </si>
  <si>
    <t>2,2,3,3,4,4,4-Heptafluoro-1-butanol</t>
  </si>
  <si>
    <t>CF3CF2CF2CH2OH</t>
  </si>
  <si>
    <t>1,1,2,2-Tetrafluoro-3-methoxy-propane</t>
  </si>
  <si>
    <t>CHF2CF2CH2OCH3</t>
  </si>
  <si>
    <t>perfluoro-2-methyl-3-pentanone</t>
  </si>
  <si>
    <t>CF3CF2C(O)CF(CF3)2</t>
  </si>
  <si>
    <t>3,3,3-Trifluoro-propanal</t>
  </si>
  <si>
    <t>CF3CH2CHO</t>
  </si>
  <si>
    <t>2-Fluoroethanol</t>
  </si>
  <si>
    <t>CH2FCH2OH</t>
  </si>
  <si>
    <t>2,2-Difluoroethanol</t>
  </si>
  <si>
    <t>CHF2CH2OH</t>
  </si>
  <si>
    <t>2,2,2-Trifluoroethanol</t>
  </si>
  <si>
    <t>CF3CH2OH</t>
  </si>
  <si>
    <t>1,1,3,3,4,4,6,6,7,7,9,9,10,10,12,12,13,13,15,15-eicosafluoro-2,5,8,11,14-Pentaoxapentadecane</t>
  </si>
  <si>
    <t>HCF2O(CF2CF2O)4CF2H</t>
  </si>
  <si>
    <t>The "graphs" sheet shows the progression of the mass of gases at each point, the integrated radiative forcing due to them by each year, and the temperature change due to each of them by each year. It also shows how "CO2 equivalence" calculated with different approaches would vary with time.</t>
  </si>
  <si>
    <t>CH4_to_CO2</t>
  </si>
  <si>
    <t>Nitrous Oxide</t>
  </si>
  <si>
    <t>mol_mass</t>
  </si>
  <si>
    <t>lifetime</t>
  </si>
  <si>
    <t>[years]</t>
  </si>
  <si>
    <t>[W m-2 ppb-1]</t>
  </si>
  <si>
    <t>rad_efficiency</t>
  </si>
  <si>
    <t>spec_forcing</t>
  </si>
  <si>
    <t>[g mol-1]</t>
  </si>
  <si>
    <t>[W m-2 kg-1]</t>
  </si>
  <si>
    <t>adjustment</t>
  </si>
  <si>
    <t>For N2O, the adjustment is due to atmospheric reduction of 36 molecules of CH4 for every 100 molecules of N2O</t>
  </si>
  <si>
    <t>Gas2_flux</t>
  </si>
  <si>
    <t>Gas1_flux</t>
  </si>
  <si>
    <t>Gas3_flux</t>
  </si>
  <si>
    <t>Lifetime [yr]:</t>
  </si>
  <si>
    <t>Specific radiative forcing:</t>
  </si>
  <si>
    <t>gas1_net</t>
  </si>
  <si>
    <t>gas2_net</t>
  </si>
  <si>
    <t>gas3_net</t>
  </si>
  <si>
    <t>gas1</t>
  </si>
  <si>
    <t>gas2</t>
  </si>
  <si>
    <t>gas3</t>
  </si>
  <si>
    <t>Other_forcing</t>
  </si>
  <si>
    <t>Methane - biogenic</t>
  </si>
  <si>
    <t>[Watts]</t>
  </si>
  <si>
    <t>Other forcing</t>
  </si>
  <si>
    <t>gas1_radfor</t>
  </si>
  <si>
    <t>gas2_radfor</t>
  </si>
  <si>
    <t>gas3_radfor</t>
  </si>
  <si>
    <t>Other_radfor</t>
  </si>
  <si>
    <t>surface area of earth</t>
  </si>
  <si>
    <t>g/mol</t>
  </si>
  <si>
    <t>m2</t>
  </si>
  <si>
    <t>gas1_temp_s1</t>
  </si>
  <si>
    <t>gas1_temp_s2</t>
  </si>
  <si>
    <t>CO2_IRF</t>
  </si>
  <si>
    <t>CH4_IRF</t>
  </si>
  <si>
    <t>gas1_IRF</t>
  </si>
  <si>
    <t>gas2_IRF</t>
  </si>
  <si>
    <t>gas3_IRF</t>
  </si>
  <si>
    <t>other_IRF</t>
  </si>
  <si>
    <t>Column B &amp; C are for CO2 and CH4. The GHG for columns D to F  can be selected from drop-down list in D5 to F5.</t>
  </si>
  <si>
    <t>gas2_temp_s1</t>
  </si>
  <si>
    <t>gas2_temp_s2</t>
  </si>
  <si>
    <t>gas3_temp_s1</t>
  </si>
  <si>
    <t>gas3_temp_s2</t>
  </si>
  <si>
    <t>other_temp_s1</t>
  </si>
  <si>
    <t>gas1_temp</t>
  </si>
  <si>
    <t>gas2_temp</t>
  </si>
  <si>
    <t>gas3_temp</t>
  </si>
  <si>
    <t>other_temp</t>
  </si>
  <si>
    <t>other_temp_s2</t>
  </si>
  <si>
    <t>Carbon dioxide</t>
  </si>
  <si>
    <t>Methane</t>
  </si>
  <si>
    <t>CO2 AGWP [W yr m-2]</t>
  </si>
  <si>
    <t>CH4 AGWP [W yr m-2]</t>
  </si>
  <si>
    <t>Years to time horizon</t>
  </si>
  <si>
    <t>The "equivalency metrics" sheet gives the effect of the system in terms of climate effects and in terms of CO2 equivalence, with the "equivalence" measured in different ways.</t>
  </si>
  <si>
    <t>Other effects - temperature factor</t>
  </si>
  <si>
    <t>-</t>
  </si>
  <si>
    <t xml:space="preserve">For these equivalency metrics, a time-horizon (1 to 500yr)  is needed. </t>
  </si>
  <si>
    <t>n/a</t>
  </si>
  <si>
    <t>Contrails - example</t>
  </si>
  <si>
    <t>Aircraft induced cirrus - example</t>
  </si>
  <si>
    <t xml:space="preserve">Note that this is per kg of CO2. </t>
  </si>
  <si>
    <t xml:space="preserve">Note that this is per kg of SO2. </t>
  </si>
  <si>
    <t>Per kg of carbon. Aerosol effects only - Excludes albedo effects</t>
  </si>
  <si>
    <t>Organic Carbon - example</t>
  </si>
  <si>
    <t>Black Carbon - example</t>
  </si>
  <si>
    <t>Sulphate - example</t>
  </si>
  <si>
    <t>version 5 - 01/10/2020. Further clarifications in notes and results descriptions, parameters for additional WMGHGs added, option to model either fossil or biogenic CH4 added.</t>
  </si>
  <si>
    <t>[1]</t>
  </si>
  <si>
    <t>[2]</t>
  </si>
  <si>
    <t>[3]</t>
  </si>
  <si>
    <t>[4]</t>
  </si>
  <si>
    <t>[5]</t>
  </si>
  <si>
    <t>The approach implemented in this spreadsheet is to add 50% of the equivalent CO2 mass at the same time as any CH4 decay. (i.e. 50% x (12+16*2) / (12+1*4) x CH4 mass =  1.375 x CH4 mass).</t>
  </si>
  <si>
    <r>
      <t xml:space="preserve">ENTRIES IN COLUMNS </t>
    </r>
    <r>
      <rPr>
        <b/>
        <sz val="14"/>
        <color theme="1"/>
        <rFont val="Calibri (Body)"/>
      </rPr>
      <t>B, C, D, E, F &amp; G</t>
    </r>
    <r>
      <rPr>
        <b/>
        <sz val="14"/>
        <color theme="1"/>
        <rFont val="Calibri"/>
        <family val="2"/>
        <scheme val="minor"/>
      </rPr>
      <t xml:space="preserve"> CAN BE CHANGED - THEY ARE THE ANNUAL NET EMISSIONS OF THE GHGs. The GHG that D, E &amp; F relate to, can be selected from the drop-down lists in D5, E5 &amp; F5. Column G is for any additional forcing (e.g. albedo effects calculated elsewhere) in Watts</t>
    </r>
  </si>
  <si>
    <t>CALCULATED SINGLE-GAS METRICS - SUMMARY</t>
  </si>
  <si>
    <t>kg</t>
  </si>
  <si>
    <t>This spreadsheet is intended to facilitate the assessment of the dynamic climate effects (integrated radiative forcing and temperature change) caused by a temporally-resolved (year-by-year) inventory of well-mixed GHGs (CO2, CH4, N2O, halogenated compounds). It is hoped that this will faciliate LCA practitioners to easily and quickly assess the dynamics of these effects and thereby highlight when there is potential for misinterpretation of results if they  are reported as single figures (e.g. using GWP100-based equivalence).</t>
  </si>
  <si>
    <t>This spreadsheet is provided "as-is". CC-BY</t>
  </si>
  <si>
    <t>Please let me know if you find any mistakes! Contact: Sam Cooper sjgcooper@bath.edu</t>
  </si>
  <si>
    <r>
      <t>This research was supported by the Supergen Bioenergy Hub, funded by UKRI grant</t>
    </r>
    <r>
      <rPr>
        <b/>
        <sz val="12"/>
        <color theme="1"/>
        <rFont val="Calibri"/>
        <family val="2"/>
        <scheme val="minor"/>
      </rPr>
      <t xml:space="preserve"> EP/S000771/1</t>
    </r>
    <r>
      <rPr>
        <sz val="12"/>
        <color theme="1"/>
        <rFont val="Calibri"/>
        <family val="2"/>
        <scheme val="minor"/>
      </rPr>
      <t xml:space="preserve">.  </t>
    </r>
  </si>
  <si>
    <t>LIMITATIONS</t>
  </si>
  <si>
    <t>This is intended to help users assess temporal effects of GHGs. Hopefully it is sufficiently transparent to be useful in learning about these effects. It is not comprehensive - there are lots of mechanisms that can cause climate change that are not covered. Notably, bio-geophysical effects such as albedo change, evapotranspiration, surface roughness. And near-term climate forcers such as NOx, CO, organic and non-organic aerosols, BC, OC, VOC, other sources of ozone, contrails, induced cirrus. The list goes on.</t>
  </si>
  <si>
    <t xml:space="preserve">Cells which are intended to be edited are coloured green. </t>
  </si>
  <si>
    <t xml:space="preserve">In this spreadsheet, cells with static information or parameters that aren't intended to be changed (such as this one) are coloured light blue. </t>
  </si>
  <si>
    <t>Enter the dynamic inventory of GHG fluxes into column B, C, D, E &amp; F on the "inventory and effects" worksheet</t>
  </si>
  <si>
    <r>
      <t xml:space="preserve">﻿Joos, F., Roth, R., Fuglestvedt, J. S., Peters, G. P., Enting, I. G., Von Bloh, W., Brovkin, V., Burke, E. J., Eby, M., Edwards, N. R., Friedrich, T. Frölicher, T. L., Halloran, P. R., Holden, P. B., Jones, C., Kleinen, T., Mackenzie, F. T., Matsumoto, K., Meinshausen, M., Plattner, G. K., Reisinger, A., Segschneider, J., Shaffer, G., Steinacher, M., Strassmann, K., Tanaka, K., Timmermann, A., Weaver, A. J.. “Carbon Dioxide and Climate Impulse Response Functions for the Computation of Greenhouse Gas Metrics: A Multi-Model Analysis.” </t>
    </r>
    <r>
      <rPr>
        <i/>
        <sz val="12"/>
        <color theme="1"/>
        <rFont val="Calibri"/>
        <family val="2"/>
        <scheme val="minor"/>
      </rPr>
      <t>Atmospheric Chemistry and Physics</t>
    </r>
    <r>
      <rPr>
        <sz val="12"/>
        <color theme="1"/>
        <rFont val="Calibri"/>
        <family val="2"/>
        <scheme val="minor"/>
      </rPr>
      <t>, vol. 13, no. 5, 2013, pp. 2793–825, doi:10.5194/acp-13-2793-2013.</t>
    </r>
  </si>
  <si>
    <r>
      <t xml:space="preserve">Boucher, O., and M. S. Reddy. “Climate Trade-off between Black Carbon and Carbon Dioxide Emissions.” </t>
    </r>
    <r>
      <rPr>
        <i/>
        <sz val="12"/>
        <color theme="1"/>
        <rFont val="Calibri"/>
        <family val="2"/>
        <scheme val="minor"/>
      </rPr>
      <t>Energy Policy</t>
    </r>
    <r>
      <rPr>
        <sz val="12"/>
        <color theme="1"/>
        <rFont val="Calibri"/>
        <family val="2"/>
        <scheme val="minor"/>
      </rPr>
      <t>, vol. 36, no. 1, 2008, pp. 193–200, doi:10.1016/j.enpol.2007.08.039.</t>
    </r>
  </si>
  <si>
    <r>
      <t xml:space="preserve">﻿Fuglestvedt, J.S., Shine, K.P., Berntsen, T.Cook, J., Lee, D.S., Stenke, A., Skeie, R.B., Velders, G.J.M., Waitz, I.A. 2010. “Transport Impacts on Atmosphere and Climate: Metrics.” </t>
    </r>
    <r>
      <rPr>
        <i/>
        <sz val="12"/>
        <color theme="1"/>
        <rFont val="Calibri"/>
        <family val="2"/>
        <scheme val="minor"/>
      </rPr>
      <t>Atmospheric Environment</t>
    </r>
    <r>
      <rPr>
        <sz val="12"/>
        <color theme="1"/>
        <rFont val="Calibri"/>
        <family val="2"/>
        <scheme val="minor"/>
      </rPr>
      <t xml:space="preserve"> 44(37): 4648–77. http://dx.doi.org/10.1016/j.atmosenv.2009.04.044.</t>
    </r>
  </si>
  <si>
    <t>Reference</t>
  </si>
  <si>
    <t>Notes</t>
  </si>
  <si>
    <t>Note that data on some NTFCs (first few rows above methane) are provided as examples so that interested parties can explore the potential magnitude of their effects in the same context as WMGHGs. However, their properties are (sometimes very) sensitive to the context in which they are emitted. Their nature of their effects can be significantly different to WMGHGs. For more information, readers are refered to [4]</t>
  </si>
  <si>
    <t xml:space="preserve">Column G is for an additional heat flow (in W). This enables precalculated additional mechanisms (e.g. albedo) to be compared on the same basis. Calculating the actual additional heating flow due to these effects is complex and beyond the scope of this spreadsheet - options are available in the literature (see e.g. [5] for suggestions) </t>
  </si>
  <si>
    <t>Note that before a real inventory is entered, the spreadsheet has nitrous oxide, sulphate and CFC-11 in columns D to F, and 1kg of each GHG in year-0, to show some results. These are just examples  and can be deleted / replaced!</t>
  </si>
  <si>
    <t>These heat flows (e.g. surface effects) can have an effect on temperature that exceeds that that would be expected from RF alone. To account for this, a forcing efficacy can be used (default to 1). This only affects the "additional heat flow" effect on temperature - it doesn't affect any calculations relating to GHGs.</t>
  </si>
  <si>
    <t>Note that some CH4 oxidises to CO2. Myhre et al [5] provide figures for non-fossil / biogenic CH4 flows in which the effect of this CO2 is ignored (or accounted elsewhere), and fossil CH4 in which the effect of this CO2 is included. If flag below is TRUE then this spreadsheet includes this effect (as per [5])</t>
  </si>
  <si>
    <t>Other forcing efficacy factor:</t>
  </si>
  <si>
    <t>GHG PARAMETERS</t>
  </si>
  <si>
    <t>Contributions from Sam Cooper, Laura Hattam, Will Hawkins, Marcelle McManus. Thanks to everyone who has provided feedback on usability.</t>
  </si>
  <si>
    <t>VERSION HISTORY</t>
  </si>
  <si>
    <t>For CH4, the adjustment factor scales for additional forcings through production of ozone (+50%) and stratospheric water (+15%). For CH4 this is the perturbation life, where the life is increased through a feedback in which OH concentration are reduced. 9.25yr x 1.34 = 12.4yr</t>
  </si>
  <si>
    <t>Cells with equations providing intermediate calculations are blue-grey</t>
  </si>
  <si>
    <t>Cells with equations that provide results are coloured yellow.</t>
  </si>
  <si>
    <t>CO2 uses a more complex, multi-component exponential decay model so it's parameters are given separately to the table below.</t>
  </si>
  <si>
    <t>(inf)</t>
  </si>
  <si>
    <t>Lifetime</t>
  </si>
  <si>
    <t>Proportion lifetime applies to</t>
  </si>
  <si>
    <t>see below</t>
  </si>
  <si>
    <t>Forcing parameters from [5]</t>
  </si>
  <si>
    <t>Lifetime parameters from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</si>
</sst>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_-;\-* #,##0_-;_-* &quot;-&quot;??_-;_-@_-"/>
    <numFmt numFmtId="166" formatCode="0.0E+00"/>
    <numFmt numFmtId="168" formatCode="0.0"/>
    <numFmt numFmtId="169" formatCode="0.000E+00"/>
  </numFmts>
  <fonts count="19" x14ac:knownFonts="1">
    <font>
      <sz val="12"/>
      <color theme="1"/>
      <name val="Calibri"/>
      <family val="2"/>
      <scheme val="minor"/>
    </font>
    <font>
      <sz val="12"/>
      <color theme="1"/>
      <name val="Calibri"/>
      <family val="2"/>
      <scheme val="minor"/>
    </font>
    <font>
      <sz val="8"/>
      <name val="Calibri"/>
      <family val="2"/>
      <scheme val="minor"/>
    </font>
    <font>
      <b/>
      <sz val="12"/>
      <color theme="1"/>
      <name val="Calibri"/>
      <family val="2"/>
      <scheme val="minor"/>
    </font>
    <font>
      <b/>
      <vertAlign val="superscript"/>
      <sz val="12"/>
      <color theme="1"/>
      <name val="Calibri (Body)"/>
    </font>
    <font>
      <i/>
      <sz val="12"/>
      <color theme="1"/>
      <name val="Calibri"/>
      <family val="2"/>
      <scheme val="minor"/>
    </font>
    <font>
      <b/>
      <sz val="9"/>
      <color rgb="FF000000"/>
      <name val="Tahoma"/>
      <family val="2"/>
    </font>
    <font>
      <sz val="9"/>
      <color rgb="FF000000"/>
      <name val="Tahoma"/>
      <family val="2"/>
    </font>
    <font>
      <u/>
      <sz val="12"/>
      <color theme="10"/>
      <name val="Calibri"/>
      <family val="2"/>
      <scheme val="minor"/>
    </font>
    <font>
      <sz val="10"/>
      <color rgb="FF000000"/>
      <name val="Tahoma"/>
      <family val="2"/>
    </font>
    <font>
      <b/>
      <sz val="14"/>
      <color theme="1"/>
      <name val="Calibri (Body)"/>
    </font>
    <font>
      <b/>
      <sz val="14"/>
      <color theme="1"/>
      <name val="Calibri"/>
      <family val="2"/>
      <scheme val="minor"/>
    </font>
    <font>
      <sz val="11"/>
      <color theme="1"/>
      <name val="Calibri"/>
      <family val="2"/>
      <scheme val="minor"/>
    </font>
    <font>
      <sz val="14"/>
      <color theme="1"/>
      <name val="Calibri"/>
      <family val="2"/>
      <scheme val="minor"/>
    </font>
    <font>
      <sz val="10"/>
      <color theme="1"/>
      <name val="Calibri"/>
      <family val="2"/>
      <scheme val="minor"/>
    </font>
    <font>
      <sz val="9"/>
      <color theme="1"/>
      <name val="Calibri"/>
      <family val="2"/>
      <scheme val="minor"/>
    </font>
    <font>
      <b/>
      <sz val="16"/>
      <color theme="1"/>
      <name val="Calibri"/>
      <family val="2"/>
      <scheme val="minor"/>
    </font>
    <font>
      <sz val="12"/>
      <color theme="1" tint="4.9989318521683403E-2"/>
      <name val="Calibri"/>
      <family val="2"/>
      <scheme val="minor"/>
    </font>
    <font>
      <sz val="9"/>
      <color theme="1" tint="4.9989318521683403E-2"/>
      <name val="Calibri"/>
      <family val="2"/>
      <scheme val="minor"/>
    </font>
  </fonts>
  <fills count="8">
    <fill>
      <patternFill patternType="none"/>
    </fill>
    <fill>
      <patternFill patternType="gray125"/>
    </fill>
    <fill>
      <patternFill patternType="solid">
        <fgColor theme="7"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8" tint="0.39997558519241921"/>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theme="1"/>
      </top>
      <bottom style="medium">
        <color theme="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theme="1"/>
      </top>
      <bottom style="medium">
        <color theme="1"/>
      </bottom>
      <diagonal/>
    </border>
    <border>
      <left style="medium">
        <color indexed="64"/>
      </left>
      <right style="medium">
        <color indexed="64"/>
      </right>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medium">
        <color indexed="64"/>
      </bottom>
      <diagonal/>
    </border>
    <border>
      <left style="medium">
        <color theme="1"/>
      </left>
      <right style="medium">
        <color indexed="64"/>
      </right>
      <top style="medium">
        <color theme="1"/>
      </top>
      <bottom style="medium">
        <color theme="1"/>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theme="1"/>
      </top>
      <bottom style="medium">
        <color theme="1"/>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0" fontId="12" fillId="0" borderId="0"/>
  </cellStyleXfs>
  <cellXfs count="211">
    <xf numFmtId="0" fontId="0" fillId="0" borderId="0" xfId="0"/>
    <xf numFmtId="0" fontId="3" fillId="0" borderId="0" xfId="0" applyFont="1"/>
    <xf numFmtId="0" fontId="3" fillId="2" borderId="0" xfId="0" applyFont="1" applyFill="1"/>
    <xf numFmtId="11" fontId="0" fillId="2" borderId="0" xfId="0" applyNumberFormat="1" applyFill="1"/>
    <xf numFmtId="166" fontId="0" fillId="0" borderId="0" xfId="0" applyNumberFormat="1"/>
    <xf numFmtId="0" fontId="0" fillId="0" borderId="0" xfId="0" applyAlignment="1">
      <alignment horizontal="center" wrapText="1"/>
    </xf>
    <xf numFmtId="0" fontId="0" fillId="0" borderId="0"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11" fontId="0" fillId="2" borderId="0" xfId="1" applyNumberFormat="1" applyFont="1" applyFill="1"/>
    <xf numFmtId="0" fontId="0" fillId="4" borderId="0" xfId="0" applyFill="1"/>
    <xf numFmtId="166" fontId="0" fillId="4" borderId="0" xfId="0" applyNumberFormat="1" applyFill="1"/>
    <xf numFmtId="0" fontId="0" fillId="0" borderId="0" xfId="0" applyFill="1"/>
    <xf numFmtId="0" fontId="3" fillId="0" borderId="0" xfId="0" applyFont="1" applyFill="1" applyBorder="1"/>
    <xf numFmtId="0" fontId="0" fillId="0" borderId="0" xfId="0" applyBorder="1"/>
    <xf numFmtId="11" fontId="0" fillId="0" borderId="0" xfId="0" applyNumberFormat="1" applyFont="1" applyFill="1" applyBorder="1"/>
    <xf numFmtId="0" fontId="13" fillId="0" borderId="0" xfId="0" applyFont="1"/>
    <xf numFmtId="0" fontId="0" fillId="0" borderId="0" xfId="0" applyFill="1" applyAlignment="1">
      <alignment horizontal="center" wrapText="1"/>
    </xf>
    <xf numFmtId="0" fontId="0" fillId="4" borderId="0" xfId="0" applyFill="1" applyAlignment="1">
      <alignment wrapText="1"/>
    </xf>
    <xf numFmtId="11" fontId="0" fillId="2" borderId="13" xfId="0" applyNumberFormat="1" applyFill="1" applyBorder="1"/>
    <xf numFmtId="0" fontId="0" fillId="0" borderId="13" xfId="0" applyBorder="1"/>
    <xf numFmtId="0" fontId="0" fillId="4" borderId="13" xfId="0" applyFill="1" applyBorder="1"/>
    <xf numFmtId="0" fontId="0" fillId="4" borderId="13" xfId="0" applyFill="1" applyBorder="1" applyAlignment="1">
      <alignment wrapText="1"/>
    </xf>
    <xf numFmtId="0" fontId="0" fillId="0" borderId="13" xfId="0" applyFill="1" applyBorder="1"/>
    <xf numFmtId="166" fontId="0" fillId="4" borderId="13" xfId="0" applyNumberFormat="1" applyFill="1" applyBorder="1"/>
    <xf numFmtId="169" fontId="0" fillId="0" borderId="0" xfId="0" applyNumberFormat="1" applyFill="1" applyBorder="1"/>
    <xf numFmtId="0" fontId="0" fillId="2" borderId="0" xfId="0" applyFill="1"/>
    <xf numFmtId="0" fontId="3" fillId="2" borderId="0" xfId="0" applyFont="1" applyFill="1" applyBorder="1" applyAlignment="1">
      <alignment horizontal="right"/>
    </xf>
    <xf numFmtId="0" fontId="3" fillId="2" borderId="0" xfId="0" applyFont="1" applyFill="1" applyBorder="1"/>
    <xf numFmtId="0" fontId="3" fillId="5" borderId="11" xfId="0" applyFont="1" applyFill="1" applyBorder="1"/>
    <xf numFmtId="0" fontId="0" fillId="6" borderId="0" xfId="0" applyFill="1" applyBorder="1"/>
    <xf numFmtId="0" fontId="0" fillId="6" borderId="0" xfId="0" applyFill="1" applyBorder="1" applyAlignment="1">
      <alignment horizontal="left" vertical="top" wrapText="1"/>
    </xf>
    <xf numFmtId="0" fontId="0" fillId="6" borderId="2" xfId="0" applyFill="1" applyBorder="1"/>
    <xf numFmtId="0" fontId="0" fillId="6" borderId="3" xfId="0" applyFill="1" applyBorder="1"/>
    <xf numFmtId="0" fontId="0" fillId="6" borderId="4" xfId="0" applyFill="1" applyBorder="1"/>
    <xf numFmtId="0" fontId="0" fillId="6" borderId="0" xfId="0" applyFill="1"/>
    <xf numFmtId="0" fontId="8" fillId="6" borderId="0" xfId="2" applyFill="1" applyBorder="1"/>
    <xf numFmtId="0" fontId="0" fillId="6" borderId="5" xfId="0" applyFill="1" applyBorder="1"/>
    <xf numFmtId="0" fontId="3" fillId="6" borderId="4" xfId="0" applyFont="1" applyFill="1" applyBorder="1"/>
    <xf numFmtId="0" fontId="0" fillId="6" borderId="0" xfId="0" applyFill="1" applyBorder="1" applyAlignment="1">
      <alignment horizontal="right"/>
    </xf>
    <xf numFmtId="0" fontId="3" fillId="6" borderId="10" xfId="0" applyFont="1" applyFill="1" applyBorder="1"/>
    <xf numFmtId="0" fontId="3" fillId="6" borderId="0" xfId="0" applyFont="1" applyFill="1"/>
    <xf numFmtId="0" fontId="0" fillId="6" borderId="5" xfId="0" applyFill="1" applyBorder="1" applyAlignment="1">
      <alignment horizontal="left" vertical="top" wrapText="1"/>
    </xf>
    <xf numFmtId="0" fontId="0" fillId="6" borderId="4" xfId="0" applyFont="1" applyFill="1" applyBorder="1"/>
    <xf numFmtId="0" fontId="0" fillId="6" borderId="4" xfId="0" applyFill="1" applyBorder="1" applyAlignment="1">
      <alignment horizontal="left" vertical="top" wrapText="1"/>
    </xf>
    <xf numFmtId="0" fontId="11" fillId="6" borderId="1" xfId="0" applyFont="1" applyFill="1" applyBorder="1"/>
    <xf numFmtId="0" fontId="16" fillId="6" borderId="1" xfId="0" applyFont="1" applyFill="1" applyBorder="1"/>
    <xf numFmtId="0" fontId="0" fillId="6" borderId="0" xfId="0" applyFont="1" applyFill="1" applyBorder="1"/>
    <xf numFmtId="0" fontId="0" fillId="6" borderId="0" xfId="0" applyFill="1" applyBorder="1" applyAlignment="1">
      <alignment horizontal="left"/>
    </xf>
    <xf numFmtId="0" fontId="0" fillId="0" borderId="0" xfId="0" applyFont="1"/>
    <xf numFmtId="0" fontId="0" fillId="6" borderId="0" xfId="0" applyFont="1" applyFill="1" applyAlignment="1">
      <alignment horizontal="center"/>
    </xf>
    <xf numFmtId="0" fontId="0" fillId="6" borderId="0" xfId="0" applyFont="1" applyFill="1"/>
    <xf numFmtId="169" fontId="0" fillId="6" borderId="0" xfId="0" applyNumberFormat="1" applyFont="1" applyFill="1"/>
    <xf numFmtId="2" fontId="0" fillId="6" borderId="0" xfId="1" applyNumberFormat="1" applyFont="1" applyFill="1"/>
    <xf numFmtId="11" fontId="0" fillId="6" borderId="0" xfId="0" applyNumberFormat="1" applyFont="1" applyFill="1"/>
    <xf numFmtId="0" fontId="0" fillId="6" borderId="0" xfId="0" applyNumberFormat="1" applyFont="1" applyFill="1"/>
    <xf numFmtId="0" fontId="17" fillId="7" borderId="0" xfId="0" applyFont="1" applyFill="1"/>
    <xf numFmtId="169" fontId="0" fillId="6" borderId="0" xfId="0" applyNumberFormat="1" applyFont="1" applyFill="1" applyAlignment="1">
      <alignment horizontal="right"/>
    </xf>
    <xf numFmtId="0" fontId="0" fillId="6" borderId="0" xfId="0" applyFont="1" applyFill="1" applyAlignment="1">
      <alignment horizontal="right"/>
    </xf>
    <xf numFmtId="0" fontId="0" fillId="0" borderId="0" xfId="0" applyFont="1" applyAlignment="1">
      <alignment horizontal="right"/>
    </xf>
    <xf numFmtId="0" fontId="0" fillId="6" borderId="0" xfId="0" applyFill="1" applyBorder="1" applyAlignment="1">
      <alignment horizontal="left" vertical="top" wrapText="1"/>
    </xf>
    <xf numFmtId="0" fontId="0" fillId="6" borderId="5" xfId="0" applyFill="1" applyBorder="1" applyAlignment="1">
      <alignment horizontal="left" vertical="top" wrapText="1"/>
    </xf>
    <xf numFmtId="0" fontId="3" fillId="6" borderId="0" xfId="0" applyFont="1" applyFill="1" applyBorder="1" applyAlignment="1">
      <alignment horizontal="right"/>
    </xf>
    <xf numFmtId="0" fontId="3" fillId="6" borderId="0" xfId="0" applyFont="1" applyFill="1" applyBorder="1"/>
    <xf numFmtId="1" fontId="0" fillId="6" borderId="0" xfId="0" applyNumberFormat="1" applyFill="1" applyBorder="1" applyAlignment="1">
      <alignment horizontal="left" vertical="top" wrapText="1"/>
    </xf>
    <xf numFmtId="1" fontId="0" fillId="6" borderId="5" xfId="0" applyNumberFormat="1" applyFill="1" applyBorder="1" applyAlignment="1">
      <alignment horizontal="left" vertical="top" wrapText="1"/>
    </xf>
    <xf numFmtId="0" fontId="0" fillId="5" borderId="0" xfId="0" applyFill="1" applyBorder="1"/>
    <xf numFmtId="0" fontId="3" fillId="5" borderId="12" xfId="0" applyFont="1" applyFill="1" applyBorder="1"/>
    <xf numFmtId="0" fontId="0" fillId="5" borderId="12" xfId="0" applyFill="1" applyBorder="1"/>
    <xf numFmtId="0" fontId="0" fillId="5" borderId="12" xfId="0" applyNumberFormat="1" applyFill="1" applyBorder="1"/>
    <xf numFmtId="1" fontId="0" fillId="6" borderId="4" xfId="0" applyNumberFormat="1" applyFill="1" applyBorder="1" applyAlignment="1">
      <alignment horizontal="left" vertical="top" wrapText="1"/>
    </xf>
    <xf numFmtId="0" fontId="0" fillId="6" borderId="6" xfId="0" applyFill="1" applyBorder="1" applyAlignment="1">
      <alignment horizontal="left" vertical="top" wrapText="1"/>
    </xf>
    <xf numFmtId="0" fontId="0" fillId="6" borderId="7" xfId="0" applyFill="1" applyBorder="1" applyAlignment="1">
      <alignment horizontal="left" vertical="top" wrapText="1"/>
    </xf>
    <xf numFmtId="0" fontId="0" fillId="6" borderId="8" xfId="0" applyFill="1" applyBorder="1" applyAlignment="1">
      <alignment horizontal="left" vertical="top" wrapText="1"/>
    </xf>
    <xf numFmtId="0" fontId="0" fillId="6" borderId="4" xfId="0" applyFill="1" applyBorder="1" applyAlignment="1">
      <alignment horizontal="left"/>
    </xf>
    <xf numFmtId="0" fontId="0" fillId="6" borderId="5" xfId="0" applyFill="1" applyBorder="1" applyAlignment="1">
      <alignment horizontal="left"/>
    </xf>
    <xf numFmtId="0" fontId="0" fillId="6" borderId="5" xfId="0" applyFont="1" applyFill="1" applyBorder="1"/>
    <xf numFmtId="0" fontId="0" fillId="6" borderId="4" xfId="0" applyFont="1" applyFill="1" applyBorder="1" applyAlignment="1">
      <alignment horizontal="left" vertical="top"/>
    </xf>
    <xf numFmtId="0" fontId="0" fillId="6" borderId="0" xfId="0" applyFont="1" applyFill="1" applyBorder="1" applyAlignment="1">
      <alignment horizontal="left" vertical="top" wrapText="1"/>
    </xf>
    <xf numFmtId="0" fontId="0" fillId="6" borderId="5" xfId="0" applyFont="1" applyFill="1" applyBorder="1" applyAlignment="1">
      <alignment horizontal="left" vertical="top" wrapText="1"/>
    </xf>
    <xf numFmtId="0" fontId="0" fillId="6" borderId="0" xfId="3" applyFont="1" applyFill="1" applyBorder="1" applyAlignment="1">
      <alignment horizontal="left" vertical="top" wrapText="1"/>
    </xf>
    <xf numFmtId="0" fontId="0" fillId="6" borderId="5" xfId="3" applyFont="1" applyFill="1" applyBorder="1" applyAlignment="1">
      <alignment horizontal="left" vertical="top" wrapText="1"/>
    </xf>
    <xf numFmtId="0" fontId="0" fillId="6" borderId="6" xfId="0" applyFont="1" applyFill="1" applyBorder="1" applyAlignment="1">
      <alignment horizontal="left" vertical="top"/>
    </xf>
    <xf numFmtId="0" fontId="0" fillId="6" borderId="7" xfId="0" applyFont="1" applyFill="1" applyBorder="1" applyAlignment="1">
      <alignment horizontal="left" vertical="top" wrapText="1"/>
    </xf>
    <xf numFmtId="0" fontId="0" fillId="6" borderId="8" xfId="0" applyFont="1" applyFill="1" applyBorder="1" applyAlignment="1">
      <alignment horizontal="left" vertical="top" wrapText="1"/>
    </xf>
    <xf numFmtId="0" fontId="16" fillId="0" borderId="0" xfId="0" applyFont="1"/>
    <xf numFmtId="11" fontId="0" fillId="6" borderId="0" xfId="0" applyNumberFormat="1" applyFont="1" applyFill="1" applyBorder="1"/>
    <xf numFmtId="11" fontId="0" fillId="6" borderId="7" xfId="0" applyNumberFormat="1" applyFont="1" applyFill="1" applyBorder="1"/>
    <xf numFmtId="0" fontId="0" fillId="6" borderId="7" xfId="0" applyFill="1" applyBorder="1"/>
    <xf numFmtId="0" fontId="0" fillId="6" borderId="8" xfId="0" applyFill="1" applyBorder="1"/>
    <xf numFmtId="0" fontId="0" fillId="0" borderId="5" xfId="0" applyBorder="1"/>
    <xf numFmtId="169" fontId="0" fillId="6" borderId="2" xfId="0" applyNumberFormat="1" applyFill="1" applyBorder="1"/>
    <xf numFmtId="0" fontId="0" fillId="6" borderId="6" xfId="0" applyFill="1" applyBorder="1"/>
    <xf numFmtId="0" fontId="0" fillId="6" borderId="0" xfId="0" applyFont="1" applyFill="1" applyBorder="1" applyAlignment="1">
      <alignment horizontal="right"/>
    </xf>
    <xf numFmtId="0" fontId="0" fillId="6" borderId="14" xfId="0" applyFill="1" applyBorder="1"/>
    <xf numFmtId="0" fontId="0" fillId="6" borderId="16" xfId="0" applyFill="1" applyBorder="1"/>
    <xf numFmtId="0" fontId="0" fillId="6" borderId="15" xfId="0" applyFill="1" applyBorder="1"/>
    <xf numFmtId="0" fontId="0" fillId="6" borderId="16" xfId="0" applyFont="1" applyFill="1" applyBorder="1" applyAlignment="1">
      <alignment horizontal="right"/>
    </xf>
    <xf numFmtId="0" fontId="11" fillId="6" borderId="9" xfId="0" applyFont="1" applyFill="1" applyBorder="1"/>
    <xf numFmtId="0" fontId="0" fillId="6" borderId="10" xfId="0" applyFill="1" applyBorder="1"/>
    <xf numFmtId="0" fontId="0" fillId="6" borderId="11" xfId="0" applyFill="1" applyBorder="1"/>
    <xf numFmtId="168" fontId="0" fillId="5" borderId="0" xfId="0" applyNumberFormat="1" applyFill="1"/>
    <xf numFmtId="168" fontId="0" fillId="5" borderId="13" xfId="0" applyNumberFormat="1" applyFill="1" applyBorder="1"/>
    <xf numFmtId="0" fontId="3" fillId="5" borderId="9" xfId="0" applyFont="1" applyFill="1" applyBorder="1"/>
    <xf numFmtId="0" fontId="3" fillId="5" borderId="19" xfId="0" applyFont="1" applyFill="1" applyBorder="1"/>
    <xf numFmtId="0" fontId="3" fillId="0" borderId="0" xfId="0" applyFont="1" applyFill="1"/>
    <xf numFmtId="0" fontId="0" fillId="4" borderId="0" xfId="0" applyFill="1" applyBorder="1"/>
    <xf numFmtId="11" fontId="15" fillId="4" borderId="0" xfId="0" applyNumberFormat="1" applyFont="1" applyFill="1"/>
    <xf numFmtId="11" fontId="15" fillId="4" borderId="13" xfId="0" applyNumberFormat="1" applyFont="1" applyFill="1" applyBorder="1"/>
    <xf numFmtId="0" fontId="3" fillId="4" borderId="0" xfId="0" applyFont="1" applyFill="1"/>
    <xf numFmtId="0" fontId="3" fillId="4" borderId="0" xfId="0" applyFont="1" applyFill="1" applyAlignment="1">
      <alignment horizontal="center"/>
    </xf>
    <xf numFmtId="2" fontId="0" fillId="2" borderId="0" xfId="0" applyNumberFormat="1" applyFill="1"/>
    <xf numFmtId="1" fontId="0" fillId="2" borderId="0" xfId="0" applyNumberFormat="1" applyFill="1"/>
    <xf numFmtId="2" fontId="0" fillId="2" borderId="13" xfId="0" applyNumberFormat="1" applyFill="1" applyBorder="1"/>
    <xf numFmtId="1" fontId="0" fillId="2" borderId="13" xfId="0" applyNumberFormat="1" applyFill="1" applyBorder="1"/>
    <xf numFmtId="0" fontId="11" fillId="2" borderId="1" xfId="0" applyFont="1" applyFill="1" applyBorder="1"/>
    <xf numFmtId="0" fontId="11" fillId="2" borderId="4" xfId="0" applyFont="1" applyFill="1" applyBorder="1"/>
    <xf numFmtId="0" fontId="0" fillId="2" borderId="0" xfId="0" applyFont="1" applyFill="1" applyBorder="1"/>
    <xf numFmtId="0" fontId="0" fillId="2" borderId="18" xfId="0" applyFont="1" applyFill="1" applyBorder="1"/>
    <xf numFmtId="166" fontId="0" fillId="2" borderId="17" xfId="0" applyNumberFormat="1" applyFont="1" applyFill="1" applyBorder="1"/>
    <xf numFmtId="0" fontId="0" fillId="2" borderId="16" xfId="0" applyFont="1" applyFill="1" applyBorder="1" applyAlignment="1">
      <alignment horizontal="right"/>
    </xf>
    <xf numFmtId="169" fontId="0" fillId="2" borderId="0" xfId="0" applyNumberFormat="1" applyFont="1" applyFill="1" applyBorder="1"/>
    <xf numFmtId="2" fontId="0" fillId="2" borderId="0" xfId="0" applyNumberFormat="1" applyFont="1" applyFill="1" applyBorder="1" applyAlignment="1">
      <alignment horizontal="center"/>
    </xf>
    <xf numFmtId="2" fontId="0" fillId="2" borderId="0" xfId="0" applyNumberFormat="1" applyFont="1" applyFill="1" applyBorder="1"/>
    <xf numFmtId="166" fontId="0" fillId="2" borderId="16" xfId="0" applyNumberFormat="1" applyFont="1" applyFill="1" applyBorder="1" applyAlignment="1">
      <alignment horizontal="right"/>
    </xf>
    <xf numFmtId="166" fontId="0" fillId="2" borderId="5" xfId="0" applyNumberFormat="1" applyFill="1" applyBorder="1"/>
    <xf numFmtId="166" fontId="0" fillId="2" borderId="20" xfId="0" applyNumberFormat="1" applyFill="1" applyBorder="1"/>
    <xf numFmtId="166" fontId="0" fillId="2" borderId="21" xfId="0" applyNumberFormat="1" applyFill="1" applyBorder="1"/>
    <xf numFmtId="166" fontId="0" fillId="2" borderId="22" xfId="0" applyNumberFormat="1" applyFill="1" applyBorder="1"/>
    <xf numFmtId="0" fontId="3" fillId="2" borderId="5" xfId="0" applyFont="1" applyFill="1" applyBorder="1"/>
    <xf numFmtId="0" fontId="3" fillId="2" borderId="21" xfId="0" applyFont="1" applyFill="1" applyBorder="1"/>
    <xf numFmtId="0" fontId="3" fillId="2" borderId="4" xfId="0" applyFont="1" applyFill="1" applyBorder="1" applyAlignment="1">
      <alignment horizontal="center"/>
    </xf>
    <xf numFmtId="0" fontId="3" fillId="2" borderId="0" xfId="0" applyFont="1" applyFill="1" applyBorder="1" applyAlignment="1">
      <alignment horizontal="center"/>
    </xf>
    <xf numFmtId="0" fontId="3" fillId="2" borderId="5" xfId="0" applyFont="1" applyFill="1" applyBorder="1" applyAlignment="1">
      <alignment horizontal="center"/>
    </xf>
    <xf numFmtId="2" fontId="0" fillId="2" borderId="5" xfId="0" applyNumberFormat="1" applyFill="1" applyBorder="1"/>
    <xf numFmtId="2" fontId="0" fillId="2" borderId="20" xfId="0" applyNumberFormat="1" applyFill="1" applyBorder="1"/>
    <xf numFmtId="11" fontId="0" fillId="2" borderId="5" xfId="0" applyNumberFormat="1" applyFill="1" applyBorder="1"/>
    <xf numFmtId="11" fontId="0" fillId="2" borderId="20" xfId="0" applyNumberFormat="1" applyFill="1" applyBorder="1"/>
    <xf numFmtId="1" fontId="0" fillId="2" borderId="5" xfId="0" applyNumberFormat="1" applyFill="1" applyBorder="1"/>
    <xf numFmtId="1" fontId="0" fillId="2" borderId="20" xfId="0" applyNumberFormat="1" applyFill="1" applyBorder="1"/>
    <xf numFmtId="0" fontId="3" fillId="4" borderId="4" xfId="0" applyFont="1" applyFill="1" applyBorder="1" applyAlignment="1">
      <alignment horizontal="center"/>
    </xf>
    <xf numFmtId="0" fontId="3" fillId="4" borderId="0" xfId="0" applyFont="1" applyFill="1" applyBorder="1" applyAlignment="1">
      <alignment horizontal="center"/>
    </xf>
    <xf numFmtId="0" fontId="3" fillId="4" borderId="5" xfId="0" applyFont="1" applyFill="1" applyBorder="1" applyAlignment="1">
      <alignment horizontal="center"/>
    </xf>
    <xf numFmtId="11" fontId="15" fillId="4" borderId="5" xfId="0" applyNumberFormat="1" applyFont="1" applyFill="1" applyBorder="1"/>
    <xf numFmtId="11" fontId="15" fillId="4" borderId="20" xfId="0" applyNumberFormat="1" applyFont="1" applyFill="1" applyBorder="1"/>
    <xf numFmtId="0" fontId="17" fillId="7" borderId="7" xfId="0" applyFont="1" applyFill="1" applyBorder="1"/>
    <xf numFmtId="166" fontId="17" fillId="7" borderId="8" xfId="0" applyNumberFormat="1" applyFont="1" applyFill="1" applyBorder="1"/>
    <xf numFmtId="166" fontId="17" fillId="7" borderId="23" xfId="0" applyNumberFormat="1" applyFont="1" applyFill="1" applyBorder="1"/>
    <xf numFmtId="0" fontId="17" fillId="7" borderId="6" xfId="0" applyFont="1" applyFill="1" applyBorder="1"/>
    <xf numFmtId="0" fontId="17" fillId="7" borderId="8" xfId="0" applyFont="1" applyFill="1" applyBorder="1"/>
    <xf numFmtId="0" fontId="18" fillId="7" borderId="6" xfId="0" applyFont="1" applyFill="1" applyBorder="1"/>
    <xf numFmtId="0" fontId="18" fillId="7" borderId="7" xfId="0" applyFont="1" applyFill="1" applyBorder="1"/>
    <xf numFmtId="0" fontId="18" fillId="7" borderId="8" xfId="0" applyFont="1" applyFill="1" applyBorder="1"/>
    <xf numFmtId="0" fontId="0" fillId="6" borderId="24" xfId="0" applyFill="1" applyBorder="1"/>
    <xf numFmtId="1" fontId="0" fillId="6" borderId="0" xfId="0" applyNumberFormat="1" applyFont="1" applyFill="1" applyBorder="1"/>
    <xf numFmtId="2" fontId="0" fillId="6" borderId="0" xfId="0" applyNumberFormat="1" applyFont="1" applyFill="1" applyBorder="1"/>
    <xf numFmtId="11" fontId="0" fillId="6" borderId="0" xfId="0" applyNumberFormat="1" applyFont="1" applyFill="1" applyBorder="1" applyAlignment="1">
      <alignment horizontal="right"/>
    </xf>
    <xf numFmtId="0" fontId="0" fillId="6" borderId="7" xfId="0" applyFont="1" applyFill="1" applyBorder="1"/>
    <xf numFmtId="0" fontId="0" fillId="6" borderId="1" xfId="0" applyFont="1" applyFill="1" applyBorder="1"/>
    <xf numFmtId="0" fontId="13" fillId="6" borderId="2" xfId="0" applyFont="1" applyFill="1" applyBorder="1"/>
    <xf numFmtId="0" fontId="13" fillId="6" borderId="4" xfId="0" applyFont="1" applyFill="1" applyBorder="1"/>
    <xf numFmtId="0" fontId="13" fillId="6" borderId="6" xfId="0" applyFont="1" applyFill="1" applyBorder="1"/>
    <xf numFmtId="2" fontId="0" fillId="6" borderId="7" xfId="0" applyNumberFormat="1" applyFont="1" applyFill="1" applyBorder="1"/>
    <xf numFmtId="0" fontId="0" fillId="6" borderId="7" xfId="0" applyFont="1" applyFill="1" applyBorder="1" applyAlignment="1">
      <alignment horizontal="right"/>
    </xf>
    <xf numFmtId="0" fontId="0" fillId="6" borderId="17" xfId="0" applyFont="1" applyFill="1" applyBorder="1"/>
    <xf numFmtId="11" fontId="0" fillId="6" borderId="17" xfId="0" applyNumberFormat="1" applyFont="1" applyFill="1" applyBorder="1"/>
    <xf numFmtId="1" fontId="0" fillId="6" borderId="17" xfId="0" applyNumberFormat="1" applyFont="1" applyFill="1" applyBorder="1"/>
    <xf numFmtId="0" fontId="0" fillId="6" borderId="18" xfId="0" applyFont="1" applyFill="1" applyBorder="1"/>
    <xf numFmtId="0" fontId="0" fillId="6" borderId="16" xfId="0" applyFont="1" applyFill="1" applyBorder="1" applyAlignment="1">
      <alignment horizontal="left"/>
    </xf>
    <xf numFmtId="0" fontId="0" fillId="6" borderId="16" xfId="0" applyFont="1" applyFill="1" applyBorder="1"/>
    <xf numFmtId="0" fontId="0" fillId="6" borderId="17" xfId="0" applyFill="1" applyBorder="1"/>
    <xf numFmtId="0" fontId="0" fillId="6" borderId="26" xfId="0" applyFont="1" applyFill="1" applyBorder="1"/>
    <xf numFmtId="0" fontId="0" fillId="6" borderId="25" xfId="0" applyFont="1" applyFill="1" applyBorder="1"/>
    <xf numFmtId="0" fontId="0" fillId="6" borderId="9" xfId="0" applyFont="1" applyFill="1" applyBorder="1" applyAlignment="1">
      <alignment horizontal="left" vertical="top" wrapText="1"/>
    </xf>
    <xf numFmtId="0" fontId="0" fillId="6" borderId="10" xfId="0" applyFont="1" applyFill="1" applyBorder="1" applyAlignment="1">
      <alignment horizontal="left" vertical="top" wrapText="1"/>
    </xf>
    <xf numFmtId="0" fontId="0" fillId="6" borderId="11" xfId="0" applyFont="1" applyFill="1" applyBorder="1" applyAlignment="1">
      <alignment horizontal="left" vertical="top" wrapText="1"/>
    </xf>
    <xf numFmtId="0" fontId="0" fillId="4" borderId="5" xfId="0" applyFill="1" applyBorder="1"/>
    <xf numFmtId="0" fontId="0" fillId="4" borderId="20" xfId="0" applyFill="1" applyBorder="1"/>
    <xf numFmtId="166" fontId="0" fillId="4" borderId="0" xfId="0" applyNumberFormat="1" applyFill="1" applyBorder="1"/>
    <xf numFmtId="166" fontId="0" fillId="4" borderId="5" xfId="0" applyNumberFormat="1" applyFill="1" applyBorder="1"/>
    <xf numFmtId="166" fontId="0" fillId="4" borderId="20" xfId="0" applyNumberFormat="1" applyFill="1" applyBorder="1"/>
    <xf numFmtId="166" fontId="0" fillId="4" borderId="4" xfId="0" applyNumberFormat="1" applyFill="1" applyBorder="1"/>
    <xf numFmtId="166" fontId="0" fillId="4" borderId="27" xfId="0" applyNumberFormat="1" applyFill="1" applyBorder="1"/>
    <xf numFmtId="0" fontId="0" fillId="4" borderId="7" xfId="0" applyFill="1" applyBorder="1" applyAlignment="1">
      <alignment horizontal="center" wrapText="1"/>
    </xf>
    <xf numFmtId="0" fontId="0" fillId="4" borderId="8" xfId="0" applyFill="1" applyBorder="1" applyAlignment="1">
      <alignment horizontal="center" wrapText="1"/>
    </xf>
    <xf numFmtId="0" fontId="0" fillId="4" borderId="6" xfId="0" applyFill="1" applyBorder="1" applyAlignment="1">
      <alignment horizontal="center" wrapText="1"/>
    </xf>
    <xf numFmtId="0" fontId="0" fillId="0" borderId="8" xfId="0" applyBorder="1" applyAlignment="1">
      <alignment horizontal="center" wrapText="1"/>
    </xf>
    <xf numFmtId="0" fontId="0" fillId="3" borderId="24" xfId="0" applyFill="1" applyBorder="1"/>
    <xf numFmtId="0" fontId="3" fillId="3" borderId="24" xfId="0" applyFont="1" applyFill="1" applyBorder="1"/>
    <xf numFmtId="0" fontId="0" fillId="0" borderId="24" xfId="0" applyBorder="1"/>
    <xf numFmtId="0" fontId="0" fillId="2" borderId="7" xfId="0" applyFill="1" applyBorder="1" applyAlignment="1">
      <alignment horizontal="center" wrapText="1"/>
    </xf>
    <xf numFmtId="0" fontId="0" fillId="2" borderId="6" xfId="0" applyFill="1" applyBorder="1" applyAlignment="1">
      <alignment horizontal="center" wrapText="1"/>
    </xf>
    <xf numFmtId="0" fontId="0" fillId="2" borderId="8" xfId="0" applyFill="1" applyBorder="1" applyAlignment="1">
      <alignment horizontal="center" wrapText="1"/>
    </xf>
    <xf numFmtId="165" fontId="0" fillId="2" borderId="4" xfId="1" applyNumberFormat="1" applyFont="1" applyFill="1" applyBorder="1"/>
    <xf numFmtId="165" fontId="0" fillId="2" borderId="5" xfId="1" applyNumberFormat="1" applyFont="1" applyFill="1" applyBorder="1"/>
    <xf numFmtId="165" fontId="0" fillId="2" borderId="0" xfId="1" applyNumberFormat="1" applyFont="1" applyFill="1"/>
    <xf numFmtId="165" fontId="0" fillId="2" borderId="27" xfId="1" applyNumberFormat="1" applyFont="1" applyFill="1" applyBorder="1"/>
    <xf numFmtId="165" fontId="0" fillId="2" borderId="20" xfId="1" applyNumberFormat="1" applyFont="1" applyFill="1" applyBorder="1"/>
    <xf numFmtId="165" fontId="0" fillId="2" borderId="13" xfId="1" applyNumberFormat="1" applyFont="1" applyFill="1" applyBorder="1"/>
    <xf numFmtId="2" fontId="0" fillId="2" borderId="27" xfId="1" applyNumberFormat="1" applyFont="1" applyFill="1" applyBorder="1"/>
    <xf numFmtId="2" fontId="0" fillId="2" borderId="20" xfId="1" applyNumberFormat="1" applyFont="1" applyFill="1" applyBorder="1"/>
    <xf numFmtId="0" fontId="14" fillId="4" borderId="0" xfId="0" applyFont="1" applyFill="1" applyAlignment="1">
      <alignment horizontal="right"/>
    </xf>
    <xf numFmtId="11" fontId="0" fillId="4" borderId="0" xfId="0" applyNumberFormat="1" applyFill="1" applyBorder="1"/>
    <xf numFmtId="11" fontId="0" fillId="4" borderId="0" xfId="0" applyNumberFormat="1" applyFont="1" applyFill="1"/>
    <xf numFmtId="0" fontId="0" fillId="4" borderId="0" xfId="0" applyFont="1" applyFill="1"/>
  </cellXfs>
  <cellStyles count="4">
    <cellStyle name="Comma" xfId="1" builtinId="3"/>
    <cellStyle name="Hyperlink" xfId="2" builtinId="8"/>
    <cellStyle name="Normal" xfId="0" builtinId="0"/>
    <cellStyle name="Normal 2" xfId="3" xr:uid="{8A689E4D-25D7-7F42-8CFC-9BD903027DE3}"/>
  </cellStyles>
  <dxfs count="68">
    <dxf>
      <font>
        <strike val="0"/>
        <color theme="0" tint="-0.34998626667073579"/>
      </font>
    </dxf>
    <dxf>
      <fill>
        <patternFill patternType="solid">
          <fgColor indexed="64"/>
          <bgColor theme="8" tint="0.79998168889431442"/>
        </patternFill>
      </fill>
      <border diagonalUp="0" diagonalDown="0">
        <right style="medium">
          <color indexed="64"/>
        </right>
        <vertical/>
      </border>
    </dxf>
    <dxf>
      <border>
        <bottom style="medium">
          <color indexed="64"/>
        </bottom>
      </border>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border diagonalUp="0" diagonalDown="0">
        <left/>
        <right style="medium">
          <color indexed="64"/>
        </right>
        <vertical/>
      </border>
    </dxf>
    <dxf>
      <numFmt numFmtId="1" formatCode="0"/>
      <fill>
        <patternFill patternType="solid">
          <fgColor indexed="64"/>
          <bgColor theme="7" tint="0.59999389629810485"/>
        </patternFill>
      </fill>
      <border diagonalUp="0" diagonalDown="0">
        <left/>
        <right style="medium">
          <color indexed="64"/>
        </right>
        <vertical/>
      </border>
    </dxf>
    <dxf>
      <numFmt numFmtId="15" formatCode="0.00E+00"/>
      <fill>
        <patternFill patternType="solid">
          <fgColor indexed="64"/>
          <bgColor theme="7" tint="0.59999389629810485"/>
        </patternFill>
      </fill>
      <border diagonalUp="0" diagonalDown="0">
        <left/>
        <right style="medium">
          <color indexed="64"/>
        </right>
        <vertical/>
      </border>
    </dxf>
    <dxf>
      <numFmt numFmtId="15" formatCode="0.00E+00"/>
      <fill>
        <patternFill patternType="solid">
          <fgColor indexed="64"/>
          <bgColor theme="7" tint="0.59999389629810485"/>
        </patternFill>
      </fill>
      <border diagonalUp="0" diagonalDown="0">
        <left/>
        <right style="medium">
          <color indexed="64"/>
        </right>
        <vertical/>
      </border>
    </dxf>
    <dxf>
      <numFmt numFmtId="15" formatCode="0.00E+00"/>
      <fill>
        <patternFill patternType="solid">
          <fgColor indexed="64"/>
          <bgColor theme="7" tint="0.59999389629810485"/>
        </patternFill>
      </fill>
      <border diagonalUp="0" diagonalDown="0">
        <left/>
        <right style="medium">
          <color indexed="64"/>
        </right>
        <vertical/>
      </border>
    </dxf>
    <dxf>
      <numFmt numFmtId="2" formatCode="0.00"/>
      <fill>
        <patternFill patternType="solid">
          <fgColor indexed="64"/>
          <bgColor theme="7" tint="0.59999389629810485"/>
        </patternFill>
      </fill>
      <border diagonalUp="0" diagonalDown="0">
        <left/>
        <right style="medium">
          <color indexed="64"/>
        </right>
        <vertical/>
      </border>
    </dxf>
    <dxf>
      <numFmt numFmtId="166" formatCode="0.0E+00"/>
      <fill>
        <patternFill patternType="solid">
          <fgColor indexed="64"/>
          <bgColor theme="7" tint="0.59999389629810485"/>
        </patternFill>
      </fill>
      <border diagonalUp="0" diagonalDown="0">
        <left style="medium">
          <color indexed="64"/>
        </left>
        <right style="medium">
          <color indexed="64"/>
        </right>
        <vertical/>
      </border>
    </dxf>
    <dxf>
      <numFmt numFmtId="166" formatCode="0.0E+00"/>
      <fill>
        <patternFill patternType="solid">
          <fgColor indexed="64"/>
          <bgColor theme="7" tint="0.59999389629810485"/>
        </patternFill>
      </fill>
      <border diagonalUp="0" diagonalDown="0">
        <left/>
        <right style="medium">
          <color indexed="64"/>
        </right>
        <vertical/>
      </border>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numFmt numFmtId="1" formatCode="0"/>
      <fill>
        <patternFill patternType="solid">
          <fgColor indexed="64"/>
          <bgColor theme="7" tint="0.59999389629810485"/>
        </patternFill>
      </fill>
    </dxf>
    <dxf>
      <numFmt numFmtId="1" formatCode="0"/>
      <fill>
        <patternFill patternType="solid">
          <fgColor indexed="64"/>
          <bgColor theme="7" tint="0.59999389629810485"/>
        </patternFill>
      </fill>
    </dxf>
    <dxf>
      <numFmt numFmtId="1" formatCode="0"/>
      <fill>
        <patternFill patternType="solid">
          <fgColor indexed="64"/>
          <bgColor theme="7" tint="0.59999389629810485"/>
        </patternFill>
      </fill>
    </dxf>
    <dxf>
      <numFmt numFmtId="1" formatCode="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15" formatCode="0.00E+00"/>
      <fill>
        <patternFill patternType="solid">
          <fgColor indexed="64"/>
          <bgColor theme="7" tint="0.59999389629810485"/>
        </patternFill>
      </fill>
    </dxf>
    <dxf>
      <numFmt numFmtId="2" formatCode="0.00"/>
      <fill>
        <patternFill patternType="solid">
          <fgColor indexed="64"/>
          <bgColor theme="7" tint="0.59999389629810485"/>
        </patternFill>
      </fill>
    </dxf>
    <dxf>
      <numFmt numFmtId="2" formatCode="0.00"/>
      <fill>
        <patternFill patternType="solid">
          <fgColor indexed="64"/>
          <bgColor theme="7" tint="0.59999389629810485"/>
        </patternFill>
      </fill>
    </dxf>
    <dxf>
      <numFmt numFmtId="2" formatCode="0.00"/>
      <fill>
        <patternFill patternType="solid">
          <fgColor indexed="64"/>
          <bgColor theme="7" tint="0.59999389629810485"/>
        </patternFill>
      </fill>
    </dxf>
    <dxf>
      <numFmt numFmtId="2" formatCode="0.00"/>
      <fill>
        <patternFill patternType="solid">
          <fgColor indexed="64"/>
          <bgColor theme="7" tint="0.59999389629810485"/>
        </patternFill>
      </fill>
    </dxf>
    <dxf>
      <numFmt numFmtId="168" formatCode="0.0"/>
      <fill>
        <patternFill patternType="solid">
          <fgColor indexed="64"/>
          <bgColor theme="9" tint="0.39997558519241921"/>
        </patternFill>
      </fill>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b val="0"/>
        <i val="0"/>
        <strike val="0"/>
        <condense val="0"/>
        <extend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font>
        <strike val="0"/>
        <outline val="0"/>
        <shadow val="0"/>
        <u val="none"/>
        <vertAlign val="baseline"/>
        <sz val="9"/>
        <color theme="1"/>
        <name val="Calibri"/>
        <family val="2"/>
        <scheme val="minor"/>
      </font>
      <numFmt numFmtId="15" formatCode="0.00E+00"/>
      <fill>
        <patternFill patternType="solid">
          <fgColor indexed="64"/>
          <bgColor theme="3" tint="0.59999389629810485"/>
        </patternFill>
      </fill>
    </dxf>
    <dxf>
      <numFmt numFmtId="168" formatCode="0.0"/>
      <fill>
        <patternFill patternType="solid">
          <fgColor indexed="64"/>
          <bgColor theme="9" tint="0.39997558519241921"/>
        </patternFill>
      </fill>
    </dxf>
    <dxf>
      <numFmt numFmtId="168" formatCode="0.0"/>
      <fill>
        <patternFill patternType="solid">
          <fgColor indexed="64"/>
          <bgColor theme="9" tint="0.39997558519241921"/>
        </patternFill>
      </fill>
    </dxf>
    <dxf>
      <numFmt numFmtId="168" formatCode="0.0"/>
      <fill>
        <patternFill patternType="solid">
          <fgColor indexed="64"/>
          <bgColor theme="9" tint="0.39997558519241921"/>
        </patternFill>
      </fill>
    </dxf>
    <dxf>
      <numFmt numFmtId="168" formatCode="0.0"/>
      <fill>
        <patternFill patternType="solid">
          <fgColor indexed="64"/>
          <bgColor theme="9" tint="0.39997558519241921"/>
        </patternFill>
      </fill>
    </dxf>
    <dxf>
      <numFmt numFmtId="168" formatCode="0.0"/>
      <fill>
        <patternFill patternType="solid">
          <fgColor indexed="64"/>
          <bgColor theme="9" tint="0.39997558519241921"/>
        </patternFill>
      </fill>
    </dxf>
    <dxf>
      <font>
        <strike val="0"/>
        <outline val="0"/>
        <shadow val="0"/>
        <u val="none"/>
        <vertAlign val="baseline"/>
        <color theme="1" tint="4.9989318521683403E-2"/>
        <name val="Calibri"/>
        <family val="2"/>
        <scheme val="minor"/>
      </font>
      <fill>
        <patternFill>
          <fgColor indexed="64"/>
          <bgColor theme="8" tint="0.39997558519241921"/>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b val="0"/>
        <i val="0"/>
        <strike val="0"/>
        <condense val="0"/>
        <extend val="0"/>
        <outline val="0"/>
        <shadow val="0"/>
        <u val="none"/>
        <vertAlign val="baseline"/>
        <sz val="12"/>
        <color theme="1" tint="4.9989318521683403E-2"/>
        <name val="Calibri"/>
        <family val="2"/>
        <scheme val="minor"/>
      </font>
      <fill>
        <patternFill>
          <fgColor indexed="64"/>
          <bgColor theme="8" tint="0.39997558519241921"/>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strike val="0"/>
        <outline val="0"/>
        <shadow val="0"/>
        <u val="none"/>
        <vertAlign val="baseline"/>
        <sz val="12"/>
        <color theme="1"/>
        <name val="Calibri"/>
        <family val="2"/>
        <scheme val="minor"/>
      </font>
      <numFmt numFmtId="15" formatCode="0.00E+00"/>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numFmt numFmtId="2" formatCode="0.00"/>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numFmt numFmtId="169" formatCode="0.000E+00"/>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
      <font>
        <b val="0"/>
        <i val="0"/>
        <strike val="0"/>
        <condense val="0"/>
        <extend val="0"/>
        <outline val="0"/>
        <shadow val="0"/>
        <u val="none"/>
        <vertAlign val="baseline"/>
        <sz val="12"/>
        <color theme="1"/>
        <name val="Calibri"/>
        <family val="2"/>
        <scheme val="minor"/>
      </font>
      <fill>
        <patternFill patternType="solid">
          <fgColor indexed="64"/>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a:solidFill>
                  <a:schemeClr val="tx1"/>
                </a:solidFill>
              </a:rPr>
              <a:t>Mass </a:t>
            </a:r>
            <a:r>
              <a:rPr lang="en-GB" baseline="0">
                <a:solidFill>
                  <a:schemeClr val="tx1"/>
                </a:solidFill>
              </a:rPr>
              <a:t>in atmosphere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217870012011211"/>
          <c:y val="8.3274443974213685E-2"/>
          <c:w val="0.7822280795409049"/>
          <c:h val="0.80739209405587964"/>
        </c:manualLayout>
      </c:layout>
      <c:scatterChart>
        <c:scatterStyle val="smoothMarker"/>
        <c:varyColors val="0"/>
        <c:ser>
          <c:idx val="0"/>
          <c:order val="0"/>
          <c:tx>
            <c:v>Carbon dioxide</c:v>
          </c:tx>
          <c:spPr>
            <a:ln w="19050" cap="rnd">
              <a:solidFill>
                <a:schemeClr val="accent1"/>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inventory_and_effects!$J$7:$J$507</c:f>
              <c:numCache>
                <c:formatCode>0.00</c:formatCode>
                <c:ptCount val="501"/>
                <c:pt idx="0">
                  <c:v>1</c:v>
                </c:pt>
                <c:pt idx="1">
                  <c:v>1.0410587965005293</c:v>
                </c:pt>
                <c:pt idx="2">
                  <c:v>1.0789718287278833</c:v>
                </c:pt>
                <c:pt idx="3">
                  <c:v>1.1137385373787159</c:v>
                </c:pt>
                <c:pt idx="4">
                  <c:v>1.1454149347725711</c:v>
                </c:pt>
                <c:pt idx="5">
                  <c:v>1.1740973445546794</c:v>
                </c:pt>
                <c:pt idx="6">
                  <c:v>1.1999098679153235</c:v>
                </c:pt>
                <c:pt idx="7">
                  <c:v>1.2229947760788049</c:v>
                </c:pt>
                <c:pt idx="8">
                  <c:v>1.2435051968714137</c:v>
                </c:pt>
                <c:pt idx="9">
                  <c:v>1.2615995962255893</c:v>
                </c:pt>
                <c:pt idx="10">
                  <c:v>1.2774376607877138</c:v>
                </c:pt>
                <c:pt idx="11">
                  <c:v>1.2911772711322642</c:v>
                </c:pt>
                <c:pt idx="12">
                  <c:v>1.3029723210122985</c:v>
                </c:pt>
                <c:pt idx="13">
                  <c:v>1.3129711902147068</c:v>
                </c:pt>
                <c:pt idx="14">
                  <c:v>1.3213157198063987</c:v>
                </c:pt>
                <c:pt idx="15">
                  <c:v>1.3281405711273941</c:v>
                </c:pt>
                <c:pt idx="16">
                  <c:v>1.3335728756094893</c:v>
                </c:pt>
                <c:pt idx="17">
                  <c:v>1.33773210280171</c:v>
                </c:pt>
                <c:pt idx="18">
                  <c:v>1.3407300899966039</c:v>
                </c:pt>
                <c:pt idx="19">
                  <c:v>1.3426711894701984</c:v>
                </c:pt>
                <c:pt idx="20">
                  <c:v>1.3436524992825394</c:v>
                </c:pt>
                <c:pt idx="21">
                  <c:v>1.3437641513971033</c:v>
                </c:pt>
                <c:pt idx="22">
                  <c:v>1.3430896370109462</c:v>
                </c:pt>
                <c:pt idx="23">
                  <c:v>1.3417061537956712</c:v>
                </c:pt>
                <c:pt idx="24">
                  <c:v>1.3396849635110271</c:v>
                </c:pt>
                <c:pt idx="25">
                  <c:v>1.3370917513890708</c:v>
                </c:pt>
                <c:pt idx="26">
                  <c:v>1.3339869809719895</c:v>
                </c:pt>
                <c:pt idx="27">
                  <c:v>1.3304262398591664</c:v>
                </c:pt>
                <c:pt idx="28">
                  <c:v>1.3264605731881582</c:v>
                </c:pt>
                <c:pt idx="29">
                  <c:v>1.3221368027263669</c:v>
                </c:pt>
                <c:pt idx="30">
                  <c:v>1.3174978302536264</c:v>
                </c:pt>
                <c:pt idx="31">
                  <c:v>1.312582924524585</c:v>
                </c:pt>
                <c:pt idx="32">
                  <c:v>1.3074279915562461</c:v>
                </c:pt>
                <c:pt idx="33">
                  <c:v>1.3020658283238689</c:v>
                </c:pt>
                <c:pt idx="34">
                  <c:v>1.2965263601941166</c:v>
                </c:pt>
                <c:pt idx="35">
                  <c:v>1.2908368625986588</c:v>
                </c:pt>
                <c:pt idx="36">
                  <c:v>1.2850221675707949</c:v>
                </c:pt>
                <c:pt idx="37">
                  <c:v>1.2791048558449096</c:v>
                </c:pt>
                <c:pt idx="38">
                  <c:v>1.2731054352637674</c:v>
                </c:pt>
                <c:pt idx="39">
                  <c:v>1.2670425062597162</c:v>
                </c:pt>
                <c:pt idx="40">
                  <c:v>1.2609329151789093</c:v>
                </c:pt>
                <c:pt idx="41">
                  <c:v>1.2547918962075129</c:v>
                </c:pt>
                <c:pt idx="42">
                  <c:v>1.248633202639202</c:v>
                </c:pt>
                <c:pt idx="43">
                  <c:v>1.242469228196974</c:v>
                </c:pt>
                <c:pt idx="44">
                  <c:v>1.2363111190916025</c:v>
                </c:pt>
                <c:pt idx="45">
                  <c:v>1.2301688774656183</c:v>
                </c:pt>
                <c:pt idx="46">
                  <c:v>1.2240514568367791</c:v>
                </c:pt>
                <c:pt idx="47">
                  <c:v>1.2179668501195897</c:v>
                </c:pt>
                <c:pt idx="48">
                  <c:v>1.2119221707681973</c:v>
                </c:pt>
                <c:pt idx="49">
                  <c:v>1.2059237275494734</c:v>
                </c:pt>
                <c:pt idx="50">
                  <c:v>1.1999770934216678</c:v>
                </c:pt>
                <c:pt idx="51">
                  <c:v>1.1940871689618902</c:v>
                </c:pt>
                <c:pt idx="52">
                  <c:v>1.1882582407550533</c:v>
                </c:pt>
                <c:pt idx="53">
                  <c:v>1.1824940351278612</c:v>
                </c:pt>
                <c:pt idx="54">
                  <c:v>1.1767977675839867</c:v>
                </c:pt>
                <c:pt idx="55">
                  <c:v>1.1711721882707877</c:v>
                </c:pt>
                <c:pt idx="56">
                  <c:v>1.16561962378371</c:v>
                </c:pt>
                <c:pt idx="57">
                  <c:v>1.1601420155918869</c:v>
                </c:pt>
                <c:pt idx="58">
                  <c:v>1.1547409553473196</c:v>
                </c:pt>
                <c:pt idx="59">
                  <c:v>1.149417717320337</c:v>
                </c:pt>
                <c:pt idx="60">
                  <c:v>1.1441732881857134</c:v>
                </c:pt>
                <c:pt idx="61">
                  <c:v>1.1390083943668112</c:v>
                </c:pt>
                <c:pt idx="62">
                  <c:v>1.1339235271293162</c:v>
                </c:pt>
                <c:pt idx="63">
                  <c:v>1.1289189656014904</c:v>
                </c:pt>
                <c:pt idx="64">
                  <c:v>1.1239947978842924</c:v>
                </c:pt>
                <c:pt idx="65">
                  <c:v>1.1191509404021533</c:v>
                </c:pt>
                <c:pt idx="66">
                  <c:v>1.1143871556335654</c:v>
                </c:pt>
                <c:pt idx="67">
                  <c:v>1.1097030683498845</c:v>
                </c:pt>
                <c:pt idx="68">
                  <c:v>1.1050981804808049</c:v>
                </c:pt>
                <c:pt idx="69">
                  <c:v>1.1005718847157726</c:v>
                </c:pt>
                <c:pt idx="70">
                  <c:v>1.09612347694211</c:v>
                </c:pt>
                <c:pt idx="71">
                  <c:v>1.0917521676127855</c:v>
                </c:pt>
                <c:pt idx="72">
                  <c:v>1.0874570921295086</c:v>
                </c:pt>
                <c:pt idx="73">
                  <c:v>1.083237320320158</c:v>
                </c:pt>
                <c:pt idx="74">
                  <c:v>1.0790918650833596</c:v>
                </c:pt>
                <c:pt idx="75">
                  <c:v>1.075019690267349</c:v>
                </c:pt>
                <c:pt idx="76">
                  <c:v>1.071019717844979</c:v>
                </c:pt>
                <c:pt idx="77">
                  <c:v>1.0670908344418975</c:v>
                </c:pt>
                <c:pt idx="78">
                  <c:v>1.0632318972704307</c:v>
                </c:pt>
                <c:pt idx="79">
                  <c:v>1.0594417395175799</c:v>
                </c:pt>
                <c:pt idx="80">
                  <c:v>1.0557191752317379</c:v>
                </c:pt>
                <c:pt idx="81">
                  <c:v>1.05206300374921</c:v>
                </c:pt>
                <c:pt idx="82">
                  <c:v>1.0484720136983796</c:v>
                </c:pt>
                <c:pt idx="83">
                  <c:v>1.0449449866163851</c:v>
                </c:pt>
                <c:pt idx="84">
                  <c:v>1.041480700210401</c:v>
                </c:pt>
                <c:pt idx="85">
                  <c:v>1.0380779312930837</c:v>
                </c:pt>
                <c:pt idx="86">
                  <c:v>1.034735458419402</c:v>
                </c:pt>
                <c:pt idx="87">
                  <c:v>1.0314520642498977</c:v>
                </c:pt>
                <c:pt idx="88">
                  <c:v>1.0282265376634505</c:v>
                </c:pt>
                <c:pt idx="89">
                  <c:v>1.0250576756407614</c:v>
                </c:pt>
                <c:pt idx="90">
                  <c:v>1.0219442849380935</c:v>
                </c:pt>
                <c:pt idx="91">
                  <c:v>1.0188851835692443</c:v>
                </c:pt>
                <c:pt idx="92">
                  <c:v>1.0158792021122727</c:v>
                </c:pt>
                <c:pt idx="93">
                  <c:v>1.0129251848562026</c:v>
                </c:pt>
                <c:pt idx="94">
                  <c:v>1.0100219908016741</c:v>
                </c:pt>
                <c:pt idx="95">
                  <c:v>1.0071684945284107</c:v>
                </c:pt>
                <c:pt idx="96">
                  <c:v>1.0043635869413208</c:v>
                </c:pt>
                <c:pt idx="97">
                  <c:v>1.0016061759060972</c:v>
                </c:pt>
                <c:pt idx="98">
                  <c:v>0.99889518678429934</c:v>
                </c:pt>
                <c:pt idx="99">
                  <c:v>0.99622956287709141</c:v>
                </c:pt>
                <c:pt idx="100">
                  <c:v>0.99360826578605677</c:v>
                </c:pt>
                <c:pt idx="101">
                  <c:v>0.99103027569882784</c:v>
                </c:pt>
                <c:pt idx="102">
                  <c:v>0.98849459160662756</c:v>
                </c:pt>
                <c:pt idx="103">
                  <c:v>0.98600023146024152</c:v>
                </c:pt>
                <c:pt idx="104">
                  <c:v>0.98354623227039639</c:v>
                </c:pt>
                <c:pt idx="105">
                  <c:v>0.98113165015802617</c:v>
                </c:pt>
                <c:pt idx="106">
                  <c:v>0.97875556035945321</c:v>
                </c:pt>
                <c:pt idx="107">
                  <c:v>0.97641705719108762</c:v>
                </c:pt>
                <c:pt idx="108">
                  <c:v>0.9741152539778638</c:v>
                </c:pt>
                <c:pt idx="109">
                  <c:v>0.97184928294927719</c:v>
                </c:pt>
                <c:pt idx="110">
                  <c:v>0.96961829510655406</c:v>
                </c:pt>
                <c:pt idx="111">
                  <c:v>0.96742146006419028</c:v>
                </c:pt>
                <c:pt idx="112">
                  <c:v>0.96525796586881085</c:v>
                </c:pt>
                <c:pt idx="113">
                  <c:v>0.9631270187980554</c:v>
                </c:pt>
                <c:pt idx="114">
                  <c:v>0.961027843141951</c:v>
                </c:pt>
                <c:pt idx="115">
                  <c:v>0.95895968096902584</c:v>
                </c:pt>
                <c:pt idx="116">
                  <c:v>0.95692179187921333</c:v>
                </c:pt>
                <c:pt idx="117">
                  <c:v>0.95491345274541561</c:v>
                </c:pt>
                <c:pt idx="118">
                  <c:v>0.95293395744542997</c:v>
                </c:pt>
                <c:pt idx="119">
                  <c:v>0.95098261658578354</c:v>
                </c:pt>
                <c:pt idx="120">
                  <c:v>0.94905875721888289</c:v>
                </c:pt>
                <c:pt idx="121">
                  <c:v>0.94716172255475473</c:v>
                </c:pt>
                <c:pt idx="122">
                  <c:v>0.9452908716685342</c:v>
                </c:pt>
                <c:pt idx="123">
                  <c:v>0.94344557920474825</c:v>
                </c:pt>
                <c:pt idx="124">
                  <c:v>0.9416252350793396</c:v>
                </c:pt>
                <c:pt idx="125">
                  <c:v>0.93982924418028746</c:v>
                </c:pt>
                <c:pt idx="126">
                  <c:v>0.93805702606759245</c:v>
                </c:pt>
                <c:pt idx="127">
                  <c:v>0.93630801467332203</c:v>
                </c:pt>
                <c:pt idx="128">
                  <c:v>0.93458165800233195</c:v>
                </c:pt>
                <c:pt idx="129">
                  <c:v>0.93287741783422717</c:v>
                </c:pt>
                <c:pt idx="130">
                  <c:v>0.93119476942705248</c:v>
                </c:pt>
                <c:pt idx="131">
                  <c:v>0.92953320122315908</c:v>
                </c:pt>
                <c:pt idx="132">
                  <c:v>0.92789221455763937</c:v>
                </c:pt>
                <c:pt idx="133">
                  <c:v>0.92627132336967399</c:v>
                </c:pt>
                <c:pt idx="134">
                  <c:v>0.92467005391710066</c:v>
                </c:pt>
                <c:pt idx="135">
                  <c:v>0.92308794449446774</c:v>
                </c:pt>
                <c:pt idx="136">
                  <c:v>0.92152454515480919</c:v>
                </c:pt>
                <c:pt idx="137">
                  <c:v>0.91997941743533951</c:v>
                </c:pt>
                <c:pt idx="138">
                  <c:v>0.91845213408724047</c:v>
                </c:pt>
                <c:pt idx="139">
                  <c:v>0.91694227880968893</c:v>
                </c:pt>
                <c:pt idx="140">
                  <c:v>0.91544944598824352</c:v>
                </c:pt>
                <c:pt idx="141">
                  <c:v>0.91397324043769523</c:v>
                </c:pt>
                <c:pt idx="142">
                  <c:v>0.9125132771494584</c:v>
                </c:pt>
                <c:pt idx="143">
                  <c:v>0.9110691810435706</c:v>
                </c:pt>
                <c:pt idx="144">
                  <c:v>0.90964058672534254</c:v>
                </c:pt>
                <c:pt idx="145">
                  <c:v>0.90822713824669632</c:v>
                </c:pt>
                <c:pt idx="146">
                  <c:v>0.90682848887220602</c:v>
                </c:pt>
                <c:pt idx="147">
                  <c:v>0.90544430084985306</c:v>
                </c:pt>
                <c:pt idx="148">
                  <c:v>0.9040742451864896</c:v>
                </c:pt>
                <c:pt idx="149">
                  <c:v>0.90271800142799952</c:v>
                </c:pt>
                <c:pt idx="150">
                  <c:v>0.90137525744413516</c:v>
                </c:pt>
                <c:pt idx="151">
                  <c:v>0.90004570921799976</c:v>
                </c:pt>
                <c:pt idx="152">
                  <c:v>0.89872906064014402</c:v>
                </c:pt>
                <c:pt idx="153">
                  <c:v>0.89742502330723029</c:v>
                </c:pt>
                <c:pt idx="154">
                  <c:v>0.89613331632522009</c:v>
                </c:pt>
                <c:pt idx="155">
                  <c:v>0.89485366611703476</c:v>
                </c:pt>
                <c:pt idx="156">
                  <c:v>0.89358580623463058</c:v>
                </c:pt>
                <c:pt idx="157">
                  <c:v>0.89232947717543132</c:v>
                </c:pt>
                <c:pt idx="158">
                  <c:v>0.89108442620305595</c:v>
                </c:pt>
                <c:pt idx="159">
                  <c:v>0.88985040717227482</c:v>
                </c:pt>
                <c:pt idx="160">
                  <c:v>0.88862718035813104</c:v>
                </c:pt>
                <c:pt idx="161">
                  <c:v>0.88741451228915369</c:v>
                </c:pt>
                <c:pt idx="162">
                  <c:v>0.88621217558459586</c:v>
                </c:pt>
                <c:pt idx="163">
                  <c:v>0.88501994879562385</c:v>
                </c:pt>
                <c:pt idx="164">
                  <c:v>0.88383761625038737</c:v>
                </c:pt>
                <c:pt idx="165">
                  <c:v>0.88266496790289495</c:v>
                </c:pt>
                <c:pt idx="166">
                  <c:v>0.8815017991856211</c:v>
                </c:pt>
                <c:pt idx="167">
                  <c:v>0.88034791086577557</c:v>
                </c:pt>
                <c:pt idx="168">
                  <c:v>0.87920310890515263</c:v>
                </c:pt>
                <c:pt idx="169">
                  <c:v>0.87806720432349494</c:v>
                </c:pt>
                <c:pt idx="170">
                  <c:v>0.8769400130652929</c:v>
                </c:pt>
                <c:pt idx="171">
                  <c:v>0.87582135586994714</c:v>
                </c:pt>
                <c:pt idx="172">
                  <c:v>0.87471105814522321</c:v>
                </c:pt>
                <c:pt idx="173">
                  <c:v>0.87360894984392334</c:v>
                </c:pt>
                <c:pt idx="174">
                  <c:v>0.87251486534370615</c:v>
                </c:pt>
                <c:pt idx="175">
                  <c:v>0.8714286433299816</c:v>
                </c:pt>
                <c:pt idx="176">
                  <c:v>0.87035012668181255</c:v>
                </c:pt>
                <c:pt idx="177">
                  <c:v>0.86927916236075209</c:v>
                </c:pt>
                <c:pt idx="178">
                  <c:v>0.86821560130255082</c:v>
                </c:pt>
                <c:pt idx="179">
                  <c:v>0.86715929831166383</c:v>
                </c:pt>
                <c:pt idx="180">
                  <c:v>0.86611011195849308</c:v>
                </c:pt>
                <c:pt idx="181">
                  <c:v>0.8650679044793016</c:v>
                </c:pt>
                <c:pt idx="182">
                  <c:v>0.86403254167873078</c:v>
                </c:pt>
                <c:pt idx="183">
                  <c:v>0.86300389283486179</c:v>
                </c:pt>
                <c:pt idx="184">
                  <c:v>0.86198183060675815</c:v>
                </c:pt>
                <c:pt idx="185">
                  <c:v>0.86096623094442848</c:v>
                </c:pt>
                <c:pt idx="186">
                  <c:v>0.85995697300115004</c:v>
                </c:pt>
                <c:pt idx="187">
                  <c:v>0.85895393904809414</c:v>
                </c:pt>
                <c:pt idx="188">
                  <c:v>0.85795701439119776</c:v>
                </c:pt>
                <c:pt idx="189">
                  <c:v>0.85696608729022361</c:v>
                </c:pt>
                <c:pt idx="190">
                  <c:v>0.85598104887995385</c:v>
                </c:pt>
                <c:pt idx="191">
                  <c:v>0.85500179309346624</c:v>
                </c:pt>
                <c:pt idx="192">
                  <c:v>0.85402821658743544</c:v>
                </c:pt>
                <c:pt idx="193">
                  <c:v>0.85306021866941373</c:v>
                </c:pt>
                <c:pt idx="194">
                  <c:v>0.85209770122703499</c:v>
                </c:pt>
                <c:pt idx="195">
                  <c:v>0.85114056865909793</c:v>
                </c:pt>
                <c:pt idx="196">
                  <c:v>0.85018872780847676</c:v>
                </c:pt>
                <c:pt idx="197">
                  <c:v>0.84924208789681443</c:v>
                </c:pt>
                <c:pt idx="198">
                  <c:v>0.84830056046095137</c:v>
                </c:pt>
                <c:pt idx="199">
                  <c:v>0.84736405929104552</c:v>
                </c:pt>
                <c:pt idx="200">
                  <c:v>0.84643250037034068</c:v>
                </c:pt>
                <c:pt idx="201">
                  <c:v>0.84550580181653712</c:v>
                </c:pt>
                <c:pt idx="202">
                  <c:v>0.84458388382472815</c:v>
                </c:pt>
                <c:pt idx="203">
                  <c:v>0.84366666861185646</c:v>
                </c:pt>
                <c:pt idx="204">
                  <c:v>0.84275408036265365</c:v>
                </c:pt>
                <c:pt idx="205">
                  <c:v>0.8418460451770241</c:v>
                </c:pt>
                <c:pt idx="206">
                  <c:v>0.84094249101883356</c:v>
                </c:pt>
                <c:pt idx="207">
                  <c:v>0.84004334766606759</c:v>
                </c:pt>
                <c:pt idx="208">
                  <c:v>0.8391485466623233</c:v>
                </c:pt>
                <c:pt idx="209">
                  <c:v>0.83825802126959692</c:v>
                </c:pt>
                <c:pt idx="210">
                  <c:v>0.83737170642233871</c:v>
                </c:pt>
                <c:pt idx="211">
                  <c:v>0.83648953868273435</c:v>
                </c:pt>
                <c:pt idx="212">
                  <c:v>0.83561145619718669</c:v>
                </c:pt>
                <c:pt idx="213">
                  <c:v>0.83473739865396346</c:v>
                </c:pt>
                <c:pt idx="214">
                  <c:v>0.83386730724197988</c:v>
                </c:pt>
                <c:pt idx="215">
                  <c:v>0.83300112461068521</c:v>
                </c:pt>
                <c:pt idx="216">
                  <c:v>0.83213879483102859</c:v>
                </c:pt>
                <c:pt idx="217">
                  <c:v>0.83128026335746863</c:v>
                </c:pt>
                <c:pt idx="218">
                  <c:v>0.83042547699100477</c:v>
                </c:pt>
                <c:pt idx="219">
                  <c:v>0.82957438384320048</c:v>
                </c:pt>
                <c:pt idx="220">
                  <c:v>0.82872693330117186</c:v>
                </c:pt>
                <c:pt idx="221">
                  <c:v>0.82788307599351707</c:v>
                </c:pt>
                <c:pt idx="222">
                  <c:v>0.82704276375716135</c:v>
                </c:pt>
                <c:pt idx="223">
                  <c:v>0.82620594960509186</c:v>
                </c:pt>
                <c:pt idx="224">
                  <c:v>0.8253725876949598</c:v>
                </c:pt>
                <c:pt idx="225">
                  <c:v>0.82454263329852706</c:v>
                </c:pt>
                <c:pt idx="226">
                  <c:v>0.823716042771934</c:v>
                </c:pt>
                <c:pt idx="227">
                  <c:v>0.82289277352676482</c:v>
                </c:pt>
                <c:pt idx="228">
                  <c:v>0.82207278400189432</c:v>
                </c:pt>
                <c:pt idx="229">
                  <c:v>0.82125603363608823</c:v>
                </c:pt>
                <c:pt idx="230">
                  <c:v>0.82044248284134291</c:v>
                </c:pt>
                <c:pt idx="231">
                  <c:v>0.81963209297694073</c:v>
                </c:pt>
                <c:pt idx="232">
                  <c:v>0.81882482632420428</c:v>
                </c:pt>
                <c:pt idx="233">
                  <c:v>0.81802064606192948</c:v>
                </c:pt>
                <c:pt idx="234">
                  <c:v>0.8172195162424799</c:v>
                </c:pt>
                <c:pt idx="235">
                  <c:v>0.81642140176852318</c:v>
                </c:pt>
                <c:pt idx="236">
                  <c:v>0.81562626837039498</c:v>
                </c:pt>
                <c:pt idx="237">
                  <c:v>0.81483408258407242</c:v>
                </c:pt>
                <c:pt idx="238">
                  <c:v>0.81404481172973719</c:v>
                </c:pt>
                <c:pt idx="239">
                  <c:v>0.81325842389092073</c:v>
                </c:pt>
                <c:pt idx="240">
                  <c:v>0.81247488789420563</c:v>
                </c:pt>
                <c:pt idx="241">
                  <c:v>0.81169417328947713</c:v>
                </c:pt>
                <c:pt idx="242">
                  <c:v>0.81091625033070425</c:v>
                </c:pt>
                <c:pt idx="243">
                  <c:v>0.81014108995723921</c:v>
                </c:pt>
                <c:pt idx="244">
                  <c:v>0.80936866377561945</c:v>
                </c:pt>
                <c:pt idx="245">
                  <c:v>0.8085989440418615</c:v>
                </c:pt>
                <c:pt idx="246">
                  <c:v>0.80783190364422852</c:v>
                </c:pt>
                <c:pt idx="247">
                  <c:v>0.80706751608646432</c:v>
                </c:pt>
                <c:pt idx="248">
                  <c:v>0.80630575547147809</c:v>
                </c:pt>
                <c:pt idx="249">
                  <c:v>0.805546596485468</c:v>
                </c:pt>
                <c:pt idx="250">
                  <c:v>0.80479001438247222</c:v>
                </c:pt>
                <c:pt idx="251">
                  <c:v>0.80403598496933659</c:v>
                </c:pt>
                <c:pt idx="252">
                  <c:v>0.80328448459108681</c:v>
                </c:pt>
                <c:pt idx="253">
                  <c:v>0.80253549011669301</c:v>
                </c:pt>
                <c:pt idx="254">
                  <c:v>0.80178897892522127</c:v>
                </c:pt>
                <c:pt idx="255">
                  <c:v>0.8010449288923529</c:v>
                </c:pt>
                <c:pt idx="256">
                  <c:v>0.80030331837727142</c:v>
                </c:pt>
                <c:pt idx="257">
                  <c:v>0.79956412620989947</c:v>
                </c:pt>
                <c:pt idx="258">
                  <c:v>0.79882733167848052</c:v>
                </c:pt>
                <c:pt idx="259">
                  <c:v>0.79809291451749564</c:v>
                </c:pt>
                <c:pt idx="260">
                  <c:v>0.79736085489590325</c:v>
                </c:pt>
                <c:pt idx="261">
                  <c:v>0.79663113340569813</c:v>
                </c:pt>
                <c:pt idx="262">
                  <c:v>0.79590373105077705</c:v>
                </c:pt>
                <c:pt idx="263">
                  <c:v>0.79517862923610372</c:v>
                </c:pt>
                <c:pt idx="264">
                  <c:v>0.79445580975716656</c:v>
                </c:pt>
                <c:pt idx="265">
                  <c:v>0.7937352547897194</c:v>
                </c:pt>
                <c:pt idx="266">
                  <c:v>0.79301694687979873</c:v>
                </c:pt>
                <c:pt idx="267">
                  <c:v>0.79230086893400919</c:v>
                </c:pt>
                <c:pt idx="268">
                  <c:v>0.79158700421007155</c:v>
                </c:pt>
                <c:pt idx="269">
                  <c:v>0.79087533630762297</c:v>
                </c:pt>
                <c:pt idx="270">
                  <c:v>0.79016584915926757</c:v>
                </c:pt>
                <c:pt idx="271">
                  <c:v>0.7894585270218657</c:v>
                </c:pt>
                <c:pt idx="272">
                  <c:v>0.78875335446805839</c:v>
                </c:pt>
                <c:pt idx="273">
                  <c:v>0.78805031637801992</c:v>
                </c:pt>
                <c:pt idx="274">
                  <c:v>0.78734939793143188</c:v>
                </c:pt>
                <c:pt idx="275">
                  <c:v>0.78665058459967396</c:v>
                </c:pt>
                <c:pt idx="276">
                  <c:v>0.78595386213822371</c:v>
                </c:pt>
                <c:pt idx="277">
                  <c:v>0.78525921657926101</c:v>
                </c:pt>
                <c:pt idx="278">
                  <c:v>0.78456663422447326</c:v>
                </c:pt>
                <c:pt idx="279">
                  <c:v>0.78387610163805066</c:v>
                </c:pt>
                <c:pt idx="280">
                  <c:v>0.78318760563987266</c:v>
                </c:pt>
                <c:pt idx="281">
                  <c:v>0.78250113329887694</c:v>
                </c:pt>
                <c:pt idx="282">
                  <c:v>0.78181667192660587</c:v>
                </c:pt>
                <c:pt idx="283">
                  <c:v>0.78113420907092768</c:v>
                </c:pt>
                <c:pt idx="284">
                  <c:v>0.78045373250992522</c:v>
                </c:pt>
                <c:pt idx="285">
                  <c:v>0.77977523024595041</c:v>
                </c:pt>
                <c:pt idx="286">
                  <c:v>0.77909869049983627</c:v>
                </c:pt>
                <c:pt idx="287">
                  <c:v>0.77842410170526788</c:v>
                </c:pt>
                <c:pt idx="288">
                  <c:v>0.77775145250330102</c:v>
                </c:pt>
                <c:pt idx="289">
                  <c:v>0.77708073173703029</c:v>
                </c:pt>
                <c:pt idx="290">
                  <c:v>0.77641192844640006</c:v>
                </c:pt>
                <c:pt idx="291">
                  <c:v>0.77574503186315447</c:v>
                </c:pt>
                <c:pt idx="292">
                  <c:v>0.77508003140592363</c:v>
                </c:pt>
                <c:pt idx="293">
                  <c:v>0.77441691667544077</c:v>
                </c:pt>
                <c:pt idx="294">
                  <c:v>0.77375567744988916</c:v>
                </c:pt>
                <c:pt idx="295">
                  <c:v>0.77309630368037285</c:v>
                </c:pt>
                <c:pt idx="296">
                  <c:v>0.77243878548651002</c:v>
                </c:pt>
                <c:pt idx="297">
                  <c:v>0.77178311315214354</c:v>
                </c:pt>
                <c:pt idx="298">
                  <c:v>0.77112927712116752</c:v>
                </c:pt>
                <c:pt idx="299">
                  <c:v>0.7704772679934655</c:v>
                </c:pt>
                <c:pt idx="300">
                  <c:v>0.76982707652095728</c:v>
                </c:pt>
                <c:pt idx="301">
                  <c:v>0.76917869360375324</c:v>
                </c:pt>
                <c:pt idx="302">
                  <c:v>0.76853211028640944</c:v>
                </c:pt>
                <c:pt idx="303">
                  <c:v>0.76788731775428531</c:v>
                </c:pt>
                <c:pt idx="304">
                  <c:v>0.76724430732999871</c:v>
                </c:pt>
                <c:pt idx="305">
                  <c:v>0.76660307046997422</c:v>
                </c:pt>
                <c:pt idx="306">
                  <c:v>0.765963598761086</c:v>
                </c:pt>
                <c:pt idx="307">
                  <c:v>0.7653258839173902</c:v>
                </c:pt>
                <c:pt idx="308">
                  <c:v>0.76468991777694417</c:v>
                </c:pt>
                <c:pt idx="309">
                  <c:v>0.76405569229871173</c:v>
                </c:pt>
                <c:pt idx="310">
                  <c:v>0.76342319955955062</c:v>
                </c:pt>
                <c:pt idx="311">
                  <c:v>0.76279243175128153</c:v>
                </c:pt>
                <c:pt idx="312">
                  <c:v>0.76216338117783422</c:v>
                </c:pt>
                <c:pt idx="313">
                  <c:v>0.7615360402524719</c:v>
                </c:pt>
                <c:pt idx="314">
                  <c:v>0.76091040149508848</c:v>
                </c:pt>
                <c:pt idx="315">
                  <c:v>0.76028645752957824</c:v>
                </c:pt>
                <c:pt idx="316">
                  <c:v>0.7596642010812773</c:v>
                </c:pt>
                <c:pt idx="317">
                  <c:v>0.75904362497447109</c:v>
                </c:pt>
                <c:pt idx="318">
                  <c:v>0.75842472212997103</c:v>
                </c:pt>
                <c:pt idx="319">
                  <c:v>0.75780748556275379</c:v>
                </c:pt>
                <c:pt idx="320">
                  <c:v>0.75719190837966599</c:v>
                </c:pt>
                <c:pt idx="321">
                  <c:v>0.75657798377718755</c:v>
                </c:pt>
                <c:pt idx="322">
                  <c:v>0.75596570503925731</c:v>
                </c:pt>
                <c:pt idx="323">
                  <c:v>0.75535506553515486</c:v>
                </c:pt>
                <c:pt idx="324">
                  <c:v>0.75474605871744027</c:v>
                </c:pt>
                <c:pt idx="325">
                  <c:v>0.75413867811994773</c:v>
                </c:pt>
                <c:pt idx="326">
                  <c:v>0.75353291735583361</c:v>
                </c:pt>
                <c:pt idx="327">
                  <c:v>0.75292877011567649</c:v>
                </c:pt>
                <c:pt idx="328">
                  <c:v>0.7523262301656265</c:v>
                </c:pt>
                <c:pt idx="329">
                  <c:v>0.75172529134560651</c:v>
                </c:pt>
                <c:pt idx="330">
                  <c:v>0.75112594756755924</c:v>
                </c:pt>
                <c:pt idx="331">
                  <c:v>0.75052819281374161</c:v>
                </c:pt>
                <c:pt idx="332">
                  <c:v>0.74993202113506507</c:v>
                </c:pt>
                <c:pt idx="333">
                  <c:v>0.74933742664947944</c:v>
                </c:pt>
                <c:pt idx="334">
                  <c:v>0.74874440354040028</c:v>
                </c:pt>
                <c:pt idx="335">
                  <c:v>0.74815294605517746</c:v>
                </c:pt>
                <c:pt idx="336">
                  <c:v>0.74756304850360589</c:v>
                </c:pt>
                <c:pt idx="337">
                  <c:v>0.74697470525647336</c:v>
                </c:pt>
                <c:pt idx="338">
                  <c:v>0.74638791074415001</c:v>
                </c:pt>
                <c:pt idx="339">
                  <c:v>0.74580265945521274</c:v>
                </c:pt>
                <c:pt idx="340">
                  <c:v>0.74521894593510818</c:v>
                </c:pt>
                <c:pt idx="341">
                  <c:v>0.74463676478484908</c:v>
                </c:pt>
                <c:pt idx="342">
                  <c:v>0.74405611065974708</c:v>
                </c:pt>
                <c:pt idx="343">
                  <c:v>0.7434769782681786</c:v>
                </c:pt>
                <c:pt idx="344">
                  <c:v>0.74289936237038279</c:v>
                </c:pt>
                <c:pt idx="345">
                  <c:v>0.74232325777729202</c:v>
                </c:pt>
                <c:pt idx="346">
                  <c:v>0.74174865934939327</c:v>
                </c:pt>
                <c:pt idx="347">
                  <c:v>0.74117556199561974</c:v>
                </c:pt>
                <c:pt idx="348">
                  <c:v>0.74060396067227152</c:v>
                </c:pt>
                <c:pt idx="349">
                  <c:v>0.74003385038196423</c:v>
                </c:pt>
                <c:pt idx="350">
                  <c:v>0.73946522617260813</c:v>
                </c:pt>
                <c:pt idx="351">
                  <c:v>0.73889808313640981</c:v>
                </c:pt>
                <c:pt idx="352">
                  <c:v>0.73833241640890468</c:v>
                </c:pt>
                <c:pt idx="353">
                  <c:v>0.73776822116801222</c:v>
                </c:pt>
                <c:pt idx="354">
                  <c:v>0.73720549263311652</c:v>
                </c:pt>
                <c:pt idx="355">
                  <c:v>0.7366442260641729</c:v>
                </c:pt>
                <c:pt idx="356">
                  <c:v>0.73608441676083547</c:v>
                </c:pt>
                <c:pt idx="357">
                  <c:v>0.73552606006160925</c:v>
                </c:pt>
                <c:pt idx="358">
                  <c:v>0.73496915134302476</c:v>
                </c:pt>
                <c:pt idx="359">
                  <c:v>0.73441368601883306</c:v>
                </c:pt>
                <c:pt idx="360">
                  <c:v>0.73385965953922394</c:v>
                </c:pt>
                <c:pt idx="361">
                  <c:v>0.7333070673900618</c:v>
                </c:pt>
                <c:pt idx="362">
                  <c:v>0.73275590509214472</c:v>
                </c:pt>
                <c:pt idx="363">
                  <c:v>0.73220616820048123</c:v>
                </c:pt>
                <c:pt idx="364">
                  <c:v>0.73165785230358527</c:v>
                </c:pt>
                <c:pt idx="365">
                  <c:v>0.7311109530227925</c:v>
                </c:pt>
                <c:pt idx="366">
                  <c:v>0.73056546601159089</c:v>
                </c:pt>
                <c:pt idx="367">
                  <c:v>0.73002138695497221</c:v>
                </c:pt>
                <c:pt idx="368">
                  <c:v>0.72947871156879751</c:v>
                </c:pt>
                <c:pt idx="369">
                  <c:v>0.72893743559918156</c:v>
                </c:pt>
                <c:pt idx="370">
                  <c:v>0.72839755482189239</c:v>
                </c:pt>
                <c:pt idx="371">
                  <c:v>0.72785906504176545</c:v>
                </c:pt>
                <c:pt idx="372">
                  <c:v>0.72732196209213507</c:v>
                </c:pt>
                <c:pt idx="373">
                  <c:v>0.72678624183427998</c:v>
                </c:pt>
                <c:pt idx="374">
                  <c:v>0.72625190015688179</c:v>
                </c:pt>
                <c:pt idx="375">
                  <c:v>0.7257189329754995</c:v>
                </c:pt>
                <c:pt idx="376">
                  <c:v>0.72518733623205678</c:v>
                </c:pt>
                <c:pt idx="377">
                  <c:v>0.72465710589434329</c:v>
                </c:pt>
                <c:pt idx="378">
                  <c:v>0.72412823795552694</c:v>
                </c:pt>
                <c:pt idx="379">
                  <c:v>0.72360072843368162</c:v>
                </c:pt>
                <c:pt idx="380">
                  <c:v>0.72307457337132464</c:v>
                </c:pt>
                <c:pt idx="381">
                  <c:v>0.72254976883496747</c:v>
                </c:pt>
                <c:pt idx="382">
                  <c:v>0.72202631091467862</c:v>
                </c:pt>
                <c:pt idx="383">
                  <c:v>0.72150419572365532</c:v>
                </c:pt>
                <c:pt idx="384">
                  <c:v>0.72098341939780897</c:v>
                </c:pt>
                <c:pt idx="385">
                  <c:v>0.72046397809536</c:v>
                </c:pt>
                <c:pt idx="386">
                  <c:v>0.71994586799644311</c:v>
                </c:pt>
                <c:pt idx="387">
                  <c:v>0.71942908530272276</c:v>
                </c:pt>
                <c:pt idx="388">
                  <c:v>0.71891362623701871</c:v>
                </c:pt>
                <c:pt idx="389">
                  <c:v>0.71839948704294088</c:v>
                </c:pt>
                <c:pt idx="390">
                  <c:v>0.71788666398453405</c:v>
                </c:pt>
                <c:pt idx="391">
                  <c:v>0.71737515334593038</c:v>
                </c:pt>
                <c:pt idx="392">
                  <c:v>0.71686495143101259</c:v>
                </c:pt>
                <c:pt idx="393">
                  <c:v>0.71635605456308427</c:v>
                </c:pt>
                <c:pt idx="394">
                  <c:v>0.71584845908454908</c:v>
                </c:pt>
                <c:pt idx="395">
                  <c:v>0.71534216135659867</c:v>
                </c:pt>
                <c:pt idx="396">
                  <c:v>0.71483715775890688</c:v>
                </c:pt>
                <c:pt idx="397">
                  <c:v>0.71433344468933357</c:v>
                </c:pt>
                <c:pt idx="398">
                  <c:v>0.7138310185636354</c:v>
                </c:pt>
                <c:pt idx="399">
                  <c:v>0.71332987581518226</c:v>
                </c:pt>
                <c:pt idx="400">
                  <c:v>0.71283001289468373</c:v>
                </c:pt>
                <c:pt idx="401">
                  <c:v>0.71233142626991963</c:v>
                </c:pt>
                <c:pt idx="402">
                  <c:v>0.71183411242548023</c:v>
                </c:pt>
                <c:pt idx="403">
                  <c:v>0.71133806786250897</c:v>
                </c:pt>
                <c:pt idx="404">
                  <c:v>0.71084328909845618</c:v>
                </c:pt>
                <c:pt idx="405">
                  <c:v>0.71034977266683552</c:v>
                </c:pt>
                <c:pt idx="406">
                  <c:v>0.70985751511698814</c:v>
                </c:pt>
                <c:pt idx="407">
                  <c:v>0.70936651301385245</c:v>
                </c:pt>
                <c:pt idx="408">
                  <c:v>0.70887676293773905</c:v>
                </c:pt>
                <c:pt idx="409">
                  <c:v>0.70838826148411183</c:v>
                </c:pt>
                <c:pt idx="410">
                  <c:v>0.70790100526337429</c:v>
                </c:pt>
                <c:pt idx="411">
                  <c:v>0.70741499090066129</c:v>
                </c:pt>
                <c:pt idx="412">
                  <c:v>0.70693021503563558</c:v>
                </c:pt>
                <c:pt idx="413">
                  <c:v>0.70644667432228925</c:v>
                </c:pt>
                <c:pt idx="414">
                  <c:v>0.70596436542875107</c:v>
                </c:pt>
                <c:pt idx="415">
                  <c:v>0.70548328503709745</c:v>
                </c:pt>
                <c:pt idx="416">
                  <c:v>0.70500342984316777</c:v>
                </c:pt>
                <c:pt idx="417">
                  <c:v>0.704524796556386</c:v>
                </c:pt>
                <c:pt idx="418">
                  <c:v>0.70404738189958394</c:v>
                </c:pt>
                <c:pt idx="419">
                  <c:v>0.70357118260883156</c:v>
                </c:pt>
                <c:pt idx="420">
                  <c:v>0.70309619543326995</c:v>
                </c:pt>
                <c:pt idx="421">
                  <c:v>0.70262241713494766</c:v>
                </c:pt>
                <c:pt idx="422">
                  <c:v>0.70214984448866247</c:v>
                </c:pt>
                <c:pt idx="423">
                  <c:v>0.70167847428180641</c:v>
                </c:pt>
                <c:pt idx="424">
                  <c:v>0.70120830331421369</c:v>
                </c:pt>
                <c:pt idx="425">
                  <c:v>0.70073932839801345</c:v>
                </c:pt>
                <c:pt idx="426">
                  <c:v>0.70027154635748545</c:v>
                </c:pt>
                <c:pt idx="427">
                  <c:v>0.69980495402891885</c:v>
                </c:pt>
                <c:pt idx="428">
                  <c:v>0.69933954826047529</c:v>
                </c:pt>
                <c:pt idx="429">
                  <c:v>0.69887532591205381</c:v>
                </c:pt>
                <c:pt idx="430">
                  <c:v>0.69841228385516041</c:v>
                </c:pt>
                <c:pt idx="431">
                  <c:v>0.69795041897277965</c:v>
                </c:pt>
                <c:pt idx="432">
                  <c:v>0.69748972815924981</c:v>
                </c:pt>
                <c:pt idx="433">
                  <c:v>0.69703020832014018</c:v>
                </c:pt>
                <c:pt idx="434">
                  <c:v>0.69657185637213259</c:v>
                </c:pt>
                <c:pt idx="435">
                  <c:v>0.69611466924290388</c:v>
                </c:pt>
                <c:pt idx="436">
                  <c:v>0.69565864387101295</c:v>
                </c:pt>
                <c:pt idx="437">
                  <c:v>0.69520377720578841</c:v>
                </c:pt>
                <c:pt idx="438">
                  <c:v>0.6947500662072208</c:v>
                </c:pt>
                <c:pt idx="439">
                  <c:v>0.69429750784585587</c:v>
                </c:pt>
                <c:pt idx="440">
                  <c:v>0.69384609910269091</c:v>
                </c:pt>
                <c:pt idx="441">
                  <c:v>0.69339583696907281</c:v>
                </c:pt>
                <c:pt idx="442">
                  <c:v>0.6929467184465995</c:v>
                </c:pt>
                <c:pt idx="443">
                  <c:v>0.6924987405470221</c:v>
                </c:pt>
                <c:pt idx="444">
                  <c:v>0.69205190029215102</c:v>
                </c:pt>
                <c:pt idx="445">
                  <c:v>0.69160619471376239</c:v>
                </c:pt>
                <c:pt idx="446">
                  <c:v>0.69116162085350796</c:v>
                </c:pt>
                <c:pt idx="447">
                  <c:v>0.69071817576282613</c:v>
                </c:pt>
                <c:pt idx="448">
                  <c:v>0.69027585650285506</c:v>
                </c:pt>
                <c:pt idx="449">
                  <c:v>0.68983466014434847</c:v>
                </c:pt>
                <c:pt idx="450">
                  <c:v>0.68939458376759155</c:v>
                </c:pt>
                <c:pt idx="451">
                  <c:v>0.68895562446232084</c:v>
                </c:pt>
                <c:pt idx="452">
                  <c:v>0.68851777932764413</c:v>
                </c:pt>
                <c:pt idx="453">
                  <c:v>0.68808104547196258</c:v>
                </c:pt>
                <c:pt idx="454">
                  <c:v>0.68764542001289541</c:v>
                </c:pt>
                <c:pt idx="455">
                  <c:v>0.6872109000772042</c:v>
                </c:pt>
                <c:pt idx="456">
                  <c:v>0.68677748280072104</c:v>
                </c:pt>
                <c:pt idx="457">
                  <c:v>0.68634516532827639</c:v>
                </c:pt>
                <c:pt idx="458">
                  <c:v>0.68591394481362999</c:v>
                </c:pt>
                <c:pt idx="459">
                  <c:v>0.6854838184194012</c:v>
                </c:pt>
                <c:pt idx="460">
                  <c:v>0.68505478331700276</c:v>
                </c:pt>
                <c:pt idx="461">
                  <c:v>0.68462683668657554</c:v>
                </c:pt>
                <c:pt idx="462">
                  <c:v>0.68419997571692281</c:v>
                </c:pt>
                <c:pt idx="463">
                  <c:v>0.68377419760544844</c:v>
                </c:pt>
                <c:pt idx="464">
                  <c:v>0.68334949955809465</c:v>
                </c:pt>
                <c:pt idx="465">
                  <c:v>0.68292587878928135</c:v>
                </c:pt>
                <c:pt idx="466">
                  <c:v>0.68250333252184736</c:v>
                </c:pt>
                <c:pt idx="467">
                  <c:v>0.68208185798699128</c:v>
                </c:pt>
                <c:pt idx="468">
                  <c:v>0.6816614524242155</c:v>
                </c:pt>
                <c:pt idx="469">
                  <c:v>0.68124211308126981</c:v>
                </c:pt>
                <c:pt idx="470">
                  <c:v>0.68082383721409656</c:v>
                </c:pt>
                <c:pt idx="471">
                  <c:v>0.68040662208677694</c:v>
                </c:pt>
                <c:pt idx="472">
                  <c:v>0.67999046497147819</c:v>
                </c:pt>
                <c:pt idx="473">
                  <c:v>0.67957536314840206</c:v>
                </c:pt>
                <c:pt idx="474">
                  <c:v>0.67916131390573387</c:v>
                </c:pt>
                <c:pt idx="475">
                  <c:v>0.67874831453959283</c:v>
                </c:pt>
                <c:pt idx="476">
                  <c:v>0.67833636235398298</c:v>
                </c:pt>
                <c:pt idx="477">
                  <c:v>0.67792545466074539</c:v>
                </c:pt>
                <c:pt idx="478">
                  <c:v>0.67751558877951068</c:v>
                </c:pt>
                <c:pt idx="479">
                  <c:v>0.6771067620376533</c:v>
                </c:pt>
                <c:pt idx="480">
                  <c:v>0.67669897177024574</c:v>
                </c:pt>
                <c:pt idx="481">
                  <c:v>0.67629221532001405</c:v>
                </c:pt>
                <c:pt idx="482">
                  <c:v>0.6758864900372944</c:v>
                </c:pt>
                <c:pt idx="483">
                  <c:v>0.6754817932799887</c:v>
                </c:pt>
                <c:pt idx="484">
                  <c:v>0.67507812241352405</c:v>
                </c:pt>
                <c:pt idx="485">
                  <c:v>0.67467547481081036</c:v>
                </c:pt>
                <c:pt idx="486">
                  <c:v>0.67427384785219879</c:v>
                </c:pt>
                <c:pt idx="487">
                  <c:v>0.67387323892544326</c:v>
                </c:pt>
                <c:pt idx="488">
                  <c:v>0.67347364542565924</c:v>
                </c:pt>
                <c:pt idx="489">
                  <c:v>0.67307506475528611</c:v>
                </c:pt>
                <c:pt idx="490">
                  <c:v>0.67267749432404844</c:v>
                </c:pt>
                <c:pt idx="491">
                  <c:v>0.67228093154891877</c:v>
                </c:pt>
                <c:pt idx="492">
                  <c:v>0.67188537385408009</c:v>
                </c:pt>
                <c:pt idx="493">
                  <c:v>0.67149081867089033</c:v>
                </c:pt>
                <c:pt idx="494">
                  <c:v>0.67109726343784604</c:v>
                </c:pt>
                <c:pt idx="495">
                  <c:v>0.67070470560054696</c:v>
                </c:pt>
                <c:pt idx="496">
                  <c:v>0.67031314261166208</c:v>
                </c:pt>
                <c:pt idx="497">
                  <c:v>0.66992257193089533</c:v>
                </c:pt>
                <c:pt idx="498">
                  <c:v>0.66953299102495123</c:v>
                </c:pt>
                <c:pt idx="499">
                  <c:v>0.66914439736750309</c:v>
                </c:pt>
                <c:pt idx="500">
                  <c:v>0.6687567884391592</c:v>
                </c:pt>
              </c:numCache>
            </c:numRef>
          </c:yVal>
          <c:smooth val="1"/>
          <c:extLst>
            <c:ext xmlns:c16="http://schemas.microsoft.com/office/drawing/2014/chart" uri="{C3380CC4-5D6E-409C-BE32-E72D297353CC}">
              <c16:uniqueId val="{00000000-CB23-4E6D-9A50-456127DAD990}"/>
            </c:ext>
          </c:extLst>
        </c:ser>
        <c:ser>
          <c:idx val="1"/>
          <c:order val="1"/>
          <c:tx>
            <c:v>Methane</c:v>
          </c:tx>
          <c:spPr>
            <a:ln w="19050" cap="rnd">
              <a:solidFill>
                <a:srgbClr val="00B050"/>
              </a:solidFill>
              <a:prstDash val="sysDot"/>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inventory_and_effects!$K$7:$K$507</c:f>
              <c:numCache>
                <c:formatCode>0.00</c:formatCode>
                <c:ptCount val="501"/>
                <c:pt idx="0">
                  <c:v>1</c:v>
                </c:pt>
                <c:pt idx="1">
                  <c:v>0.92252097952795942</c:v>
                </c:pt>
                <c:pt idx="2">
                  <c:v>0.85104495766922572</c:v>
                </c:pt>
                <c:pt idx="3">
                  <c:v>0.7851068279713449</c:v>
                </c:pt>
                <c:pt idx="4">
                  <c:v>0.72427751997421419</c:v>
                </c:pt>
                <c:pt idx="5">
                  <c:v>0.66816120717669325</c:v>
                </c:pt>
                <c:pt idx="6">
                  <c:v>0.61639273132722694</c:v>
                </c:pt>
                <c:pt idx="7">
                  <c:v>0.56863522627790775</c:v>
                </c:pt>
                <c:pt idx="8">
                  <c:v>0.5245779259399983</c:v>
                </c:pt>
                <c:pt idx="9">
                  <c:v>0.4839341420769126</c:v>
                </c:pt>
                <c:pt idx="10">
                  <c:v>0.44643939877581607</c:v>
                </c:pt>
                <c:pt idx="11">
                  <c:v>0.4118497114585391</c:v>
                </c:pt>
                <c:pt idx="12">
                  <c:v>0.37993999923303895</c:v>
                </c:pt>
                <c:pt idx="13">
                  <c:v>0.35050262025431522</c:v>
                </c:pt>
                <c:pt idx="14">
                  <c:v>0.32334602056412726</c:v>
                </c:pt>
                <c:pt idx="15">
                  <c:v>0.29829348761728641</c:v>
                </c:pt>
                <c:pt idx="16">
                  <c:v>0.27518200038351032</c:v>
                </c:pt>
                <c:pt idx="17">
                  <c:v>0.25386116854225926</c:v>
                </c:pt>
                <c:pt idx="18">
                  <c:v>0.23419225386771741</c:v>
                </c:pt>
                <c:pt idx="19">
                  <c:v>0.21604726743590721</c:v>
                </c:pt>
                <c:pt idx="20">
                  <c:v>0.19930813677931214</c:v>
                </c:pt>
                <c:pt idx="21">
                  <c:v>0.18386593756954356</c:v>
                </c:pt>
                <c:pt idx="22">
                  <c:v>0.16962018482848196</c:v>
                </c:pt>
                <c:pt idx="23">
                  <c:v>0.1564781790556847</c:v>
                </c:pt>
                <c:pt idx="24">
                  <c:v>0.14435440301720168</c:v>
                </c:pt>
                <c:pt idx="25">
                  <c:v>0.13316996527060271</c:v>
                </c:pt>
                <c:pt idx="26">
                  <c:v>0.12285208680514074</c:v>
                </c:pt>
                <c:pt idx="27">
                  <c:v>0.11333362745653233</c:v>
                </c:pt>
                <c:pt idx="28">
                  <c:v>0.10455264901465704</c:v>
                </c:pt>
                <c:pt idx="29">
                  <c:v>9.6452012181244356E-2</c:v>
                </c:pt>
                <c:pt idx="30">
                  <c:v>8.8979004754884211E-2</c:v>
                </c:pt>
                <c:pt idx="31">
                  <c:v>8.2084998623898744E-2</c:v>
                </c:pt>
                <c:pt idx="32">
                  <c:v>7.5725133335070277E-2</c:v>
                </c:pt>
                <c:pt idx="33">
                  <c:v>6.9858024179154363E-2</c:v>
                </c:pt>
                <c:pt idx="34">
                  <c:v>6.4445492893641362E-2</c:v>
                </c:pt>
                <c:pt idx="35">
                  <c:v>5.9452319230404178E-2</c:v>
                </c:pt>
                <c:pt idx="36">
                  <c:v>5.4846011771641404E-2</c:v>
                </c:pt>
                <c:pt idx="37">
                  <c:v>5.059659650277662E-2</c:v>
                </c:pt>
                <c:pt idx="38">
                  <c:v>4.6676421766522411E-2</c:v>
                </c:pt>
                <c:pt idx="39">
                  <c:v>4.3059978328912417E-2</c:v>
                </c:pt>
                <c:pt idx="40">
                  <c:v>3.9723733386440988E-2</c:v>
                </c:pt>
                <c:pt idx="41">
                  <c:v>3.6645977434167046E-2</c:v>
                </c:pt>
                <c:pt idx="42">
                  <c:v>3.380668299832728E-2</c:v>
                </c:pt>
                <c:pt idx="43">
                  <c:v>3.1187374314208094E-2</c:v>
                </c:pt>
                <c:pt idx="44">
                  <c:v>2.8771007101248372E-2</c:v>
                </c:pt>
                <c:pt idx="45">
                  <c:v>2.6541857653049523E-2</c:v>
                </c:pt>
                <c:pt idx="46">
                  <c:v>2.4485420520582911E-2</c:v>
                </c:pt>
                <c:pt idx="47">
                  <c:v>2.2588314122802145E-2</c:v>
                </c:pt>
                <c:pt idx="48">
                  <c:v>2.0838193670452674E-2</c:v>
                </c:pt>
                <c:pt idx="49">
                  <c:v>1.9223670836459324E-2</c:v>
                </c:pt>
                <c:pt idx="50">
                  <c:v>1.7734239650173522E-2</c:v>
                </c:pt>
                <c:pt idx="51">
                  <c:v>1.6360208133261653E-2</c:v>
                </c:pt>
                <c:pt idx="52">
                  <c:v>1.5092635232377829E-2</c:v>
                </c:pt>
                <c:pt idx="53">
                  <c:v>1.3923272638231387E-2</c:v>
                </c:pt>
                <c:pt idx="54">
                  <c:v>1.2844511112456054E-2</c:v>
                </c:pt>
                <c:pt idx="55">
                  <c:v>1.1849330973020719E-2</c:v>
                </c:pt>
                <c:pt idx="56">
                  <c:v>1.0931256415982063E-2</c:v>
                </c:pt>
                <c:pt idx="57">
                  <c:v>1.0084313376343064E-2</c:v>
                </c:pt>
                <c:pt idx="58">
                  <c:v>9.302990653810907E-3</c:v>
                </c:pt>
                <c:pt idx="59">
                  <c:v>8.5822040504930901E-3</c:v>
                </c:pt>
                <c:pt idx="60">
                  <c:v>7.9172632871697072E-3</c:v>
                </c:pt>
                <c:pt idx="61">
                  <c:v>7.3038414828605503E-3</c:v>
                </c:pt>
                <c:pt idx="62">
                  <c:v>6.7379469990854583E-3</c:v>
                </c:pt>
                <c:pt idx="63">
                  <c:v>6.2158974656037914E-3</c:v>
                </c:pt>
                <c:pt idx="64">
                  <c:v>5.7342958186141699E-3</c:v>
                </c:pt>
                <c:pt idx="65">
                  <c:v>5.2900081954910258E-3</c:v>
                </c:pt>
                <c:pt idx="66">
                  <c:v>4.8801435422153143E-3</c:v>
                </c:pt>
                <c:pt idx="67">
                  <c:v>4.5020348008015174E-3</c:v>
                </c:pt>
                <c:pt idx="68">
                  <c:v>4.153221554304377E-3</c:v>
                </c:pt>
                <c:pt idx="69">
                  <c:v>3.8314340164735082E-3</c:v>
                </c:pt>
                <c:pt idx="70">
                  <c:v>3.5345782618738846E-3</c:v>
                </c:pt>
                <c:pt idx="71">
                  <c:v>3.2607226003621283E-3</c:v>
                </c:pt>
                <c:pt idx="72">
                  <c:v>3.0080850072550253E-3</c:v>
                </c:pt>
                <c:pt idx="73">
                  <c:v>2.775021527396275E-3</c:v>
                </c:pt>
                <c:pt idx="74">
                  <c:v>2.5600155776647855E-3</c:v>
                </c:pt>
                <c:pt idx="75">
                  <c:v>2.3616680783141528E-3</c:v>
                </c:pt>
                <c:pt idx="76">
                  <c:v>2.1786883489262857E-3</c:v>
                </c:pt>
                <c:pt idx="77">
                  <c:v>2.0098857097376297E-3</c:v>
                </c:pt>
                <c:pt idx="78">
                  <c:v>1.8541617336864061E-3</c:v>
                </c:pt>
                <c:pt idx="79">
                  <c:v>1.7105030987636428E-3</c:v>
                </c:pt>
                <c:pt idx="80">
                  <c:v>1.5779749941570457E-3</c:v>
                </c:pt>
                <c:pt idx="81">
                  <c:v>1.4557150372803839E-3</c:v>
                </c:pt>
                <c:pt idx="82">
                  <c:v>1.3429276621054797E-3</c:v>
                </c:pt>
                <c:pt idx="83">
                  <c:v>1.2388789422807397E-3</c:v>
                </c:pt>
                <c:pt idx="84">
                  <c:v>1.1428918153493903E-3</c:v>
                </c:pt>
                <c:pt idx="85">
                  <c:v>1.0543416769906073E-3</c:v>
                </c:pt>
                <c:pt idx="86">
                  <c:v>9.7265231661452644E-4</c:v>
                </c:pt>
                <c:pt idx="87">
                  <c:v>8.972921678633718E-4</c:v>
                </c:pt>
                <c:pt idx="88">
                  <c:v>8.2777084962008395E-4</c:v>
                </c:pt>
                <c:pt idx="89">
                  <c:v>7.6363597501621103E-4</c:v>
                </c:pt>
                <c:pt idx="90">
                  <c:v>7.044702076747433E-4</c:v>
                </c:pt>
                <c:pt idx="91">
                  <c:v>6.4988854603236922E-4</c:v>
                </c:pt>
                <c:pt idx="92">
                  <c:v>5.995358180697826E-4</c:v>
                </c:pt>
                <c:pt idx="93">
                  <c:v>5.5308437014783233E-4</c:v>
                </c:pt>
                <c:pt idx="94">
                  <c:v>5.1023193491038271E-4</c:v>
                </c:pt>
                <c:pt idx="95">
                  <c:v>4.706996643799723E-4</c:v>
                </c:pt>
                <c:pt idx="96">
                  <c:v>4.342303154472938E-4</c:v>
                </c:pt>
                <c:pt idx="97">
                  <c:v>4.0058657594717225E-4</c:v>
                </c:pt>
                <c:pt idx="98">
                  <c:v>3.6954952042853663E-4</c:v>
                </c:pt>
                <c:pt idx="99">
                  <c:v>3.4091718556982127E-4</c:v>
                </c:pt>
                <c:pt idx="100">
                  <c:v>3.1450325596978665E-4</c:v>
                </c:pt>
                <c:pt idx="101">
                  <c:v>2.9013585176198013E-4</c:v>
                </c:pt>
                <c:pt idx="102">
                  <c:v>2.6765641016364075E-4</c:v>
                </c:pt>
                <c:pt idx="103">
                  <c:v>2.4691865368109916E-4</c:v>
                </c:pt>
                <c:pt idx="104">
                  <c:v>2.2778763825761258E-4</c:v>
                </c:pt>
                <c:pt idx="105">
                  <c:v>2.1013887516977325E-4</c:v>
                </c:pt>
                <c:pt idx="106">
                  <c:v>1.9385752095852282E-4</c:v>
                </c:pt>
                <c:pt idx="107">
                  <c:v>1.7883763012351838E-4</c:v>
                </c:pt>
                <c:pt idx="108">
                  <c:v>1.6498146571800707E-4</c:v>
                </c:pt>
                <c:pt idx="109">
                  <c:v>1.5219886335813434E-4</c:v>
                </c:pt>
                <c:pt idx="110">
                  <c:v>1.4040664450818815E-4</c:v>
                </c:pt>
                <c:pt idx="111">
                  <c:v>1.2952807522392771E-4</c:v>
                </c:pt>
                <c:pt idx="112">
                  <c:v>1.19492366831949E-4</c:v>
                </c:pt>
                <c:pt idx="113">
                  <c:v>1.1023421529592385E-4</c:v>
                </c:pt>
                <c:pt idx="114">
                  <c:v>1.0169337627229163E-4</c:v>
                </c:pt>
                <c:pt idx="115">
                  <c:v>9.3814273090219824E-5</c:v>
                </c:pt>
                <c:pt idx="116">
                  <c:v>8.654563510489308E-5</c:v>
                </c:pt>
                <c:pt idx="117">
                  <c:v>7.9840164070835309E-5</c:v>
                </c:pt>
                <c:pt idx="118">
                  <c:v>7.3654226364299982E-5</c:v>
                </c:pt>
                <c:pt idx="119">
                  <c:v>6.7947569051968068E-5</c:v>
                </c:pt>
                <c:pt idx="120">
                  <c:v>6.2683057958365249E-5</c:v>
                </c:pt>
                <c:pt idx="121">
                  <c:v>5.782643602755896E-5</c:v>
                </c:pt>
                <c:pt idx="122">
                  <c:v>5.3346100406754573E-5</c:v>
                </c:pt>
                <c:pt idx="123">
                  <c:v>4.9212896801236105E-5</c:v>
                </c:pt>
                <c:pt idx="124">
                  <c:v>4.5399929762484712E-5</c:v>
                </c:pt>
                <c:pt idx="125">
                  <c:v>4.1882387674987954E-5</c:v>
                </c:pt>
                <c:pt idx="126">
                  <c:v>3.8637381302899624E-5</c:v>
                </c:pt>
                <c:pt idx="127">
                  <c:v>3.5643794845946227E-5</c:v>
                </c:pt>
                <c:pt idx="128">
                  <c:v>3.2882148535375942E-5</c:v>
                </c:pt>
                <c:pt idx="129">
                  <c:v>3.0334471875838871E-5</c:v>
                </c:pt>
                <c:pt idx="130">
                  <c:v>2.7984186708362213E-5</c:v>
                </c:pt>
                <c:pt idx="131">
                  <c:v>2.5815999333491612E-5</c:v>
                </c:pt>
                <c:pt idx="132">
                  <c:v>2.3815800992625829E-5</c:v>
                </c:pt>
                <c:pt idx="133">
                  <c:v>2.1970576059960128E-5</c:v>
                </c:pt>
                <c:pt idx="134">
                  <c:v>2.0268317347627953E-5</c:v>
                </c:pt>
                <c:pt idx="135">
                  <c:v>1.8697947972917271E-5</c:v>
                </c:pt>
                <c:pt idx="136">
                  <c:v>1.7249249279138462E-5</c:v>
                </c:pt>
                <c:pt idx="137">
                  <c:v>1.5912794341112763E-5</c:v>
                </c:pt>
                <c:pt idx="138">
                  <c:v>1.4679886622590316E-5</c:v>
                </c:pt>
                <c:pt idx="139">
                  <c:v>1.3542503386431405E-5</c:v>
                </c:pt>
                <c:pt idx="140">
                  <c:v>1.2493243489311408E-5</c:v>
                </c:pt>
                <c:pt idx="141">
                  <c:v>1.1525279221240861E-5</c:v>
                </c:pt>
                <c:pt idx="142">
                  <c:v>1.0632311876512357E-5</c:v>
                </c:pt>
                <c:pt idx="143">
                  <c:v>9.8085307669669357E-6</c:v>
                </c:pt>
                <c:pt idx="144">
                  <c:v>9.0485754108724639E-6</c:v>
                </c:pt>
                <c:pt idx="145">
                  <c:v>8.3475006513706735E-6</c:v>
                </c:pt>
                <c:pt idx="146">
                  <c:v>7.7007444775127532E-6</c:v>
                </c:pt>
                <c:pt idx="147">
                  <c:v>7.1040983384895893E-6</c:v>
                </c:pt>
                <c:pt idx="148">
                  <c:v>6.5536797578863647E-6</c:v>
                </c:pt>
                <c:pt idx="149">
                  <c:v>6.0459070697578888E-6</c:v>
                </c:pt>
                <c:pt idx="150">
                  <c:v>5.5774761121280622E-6</c:v>
                </c:pt>
                <c:pt idx="151">
                  <c:v>5.1453387262541749E-6</c:v>
                </c:pt>
                <c:pt idx="152">
                  <c:v>4.746682921747144E-6</c:v>
                </c:pt>
                <c:pt idx="153">
                  <c:v>4.3789145784788115E-6</c:v>
                </c:pt>
                <c:pt idx="154">
                  <c:v>4.0396405662075343E-6</c:v>
                </c:pt>
                <c:pt idx="155">
                  <c:v>3.7266531720786553E-6</c:v>
                </c:pt>
                <c:pt idx="156">
                  <c:v>3.4379157346669781E-6</c:v>
                </c:pt>
                <c:pt idx="157">
                  <c:v>3.1715493910795649E-6</c:v>
                </c:pt>
                <c:pt idx="158">
                  <c:v>2.9258208508800237E-6</c:v>
                </c:pt>
                <c:pt idx="159">
                  <c:v>2.6991311172771672E-6</c:v>
                </c:pt>
                <c:pt idx="160">
                  <c:v>2.4900050821849279E-6</c:v>
                </c:pt>
                <c:pt idx="161">
                  <c:v>2.2970819274468367E-6</c:v>
                </c:pt>
                <c:pt idx="162">
                  <c:v>2.1191062697642286E-6</c:v>
                </c:pt>
                <c:pt idx="163">
                  <c:v>1.9549199917067362E-6</c:v>
                </c:pt>
                <c:pt idx="164">
                  <c:v>1.8034547056480887E-6</c:v>
                </c:pt>
                <c:pt idx="165">
                  <c:v>1.6637248015887825E-6</c:v>
                </c:pt>
                <c:pt idx="166">
                  <c:v>1.5348210336266435E-6</c:v>
                </c:pt>
                <c:pt idx="167">
                  <c:v>1.4159046033413663E-6</c:v>
                </c:pt>
                <c:pt idx="168">
                  <c:v>1.3062017015926241E-6</c:v>
                </c:pt>
                <c:pt idx="169">
                  <c:v>1.204998473214315E-6</c:v>
                </c:pt>
                <c:pt idx="170">
                  <c:v>1.1116363718393654E-6</c:v>
                </c:pt>
                <c:pt idx="171">
                  <c:v>1.0255078746281583E-6</c:v>
                </c:pt>
                <c:pt idx="172">
                  <c:v>9.4605252901560435E-7</c:v>
                </c:pt>
                <c:pt idx="173">
                  <c:v>8.7275330575237855E-7</c:v>
                </c:pt>
                <c:pt idx="174">
                  <c:v>8.0513323450894895E-7</c:v>
                </c:pt>
                <c:pt idx="175">
                  <c:v>7.4275230014970988E-7</c:v>
                </c:pt>
                <c:pt idx="176">
                  <c:v>6.8520457948075526E-7</c:v>
                </c:pt>
                <c:pt idx="177">
                  <c:v>6.3211559983962987E-7</c:v>
                </c:pt>
                <c:pt idx="178">
                  <c:v>5.8313990233895896E-7</c:v>
                </c:pt>
                <c:pt idx="179">
                  <c:v>5.3795879390757505E-7</c:v>
                </c:pt>
                <c:pt idx="180">
                  <c:v>4.9627827350129578E-7</c:v>
                </c:pt>
                <c:pt idx="181">
                  <c:v>4.5782711898885992E-7</c:v>
                </c:pt>
                <c:pt idx="182">
                  <c:v>4.2235512226406667E-7</c:v>
                </c:pt>
                <c:pt idx="183">
                  <c:v>3.8963146109969782E-7</c:v>
                </c:pt>
                <c:pt idx="184">
                  <c:v>3.5944319714860325E-7</c:v>
                </c:pt>
                <c:pt idx="185">
                  <c:v>3.3159389031819089E-7</c:v>
                </c:pt>
                <c:pt idx="186">
                  <c:v>3.059023205018242E-7</c:v>
                </c:pt>
                <c:pt idx="187">
                  <c:v>2.8220130834921867E-7</c:v>
                </c:pt>
                <c:pt idx="188">
                  <c:v>2.6033662740239291E-7</c:v>
                </c:pt>
                <c:pt idx="189">
                  <c:v>2.4016600051826093E-7</c:v>
                </c:pt>
                <c:pt idx="190">
                  <c:v>2.2155817404741849E-7</c:v>
                </c:pt>
                <c:pt idx="191">
                  <c:v>2.0439206374465063E-7</c:v>
                </c:pt>
                <c:pt idx="192">
                  <c:v>1.8855596685345623E-7</c:v>
                </c:pt>
                <c:pt idx="193">
                  <c:v>1.7394683523749189E-7</c:v>
                </c:pt>
                <c:pt idx="194">
                  <c:v>1.6046960482907958E-7</c:v>
                </c:pt>
                <c:pt idx="195">
                  <c:v>1.4803657703138706E-7</c:v>
                </c:pt>
                <c:pt idx="196">
                  <c:v>1.365668480489614E-7</c:v>
                </c:pt>
                <c:pt idx="197">
                  <c:v>1.2598578243317387E-7</c:v>
                </c:pt>
                <c:pt idx="198">
                  <c:v>1.1622452741684794E-7</c:v>
                </c:pt>
                <c:pt idx="199">
                  <c:v>1.0721956487776474E-7</c:v>
                </c:pt>
                <c:pt idx="200">
                  <c:v>9.8912298015597121E-8</c:v>
                </c:pt>
                <c:pt idx="201">
                  <c:v>9.1248670052710099E-8</c:v>
                </c:pt>
                <c:pt idx="202">
                  <c:v>8.4178812477649696E-8</c:v>
                </c:pt>
                <c:pt idx="203">
                  <c:v>7.7656720542381807E-8</c:v>
                </c:pt>
                <c:pt idx="204">
                  <c:v>7.1639953901687073E-8</c:v>
                </c:pt>
                <c:pt idx="205">
                  <c:v>6.6089360446722211E-8</c:v>
                </c:pt>
                <c:pt idx="206">
                  <c:v>6.0968821535686553E-8</c:v>
                </c:pt>
                <c:pt idx="207">
                  <c:v>5.6245016963766909E-8</c:v>
                </c:pt>
                <c:pt idx="208">
                  <c:v>5.1887208142980942E-8</c:v>
                </c:pt>
                <c:pt idx="209">
                  <c:v>4.7867038081033888E-8</c:v>
                </c:pt>
                <c:pt idx="210">
                  <c:v>4.4158346857617519E-8</c:v>
                </c:pt>
                <c:pt idx="211">
                  <c:v>4.0737001397424702E-8</c:v>
                </c:pt>
                <c:pt idx="212">
                  <c:v>3.7580738432184089E-8</c:v>
                </c:pt>
                <c:pt idx="213">
                  <c:v>3.4669019629842497E-8</c:v>
                </c:pt>
                <c:pt idx="214">
                  <c:v>3.1982897948196355E-8</c:v>
                </c:pt>
                <c:pt idx="215">
                  <c:v>2.9504894343312864E-8</c:v>
                </c:pt>
                <c:pt idx="216">
                  <c:v>2.7218884030461932E-8</c:v>
                </c:pt>
                <c:pt idx="217">
                  <c:v>2.5109991557439673E-8</c:v>
                </c:pt>
                <c:pt idx="218">
                  <c:v>2.3164494007508037E-8</c:v>
                </c:pt>
                <c:pt idx="219">
                  <c:v>2.136973170207586E-8</c:v>
                </c:pt>
                <c:pt idx="220">
                  <c:v>1.971402582204871E-8</c:v>
                </c:pt>
                <c:pt idx="221">
                  <c:v>1.8186602411795862E-8</c:v>
                </c:pt>
                <c:pt idx="222">
                  <c:v>1.6777522271215469E-8</c:v>
                </c:pt>
                <c:pt idx="223">
                  <c:v>1.5477616279693851E-8</c:v>
                </c:pt>
                <c:pt idx="224">
                  <c:v>1.4278425731101062E-8</c:v>
                </c:pt>
                <c:pt idx="225">
                  <c:v>1.3172147291572572E-8</c:v>
                </c:pt>
                <c:pt idx="226">
                  <c:v>1.2151582221908088E-8</c:v>
                </c:pt>
                <c:pt idx="227">
                  <c:v>1.1210089534169186E-8</c:v>
                </c:pt>
                <c:pt idx="228">
                  <c:v>1.0341542777657884E-8</c:v>
                </c:pt>
                <c:pt idx="229">
                  <c:v>9.5402901730752458E-9</c:v>
                </c:pt>
                <c:pt idx="230">
                  <c:v>8.801117835446342E-9</c:v>
                </c:pt>
                <c:pt idx="231">
                  <c:v>8.1192158464969529E-9</c:v>
                </c:pt>
                <c:pt idx="232">
                  <c:v>7.4901469557092991E-9</c:v>
                </c:pt>
                <c:pt idx="233">
                  <c:v>6.9098177063893061E-9</c:v>
                </c:pt>
                <c:pt idx="234">
                  <c:v>6.3744517988579008E-9</c:v>
                </c:pt>
                <c:pt idx="235">
                  <c:v>5.8805655174361537E-9</c:v>
                </c:pt>
                <c:pt idx="236">
                  <c:v>5.4249450613235422E-9</c:v>
                </c:pt>
                <c:pt idx="237">
                  <c:v>5.0046256318575599E-9</c:v>
                </c:pt>
                <c:pt idx="238">
                  <c:v>4.6168721400719689E-9</c:v>
                </c:pt>
                <c:pt idx="239">
                  <c:v>4.2591614090145387E-9</c:v>
                </c:pt>
                <c:pt idx="240">
                  <c:v>3.9291657550117764E-9</c:v>
                </c:pt>
                <c:pt idx="241">
                  <c:v>3.624737841041178E-9</c:v>
                </c:pt>
                <c:pt idx="242">
                  <c:v>3.3438967036493684E-9</c:v>
                </c:pt>
                <c:pt idx="243">
                  <c:v>3.0848148624909299E-9</c:v>
                </c:pt>
                <c:pt idx="244">
                  <c:v>2.84580642860754E-9</c:v>
                </c:pt>
                <c:pt idx="245">
                  <c:v>2.6253161340659915E-9</c:v>
                </c:pt>
                <c:pt idx="246">
                  <c:v>2.421909211569114E-9</c:v>
                </c:pt>
                <c:pt idx="247">
                  <c:v>2.2342620581845269E-9</c:v>
                </c:pt>
                <c:pt idx="248">
                  <c:v>2.0611536224385442E-9</c:v>
                </c:pt>
                <c:pt idx="249">
                  <c:v>1.9014574587296078E-9</c:v>
                </c:pt>
                <c:pt idx="250">
                  <c:v>1.7541343973579822E-9</c:v>
                </c:pt>
                <c:pt idx="251">
                  <c:v>1.6182257824743726E-9</c:v>
                </c:pt>
                <c:pt idx="252">
                  <c:v>1.4928472339456568E-9</c:v>
                </c:pt>
                <c:pt idx="253">
                  <c:v>1.3771828925451521E-9</c:v>
                </c:pt>
                <c:pt idx="254">
                  <c:v>1.2704801110199021E-9</c:v>
                </c:pt>
                <c:pt idx="255">
                  <c:v>1.1720445564888707E-9</c:v>
                </c:pt>
                <c:pt idx="256">
                  <c:v>1.0812356923025258E-9</c:v>
                </c:pt>
                <c:pt idx="257">
                  <c:v>9.9746260996351744E-10</c:v>
                </c:pt>
                <c:pt idx="258">
                  <c:v>9.2018018398605908E-10</c:v>
                </c:pt>
                <c:pt idx="259">
                  <c:v>8.4888552467303719E-10</c:v>
                </c:pt>
                <c:pt idx="260">
                  <c:v>7.8311470572847601E-10</c:v>
                </c:pt>
                <c:pt idx="261">
                  <c:v>7.2243974541138343E-10</c:v>
                </c:pt>
                <c:pt idx="262">
                  <c:v>6.6646582158683906E-10</c:v>
                </c:pt>
                <c:pt idx="263">
                  <c:v>6.1482870255219706E-10</c:v>
                </c:pt>
                <c:pt idx="264">
                  <c:v>5.6719237692035719E-10</c:v>
                </c:pt>
                <c:pt idx="265">
                  <c:v>5.2324686713735945E-10</c:v>
                </c:pt>
                <c:pt idx="266">
                  <c:v>4.8270621240649283E-10</c:v>
                </c:pt>
                <c:pt idx="267">
                  <c:v>4.45306607893469E-10</c:v>
                </c:pt>
                <c:pt idx="268">
                  <c:v>4.1080468810415598E-10</c:v>
                </c:pt>
                <c:pt idx="269">
                  <c:v>3.7897594326452384E-10</c:v>
                </c:pt>
                <c:pt idx="270">
                  <c:v>3.4961325839792092E-10</c:v>
                </c:pt>
                <c:pt idx="271">
                  <c:v>3.2252556559321161E-10</c:v>
                </c:pt>
                <c:pt idx="272">
                  <c:v>2.9753660069385868E-10</c:v>
                </c:pt>
                <c:pt idx="273">
                  <c:v>2.7448375631751782E-10</c:v>
                </c:pt>
                <c:pt idx="274">
                  <c:v>2.5321702374255024E-10</c:v>
                </c:pt>
                <c:pt idx="275">
                  <c:v>2.3359801677613198E-10</c:v>
                </c:pt>
                <c:pt idx="276">
                  <c:v>2.1549907125210598E-10</c:v>
                </c:pt>
                <c:pt idx="277">
                  <c:v>1.9880241429885832E-10</c:v>
                </c:pt>
                <c:pt idx="278">
                  <c:v>1.8339939797150599E-10</c:v>
                </c:pt>
                <c:pt idx="279">
                  <c:v>1.6918979226151175E-10</c:v>
                </c:pt>
                <c:pt idx="280">
                  <c:v>1.5608113288322179E-10</c:v>
                </c:pt>
                <c:pt idx="281">
                  <c:v>1.4398811959326336E-10</c:v>
                </c:pt>
                <c:pt idx="282">
                  <c:v>1.3283206112756628E-10</c:v>
                </c:pt>
                <c:pt idx="283">
                  <c:v>1.2254036314412023E-10</c:v>
                </c:pt>
                <c:pt idx="284">
                  <c:v>1.1304605583942566E-10</c:v>
                </c:pt>
                <c:pt idx="285">
                  <c:v>1.0428735816475936E-10</c:v>
                </c:pt>
                <c:pt idx="286">
                  <c:v>9.6207275806536931E-11</c:v>
                </c:pt>
                <c:pt idx="287">
                  <c:v>8.8753230314763E-11</c:v>
                </c:pt>
                <c:pt idx="288">
                  <c:v>8.1876716966245749E-11</c:v>
                </c:pt>
                <c:pt idx="289">
                  <c:v>7.5532989136234524E-11</c:v>
                </c:pt>
                <c:pt idx="290">
                  <c:v>6.9680767124633793E-11</c:v>
                </c:pt>
                <c:pt idx="291">
                  <c:v>6.4281969542076803E-11</c:v>
                </c:pt>
                <c:pt idx="292">
                  <c:v>5.9301465507943145E-11</c:v>
                </c:pt>
                <c:pt idx="293">
                  <c:v>5.4706846047831208E-11</c:v>
                </c:pt>
                <c:pt idx="294">
                  <c:v>5.0468213202930524E-11</c:v>
                </c:pt>
                <c:pt idx="295">
                  <c:v>4.6557985478993363E-11</c:v>
                </c:pt>
                <c:pt idx="296">
                  <c:v>4.2950718368929467E-11</c:v>
                </c:pt>
                <c:pt idx="297">
                  <c:v>3.9622938781134328E-11</c:v>
                </c:pt>
                <c:pt idx="298">
                  <c:v>3.6552992296148412E-11</c:v>
                </c:pt>
                <c:pt idx="299">
                  <c:v>3.3720902257720791E-11</c:v>
                </c:pt>
                <c:pt idx="300">
                  <c:v>3.1108239781359163E-11</c:v>
                </c:pt>
                <c:pt idx="301">
                  <c:v>2.869800383449009E-11</c:v>
                </c:pt>
                <c:pt idx="302">
                  <c:v>2.6474510607890934E-11</c:v>
                </c:pt>
                <c:pt idx="303">
                  <c:v>2.4423291458514897E-11</c:v>
                </c:pt>
                <c:pt idx="304">
                  <c:v>2.2530998759606008E-11</c:v>
                </c:pt>
                <c:pt idx="305">
                  <c:v>2.0785319045454973E-11</c:v>
                </c:pt>
                <c:pt idx="306">
                  <c:v>1.9174892885614273E-11</c:v>
                </c:pt>
                <c:pt idx="307">
                  <c:v>1.7689240967180579E-11</c:v>
                </c:pt>
                <c:pt idx="308">
                  <c:v>1.6318695904149537E-11</c:v>
                </c:pt>
                <c:pt idx="309">
                  <c:v>1.5054339330114932E-11</c:v>
                </c:pt>
                <c:pt idx="310">
                  <c:v>1.3887943864963911E-11</c:v>
                </c:pt>
                <c:pt idx="311">
                  <c:v>1.2811919577935822E-11</c:v>
                </c:pt>
                <c:pt idx="312">
                  <c:v>1.1819264598670795E-11</c:v>
                </c:pt>
                <c:pt idx="313">
                  <c:v>1.0903519554865916E-11</c:v>
                </c:pt>
                <c:pt idx="314">
                  <c:v>1.0058725540057164E-11</c:v>
                </c:pt>
                <c:pt idx="315">
                  <c:v>9.2793853380164372E-12</c:v>
                </c:pt>
                <c:pt idx="316">
                  <c:v>8.5604276514443078E-12</c:v>
                </c:pt>
                <c:pt idx="317">
                  <c:v>7.8971741021886314E-12</c:v>
                </c:pt>
                <c:pt idx="318">
                  <c:v>7.2853087882538894E-12</c:v>
                </c:pt>
                <c:pt idx="319">
                  <c:v>6.7208501995036287E-12</c:v>
                </c:pt>
                <c:pt idx="320">
                  <c:v>6.2001253093067689E-12</c:v>
                </c:pt>
                <c:pt idx="321">
                  <c:v>5.7197456735377725E-12</c:v>
                </c:pt>
                <c:pt idx="322">
                  <c:v>5.2765853814028739E-12</c:v>
                </c:pt>
                <c:pt idx="323">
                  <c:v>4.8677607146146907E-12</c:v>
                </c:pt>
                <c:pt idx="324">
                  <c:v>4.4906113825540641E-12</c:v>
                </c:pt>
                <c:pt idx="325">
                  <c:v>4.1426832113131797E-12</c:v>
                </c:pt>
                <c:pt idx="326">
                  <c:v>3.8217121739746667E-12</c:v>
                </c:pt>
                <c:pt idx="327">
                  <c:v>3.5256096582090367E-12</c:v>
                </c:pt>
                <c:pt idx="328">
                  <c:v>3.2524488753242347E-12</c:v>
                </c:pt>
                <c:pt idx="329">
                  <c:v>3.0004523223287231E-12</c:v>
                </c:pt>
                <c:pt idx="330">
                  <c:v>2.7679802154216344E-12</c:v>
                </c:pt>
                <c:pt idx="331">
                  <c:v>2.5535198196447783E-12</c:v>
                </c:pt>
                <c:pt idx="332">
                  <c:v>2.3556756052627591E-12</c:v>
                </c:pt>
                <c:pt idx="333">
                  <c:v>2.1731601668171191E-12</c:v>
                </c:pt>
                <c:pt idx="334">
                  <c:v>2.0047858457632726E-12</c:v>
                </c:pt>
                <c:pt idx="335">
                  <c:v>1.8494570021773227E-12</c:v>
                </c:pt>
                <c:pt idx="336">
                  <c:v>1.7061628852434672E-12</c:v>
                </c:pt>
                <c:pt idx="337">
                  <c:v>1.5739710561290527E-12</c:v>
                </c:pt>
                <c:pt idx="338">
                  <c:v>1.4520213204488305E-12</c:v>
                </c:pt>
                <c:pt idx="339">
                  <c:v>1.3395201308359361E-12</c:v>
                </c:pt>
                <c:pt idx="340">
                  <c:v>1.2357354231961882E-12</c:v>
                </c:pt>
                <c:pt idx="341">
                  <c:v>1.1399918530443451E-12</c:v>
                </c:pt>
                <c:pt idx="342">
                  <c:v>1.0516664009243629E-12</c:v>
                </c:pt>
                <c:pt idx="343">
                  <c:v>9.7018431831738684E-13</c:v>
                </c:pt>
                <c:pt idx="344">
                  <c:v>8.9501538765682133E-13</c:v>
                </c:pt>
                <c:pt idx="345">
                  <c:v>8.2567047211376714E-13</c:v>
                </c:pt>
                <c:pt idx="346">
                  <c:v>7.6169833270170513E-13</c:v>
                </c:pt>
                <c:pt idx="347">
                  <c:v>7.0268269198879054E-13</c:v>
                </c:pt>
                <c:pt idx="348">
                  <c:v>6.482395253108424E-13</c:v>
                </c:pt>
                <c:pt idx="349">
                  <c:v>5.9801456185849781E-13</c:v>
                </c:pt>
                <c:pt idx="350">
                  <c:v>5.5168097937768485E-13</c:v>
                </c:pt>
                <c:pt idx="351">
                  <c:v>5.0893727748244585E-13</c:v>
                </c:pt>
                <c:pt idx="352">
                  <c:v>4.6950531574139882E-13</c:v>
                </c:pt>
                <c:pt idx="353">
                  <c:v>4.331285037713391E-13</c:v>
                </c:pt>
                <c:pt idx="354">
                  <c:v>3.9957013156061521E-13</c:v>
                </c:pt>
                <c:pt idx="355">
                  <c:v>3.6861182915741438E-13</c:v>
                </c:pt>
                <c:pt idx="356">
                  <c:v>3.4005214569989076E-13</c:v>
                </c:pt>
                <c:pt idx="357">
                  <c:v>3.1370523854164759E-13</c:v>
                </c:pt>
                <c:pt idx="358">
                  <c:v>2.8939966394249289E-13</c:v>
                </c:pt>
                <c:pt idx="359">
                  <c:v>2.669772614552908E-13</c:v>
                </c:pt>
                <c:pt idx="360">
                  <c:v>2.46292124749427E-13</c:v>
                </c:pt>
                <c:pt idx="361">
                  <c:v>2.2720965217386377E-13</c:v>
                </c:pt>
                <c:pt idx="362">
                  <c:v>2.0960567088163974E-13</c:v>
                </c:pt>
                <c:pt idx="363">
                  <c:v>1.9336562881634537E-13</c:v>
                </c:pt>
                <c:pt idx="364">
                  <c:v>1.7838384930269474E-13</c:v>
                </c:pt>
                <c:pt idx="365">
                  <c:v>1.6456284339068985E-13</c:v>
                </c:pt>
                <c:pt idx="366">
                  <c:v>1.5181267547868538E-13</c:v>
                </c:pt>
                <c:pt idx="367">
                  <c:v>1.4005037808735706E-13</c:v>
                </c:pt>
                <c:pt idx="368">
                  <c:v>1.291994119764097E-13</c:v>
                </c:pt>
                <c:pt idx="369">
                  <c:v>1.1918916809091385E-13</c:v>
                </c:pt>
                <c:pt idx="370">
                  <c:v>1.0995450809635245E-13</c:v>
                </c:pt>
                <c:pt idx="371">
                  <c:v>1.0143534051256201E-13</c:v>
                </c:pt>
                <c:pt idx="372">
                  <c:v>9.3576229688400814E-14</c:v>
                </c:pt>
                <c:pt idx="373">
                  <c:v>8.6326035072676831E-14</c:v>
                </c:pt>
                <c:pt idx="374">
                  <c:v>7.9637578434010806E-14</c:v>
                </c:pt>
                <c:pt idx="375">
                  <c:v>7.3467336864178342E-14</c:v>
                </c:pt>
                <c:pt idx="376">
                  <c:v>6.7775159567252367E-14</c:v>
                </c:pt>
                <c:pt idx="377">
                  <c:v>6.2524006591645407E-14</c:v>
                </c:pt>
                <c:pt idx="378">
                  <c:v>5.7679707804937319E-14</c:v>
                </c:pt>
                <c:pt idx="379">
                  <c:v>5.3210740543097261E-14</c:v>
                </c:pt>
                <c:pt idx="380">
                  <c:v>4.9088024487226191E-14</c:v>
                </c:pt>
                <c:pt idx="381">
                  <c:v>4.5284732433048366E-14</c:v>
                </c:pt>
                <c:pt idx="382">
                  <c:v>4.1776115721797333E-14</c:v>
                </c:pt>
                <c:pt idx="383">
                  <c:v>3.853934319654586E-14</c:v>
                </c:pt>
                <c:pt idx="384">
                  <c:v>3.5553352636041685E-14</c:v>
                </c:pt>
                <c:pt idx="385">
                  <c:v>3.2798713699304134E-14</c:v>
                </c:pt>
                <c:pt idx="386">
                  <c:v>3.0257501489139153E-14</c:v>
                </c:pt>
                <c:pt idx="387">
                  <c:v>2.7913179911829341E-14</c:v>
                </c:pt>
                <c:pt idx="388">
                  <c:v>2.5750494074000965E-14</c:v>
                </c:pt>
                <c:pt idx="389">
                  <c:v>2.3755371016476286E-14</c:v>
                </c:pt>
                <c:pt idx="390">
                  <c:v>2.19148281391698E-14</c:v>
                </c:pt>
                <c:pt idx="391">
                  <c:v>2.0216888721133811E-14</c:v>
                </c:pt>
                <c:pt idx="392">
                  <c:v>1.8650503986028117E-14</c:v>
                </c:pt>
                <c:pt idx="393">
                  <c:v>1.7205481205880771E-14</c:v>
                </c:pt>
                <c:pt idx="394">
                  <c:v>1.5872417375299026E-14</c:v>
                </c:pt>
                <c:pt idx="395">
                  <c:v>1.4642638024537461E-14</c:v>
                </c:pt>
                <c:pt idx="396">
                  <c:v>1.3508140773269643E-14</c:v>
                </c:pt>
                <c:pt idx="397">
                  <c:v>1.2461543257758278E-14</c:v>
                </c:pt>
                <c:pt idx="398">
                  <c:v>1.1496035092577204E-14</c:v>
                </c:pt>
                <c:pt idx="399">
                  <c:v>1.0605333554292119E-14</c:v>
                </c:pt>
                <c:pt idx="400">
                  <c:v>9.7836426987263013E-15</c:v>
                </c:pt>
                <c:pt idx="401">
                  <c:v>9.0256156457805559E-15</c:v>
                </c:pt>
                <c:pt idx="402">
                  <c:v>8.3263197863883542E-15</c:v>
                </c:pt>
                <c:pt idx="403">
                  <c:v>7.6812046852020149E-15</c:v>
                </c:pt>
                <c:pt idx="404">
                  <c:v>7.0860724701473142E-15</c:v>
                </c:pt>
                <c:pt idx="405">
                  <c:v>6.5370505161664073E-15</c:v>
                </c:pt>
                <c:pt idx="406">
                  <c:v>6.0305662453975871E-15</c:v>
                </c:pt>
                <c:pt idx="407">
                  <c:v>5.5633238798124301E-15</c:v>
                </c:pt>
                <c:pt idx="408">
                  <c:v>5.1322829950358507E-15</c:v>
                </c:pt>
                <c:pt idx="409">
                  <c:v>4.7346387357951625E-15</c:v>
                </c:pt>
                <c:pt idx="410">
                  <c:v>4.367803564256773E-15</c:v>
                </c:pt>
                <c:pt idx="411">
                  <c:v>4.0293904224838703E-15</c:v>
                </c:pt>
                <c:pt idx="412">
                  <c:v>3.7171971994503985E-15</c:v>
                </c:pt>
                <c:pt idx="413">
                  <c:v>3.429192401535569E-15</c:v>
                </c:pt>
                <c:pt idx="414">
                  <c:v>3.1635019332544286E-15</c:v>
                </c:pt>
                <c:pt idx="415">
                  <c:v>2.9183969022044687E-15</c:v>
                </c:pt>
                <c:pt idx="416">
                  <c:v>2.692282368873029E-15</c:v>
                </c:pt>
                <c:pt idx="417">
                  <c:v>2.4836869680986015E-15</c:v>
                </c:pt>
                <c:pt idx="418">
                  <c:v>2.2912533346511496E-15</c:v>
                </c:pt>
                <c:pt idx="419">
                  <c:v>2.1137292706290821E-15</c:v>
                </c:pt>
                <c:pt idx="420">
                  <c:v>1.9499595971976599E-15</c:v>
                </c:pt>
                <c:pt idx="421">
                  <c:v>1.7988786376467305E-15</c:v>
                </c:pt>
                <c:pt idx="422">
                  <c:v>1.6595032828537831E-15</c:v>
                </c:pt>
                <c:pt idx="423">
                  <c:v>1.5309265940281362E-15</c:v>
                </c:pt>
                <c:pt idx="424">
                  <c:v>1.4123119011082389E-15</c:v>
                </c:pt>
                <c:pt idx="425">
                  <c:v>1.3028873584093671E-15</c:v>
                </c:pt>
                <c:pt idx="426">
                  <c:v>1.201940922094405E-15</c:v>
                </c:pt>
                <c:pt idx="427">
                  <c:v>1.1088157167852693E-15</c:v>
                </c:pt>
                <c:pt idx="428">
                  <c:v>1.0229057611647429E-15</c:v>
                </c:pt>
                <c:pt idx="429">
                  <c:v>9.4365202475449159E-16</c:v>
                </c:pt>
                <c:pt idx="430">
                  <c:v>8.7053879021005577E-16</c:v>
                </c:pt>
                <c:pt idx="431">
                  <c:v>8.0309029746166545E-16</c:v>
                </c:pt>
                <c:pt idx="432">
                  <c:v>7.4086764786373595E-16</c:v>
                </c:pt>
                <c:pt idx="433">
                  <c:v>6.83465948207829E-16</c:v>
                </c:pt>
                <c:pt idx="434">
                  <c:v>6.3051167601469202E-16</c:v>
                </c:pt>
                <c:pt idx="435">
                  <c:v>5.8166024896088907E-16</c:v>
                </c:pt>
                <c:pt idx="436">
                  <c:v>5.3659378262387613E-16</c:v>
                </c:pt>
                <c:pt idx="437">
                  <c:v>4.950190219547911E-16</c:v>
                </c:pt>
                <c:pt idx="438">
                  <c:v>4.5666543301870633E-16</c:v>
                </c:pt>
                <c:pt idx="439">
                  <c:v>4.2128344258497672E-16</c:v>
                </c:pt>
                <c:pt idx="440">
                  <c:v>3.8864281411240356E-16</c:v>
                </c:pt>
                <c:pt idx="441">
                  <c:v>3.5853114956147717E-16</c:v>
                </c:pt>
                <c:pt idx="442">
                  <c:v>3.3075250728473923E-16</c:v>
                </c:pt>
                <c:pt idx="443">
                  <c:v>3.0512612700164614E-16</c:v>
                </c:pt>
                <c:pt idx="444">
                  <c:v>2.8148525356113115E-16</c:v>
                </c:pt>
                <c:pt idx="445">
                  <c:v>2.5967605183789073E-16</c:v>
                </c:pt>
                <c:pt idx="446">
                  <c:v>2.3955660570144413E-16</c:v>
                </c:pt>
                <c:pt idx="447">
                  <c:v>2.209959945440894E-16</c:v>
                </c:pt>
                <c:pt idx="448">
                  <c:v>2.0387344135856892E-16</c:v>
                </c:pt>
                <c:pt idx="449">
                  <c:v>1.88077526821843E-16</c:v>
                </c:pt>
                <c:pt idx="450">
                  <c:v>1.7350546427088265E-16</c:v>
                </c:pt>
                <c:pt idx="451">
                  <c:v>1.6006243085262802E-16</c:v>
                </c:pt>
                <c:pt idx="452">
                  <c:v>1.4766095049579266E-16</c:v>
                </c:pt>
                <c:pt idx="453">
                  <c:v>1.3622032468940817E-16</c:v>
                </c:pt>
                <c:pt idx="454">
                  <c:v>1.2566610736408949E-16</c:v>
                </c:pt>
                <c:pt idx="455">
                  <c:v>1.1592962045898554E-16</c:v>
                </c:pt>
                <c:pt idx="456">
                  <c:v>1.0694750702212791E-16</c:v>
                </c:pt>
                <c:pt idx="457">
                  <c:v>9.8661318936126757E-17</c:v>
                </c:pt>
                <c:pt idx="458">
                  <c:v>9.1017136586476067E-17</c:v>
                </c:pt>
                <c:pt idx="459">
                  <c:v>8.396521799758597E-17</c:v>
                </c:pt>
                <c:pt idx="460">
                  <c:v>7.7459675153411656E-17</c:v>
                </c:pt>
                <c:pt idx="461">
                  <c:v>7.1458175396442864E-17</c:v>
                </c:pt>
                <c:pt idx="462">
                  <c:v>6.5921665962007199E-17</c:v>
                </c:pt>
                <c:pt idx="463">
                  <c:v>6.0814119855385828E-17</c:v>
                </c:pt>
                <c:pt idx="464">
                  <c:v>5.6102301418121254E-17</c:v>
                </c:pt>
                <c:pt idx="465">
                  <c:v>5.1755550058018047E-17</c:v>
                </c:pt>
                <c:pt idx="466">
                  <c:v>4.7745580735531147E-17</c:v>
                </c:pt>
                <c:pt idx="467">
                  <c:v>4.4046299908273463E-17</c:v>
                </c:pt>
                <c:pt idx="468">
                  <c:v>4.0633635735962702E-17</c:v>
                </c:pt>
                <c:pt idx="469">
                  <c:v>3.7485381440922606E-17</c:v>
                </c:pt>
                <c:pt idx="470">
                  <c:v>3.4581050804859111E-17</c:v>
                </c:pt>
                <c:pt idx="471">
                  <c:v>3.1901744861604756E-17</c:v>
                </c:pt>
                <c:pt idx="472">
                  <c:v>2.9430028918378668E-17</c:v>
                </c:pt>
                <c:pt idx="473">
                  <c:v>2.7149819105318861E-17</c:v>
                </c:pt>
                <c:pt idx="474">
                  <c:v>2.5046277715045661E-17</c:v>
                </c:pt>
                <c:pt idx="475">
                  <c:v>2.3105716651213225E-17</c:v>
                </c:pt>
                <c:pt idx="476">
                  <c:v>2.1315508357772708E-17</c:v>
                </c:pt>
                <c:pt idx="477">
                  <c:v>1.9664003649348885E-17</c:v>
                </c:pt>
                <c:pt idx="478">
                  <c:v>1.8140455908038703E-17</c:v>
                </c:pt>
                <c:pt idx="479">
                  <c:v>1.6734951153367622E-17</c:v>
                </c:pt>
                <c:pt idx="480">
                  <c:v>1.5438343530357252E-17</c:v>
                </c:pt>
                <c:pt idx="481">
                  <c:v>1.4242195795914308E-17</c:v>
                </c:pt>
                <c:pt idx="482">
                  <c:v>1.3138724416275854E-17</c:v>
                </c:pt>
                <c:pt idx="483">
                  <c:v>1.2120748918250717E-17</c:v>
                </c:pt>
                <c:pt idx="484">
                  <c:v>1.1181645164677105E-17</c:v>
                </c:pt>
                <c:pt idx="485">
                  <c:v>1.0315302250051994E-17</c:v>
                </c:pt>
                <c:pt idx="486">
                  <c:v>9.5160827358449296E-18</c:v>
                </c:pt>
                <c:pt idx="487">
                  <c:v>8.7787859667407681E-18</c:v>
                </c:pt>
                <c:pt idx="488">
                  <c:v>8.0986142291039981E-18</c:v>
                </c:pt>
                <c:pt idx="489">
                  <c:v>7.47114153145209E-18</c:v>
                </c:pt>
                <c:pt idx="490">
                  <c:v>6.8922848037872013E-18</c:v>
                </c:pt>
                <c:pt idx="491">
                  <c:v>6.3582773283754381E-18</c:v>
                </c:pt>
                <c:pt idx="492">
                  <c:v>5.8656442290833263E-18</c:v>
                </c:pt>
                <c:pt idx="493">
                  <c:v>5.4111798597764726E-18</c:v>
                </c:pt>
                <c:pt idx="494">
                  <c:v>4.9919269446429574E-18</c:v>
                </c:pt>
                <c:pt idx="495">
                  <c:v>4.6051573347040349E-18</c:v>
                </c:pt>
                <c:pt idx="496">
                  <c:v>4.2483542552915334E-18</c:v>
                </c:pt>
                <c:pt idx="497">
                  <c:v>3.9191959289733202E-18</c:v>
                </c:pt>
                <c:pt idx="498">
                  <c:v>3.615540467358458E-18</c:v>
                </c:pt>
                <c:pt idx="499">
                  <c:v>3.335411933470501E-18</c:v>
                </c:pt>
                <c:pt idx="500">
                  <c:v>3.0769874839944516E-18</c:v>
                </c:pt>
              </c:numCache>
            </c:numRef>
          </c:yVal>
          <c:smooth val="1"/>
          <c:extLst>
            <c:ext xmlns:c16="http://schemas.microsoft.com/office/drawing/2014/chart" uri="{C3380CC4-5D6E-409C-BE32-E72D297353CC}">
              <c16:uniqueId val="{00000001-CB23-4E6D-9A50-456127DAD990}"/>
            </c:ext>
          </c:extLst>
        </c:ser>
        <c:ser>
          <c:idx val="2"/>
          <c:order val="2"/>
          <c:tx>
            <c:strRef>
              <c:f>intro!$C$52</c:f>
              <c:strCache>
                <c:ptCount val="1"/>
                <c:pt idx="0">
                  <c:v>Nitrous Oxide (gas1)</c:v>
                </c:pt>
              </c:strCache>
            </c:strRef>
          </c:tx>
          <c:spPr>
            <a:ln w="19050" cap="rnd">
              <a:solidFill>
                <a:srgbClr val="7030A0"/>
              </a:solidFill>
              <a:prstDash val="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inventory_and_effects!$L$7:$L$507</c:f>
              <c:numCache>
                <c:formatCode>0.00</c:formatCode>
                <c:ptCount val="501"/>
                <c:pt idx="0">
                  <c:v>1</c:v>
                </c:pt>
                <c:pt idx="1">
                  <c:v>0.99176959397791975</c:v>
                </c:pt>
                <c:pt idx="2">
                  <c:v>0.98360692753912782</c:v>
                </c:pt>
                <c:pt idx="3">
                  <c:v>0.9755114431593499</c:v>
                </c:pt>
                <c:pt idx="4">
                  <c:v>0.96748258790296304</c:v>
                </c:pt>
                <c:pt idx="5">
                  <c:v>0.95951981338522874</c:v>
                </c:pt>
                <c:pt idx="6">
                  <c:v>0.95162257573483766</c:v>
                </c:pt>
                <c:pt idx="7">
                  <c:v>0.94379033555676217</c:v>
                </c:pt>
                <c:pt idx="8">
                  <c:v>0.93602255789541466</c:v>
                </c:pt>
                <c:pt idx="9">
                  <c:v>0.92831871219810924</c:v>
                </c:pt>
                <c:pt idx="10">
                  <c:v>0.92067827227882415</c:v>
                </c:pt>
                <c:pt idx="11">
                  <c:v>0.91310071628226208</c:v>
                </c:pt>
                <c:pt idx="12">
                  <c:v>0.9055855266482068</c:v>
                </c:pt>
                <c:pt idx="13">
                  <c:v>0.89813219007617273</c:v>
                </c:pt>
                <c:pt idx="14">
                  <c:v>0.89074019749034572</c:v>
                </c:pt>
                <c:pt idx="15">
                  <c:v>0.88340904400481224</c:v>
                </c:pt>
                <c:pt idx="16">
                  <c:v>0.87613822888907489</c:v>
                </c:pt>
                <c:pt idx="17">
                  <c:v>0.86892725553385153</c:v>
                </c:pt>
                <c:pt idx="18">
                  <c:v>0.86177563141715607</c:v>
                </c:pt>
                <c:pt idx="19">
                  <c:v>0.8546828680706583</c:v>
                </c:pt>
                <c:pt idx="20">
                  <c:v>0.84764848104632073</c:v>
                </c:pt>
                <c:pt idx="21">
                  <c:v>0.84067198988330993</c:v>
                </c:pt>
                <c:pt idx="22">
                  <c:v>0.83375291807518015</c:v>
                </c:pt>
                <c:pt idx="23">
                  <c:v>0.82689079303732715</c:v>
                </c:pt>
                <c:pt idx="24">
                  <c:v>0.82008514607471006</c:v>
                </c:pt>
                <c:pt idx="25">
                  <c:v>0.81333551234983825</c:v>
                </c:pt>
                <c:pt idx="26">
                  <c:v>0.80664143085102247</c:v>
                </c:pt>
                <c:pt idx="27">
                  <c:v>0.80000244436088674</c:v>
                </c:pt>
                <c:pt idx="28">
                  <c:v>0.79341809942513997</c:v>
                </c:pt>
                <c:pt idx="29">
                  <c:v>0.78688794632160386</c:v>
                </c:pt>
                <c:pt idx="30">
                  <c:v>0.78041153902949612</c:v>
                </c:pt>
                <c:pt idx="31">
                  <c:v>0.77398843519896687</c:v>
                </c:pt>
                <c:pt idx="32">
                  <c:v>0.76761819612088478</c:v>
                </c:pt>
                <c:pt idx="33">
                  <c:v>0.76130038669687305</c:v>
                </c:pt>
                <c:pt idx="34">
                  <c:v>0.75503457540959107</c:v>
                </c:pt>
                <c:pt idx="35">
                  <c:v>0.74882033429326111</c:v>
                </c:pt>
                <c:pt idx="36">
                  <c:v>0.74265723890443769</c:v>
                </c:pt>
                <c:pt idx="37">
                  <c:v>0.73654486829301713</c:v>
                </c:pt>
                <c:pt idx="38">
                  <c:v>0.73048280497348594</c:v>
                </c:pt>
                <c:pt idx="39">
                  <c:v>0.72447063489640606</c:v>
                </c:pt>
                <c:pt idx="40">
                  <c:v>0.71850794742013435</c:v>
                </c:pt>
                <c:pt idx="41">
                  <c:v>0.71259433528277516</c:v>
                </c:pt>
                <c:pt idx="42">
                  <c:v>0.70672939457436357</c:v>
                </c:pt>
                <c:pt idx="43">
                  <c:v>0.70091272470927757</c:v>
                </c:pt>
                <c:pt idx="44">
                  <c:v>0.69514392839887762</c:v>
                </c:pt>
                <c:pt idx="45">
                  <c:v>0.68942261162437102</c:v>
                </c:pt>
                <c:pt idx="46">
                  <c:v>0.68374838360989953</c:v>
                </c:pt>
                <c:pt idx="47">
                  <c:v>0.67812085679584899</c:v>
                </c:pt>
                <c:pt idx="48">
                  <c:v>0.67253964681237821</c:v>
                </c:pt>
                <c:pt idx="49">
                  <c:v>0.66700437245316591</c:v>
                </c:pt>
                <c:pt idx="50">
                  <c:v>0.66151465564937351</c:v>
                </c:pt>
                <c:pt idx="51">
                  <c:v>0.6560701214438226</c:v>
                </c:pt>
                <c:pt idx="52">
                  <c:v>0.6506703979653844</c:v>
                </c:pt>
                <c:pt idx="53">
                  <c:v>0.64531511640358075</c:v>
                </c:pt>
                <c:pt idx="54">
                  <c:v>0.64000391098339326</c:v>
                </c:pt>
                <c:pt idx="55">
                  <c:v>0.63473641894028066</c:v>
                </c:pt>
                <c:pt idx="56">
                  <c:v>0.62951228049540087</c:v>
                </c:pt>
                <c:pt idx="57">
                  <c:v>0.62433113883103808</c:v>
                </c:pt>
                <c:pt idx="58">
                  <c:v>0.61919264006623087</c:v>
                </c:pt>
                <c:pt idx="59">
                  <c:v>0.61409643323260199</c:v>
                </c:pt>
                <c:pt idx="60">
                  <c:v>0.60904217025038643</c:v>
                </c:pt>
                <c:pt idx="61">
                  <c:v>0.60402950590465687</c:v>
                </c:pt>
                <c:pt idx="62">
                  <c:v>0.59905809782174502</c:v>
                </c:pt>
                <c:pt idx="63">
                  <c:v>0.59412760644585694</c:v>
                </c:pt>
                <c:pt idx="64">
                  <c:v>0.58923769501588086</c:v>
                </c:pt>
                <c:pt idx="65">
                  <c:v>0.58438802954238545</c:v>
                </c:pt>
                <c:pt idx="66">
                  <c:v>0.57957827878480817</c:v>
                </c:pt>
                <c:pt idx="67">
                  <c:v>0.57480811422883082</c:v>
                </c:pt>
                <c:pt idx="68">
                  <c:v>0.5700772100639413</c:v>
                </c:pt>
                <c:pt idx="69">
                  <c:v>0.56538524316118033</c:v>
                </c:pt>
                <c:pt idx="70">
                  <c:v>0.5607318930510713</c:v>
                </c:pt>
                <c:pt idx="71">
                  <c:v>0.55611684190173127</c:v>
                </c:pt>
                <c:pt idx="72">
                  <c:v>0.55153977449716296</c:v>
                </c:pt>
                <c:pt idx="73">
                  <c:v>0.54700037821572478</c:v>
                </c:pt>
                <c:pt idx="74">
                  <c:v>0.54249834300877786</c:v>
                </c:pt>
                <c:pt idx="75">
                  <c:v>0.53803336137950986</c:v>
                </c:pt>
                <c:pt idx="76">
                  <c:v>0.53360512836193186</c:v>
                </c:pt>
                <c:pt idx="77">
                  <c:v>0.52921334150004895</c:v>
                </c:pt>
                <c:pt idx="78">
                  <c:v>0.52485770082720173</c:v>
                </c:pt>
                <c:pt idx="79">
                  <c:v>0.52053790884557838</c:v>
                </c:pt>
                <c:pt idx="80">
                  <c:v>0.51625367050589466</c:v>
                </c:pt>
                <c:pt idx="81">
                  <c:v>0.51200469318724195</c:v>
                </c:pt>
                <c:pt idx="82">
                  <c:v>0.50779068667710037</c:v>
                </c:pt>
                <c:pt idx="83">
                  <c:v>0.50361136315151689</c:v>
                </c:pt>
                <c:pt idx="84">
                  <c:v>0.49946643715544659</c:v>
                </c:pt>
                <c:pt idx="85">
                  <c:v>0.49535562558325541</c:v>
                </c:pt>
                <c:pt idx="86">
                  <c:v>0.49127864765938367</c:v>
                </c:pt>
                <c:pt idx="87">
                  <c:v>0.48723522491916843</c:v>
                </c:pt>
                <c:pt idx="88">
                  <c:v>0.4832250811898241</c:v>
                </c:pt>
                <c:pt idx="89">
                  <c:v>0.47924794257157916</c:v>
                </c:pt>
                <c:pt idx="90">
                  <c:v>0.47530353741896847</c:v>
                </c:pt>
                <c:pt idx="91">
                  <c:v>0.47139159632227934</c:v>
                </c:pt>
                <c:pt idx="92">
                  <c:v>0.46751185208915041</c:v>
                </c:pt>
                <c:pt idx="93">
                  <c:v>0.46366403972632197</c:v>
                </c:pt>
                <c:pt idx="94">
                  <c:v>0.4598478964215364</c:v>
                </c:pt>
                <c:pt idx="95">
                  <c:v>0.45606316152558762</c:v>
                </c:pt>
                <c:pt idx="96">
                  <c:v>0.45230957653451848</c:v>
                </c:pt>
                <c:pt idx="97">
                  <c:v>0.4485868850719642</c:v>
                </c:pt>
                <c:pt idx="98">
                  <c:v>0.44489483287164167</c:v>
                </c:pt>
                <c:pt idx="99">
                  <c:v>0.4412331677599825</c:v>
                </c:pt>
                <c:pt idx="100">
                  <c:v>0.43760163963890919</c:v>
                </c:pt>
                <c:pt idx="101">
                  <c:v>0.43400000046875292</c:v>
                </c:pt>
                <c:pt idx="102">
                  <c:v>0.43042800425131206</c:v>
                </c:pt>
                <c:pt idx="103">
                  <c:v>0.42688540701305006</c:v>
                </c:pt>
                <c:pt idx="104">
                  <c:v>0.4233719667884317</c:v>
                </c:pt>
                <c:pt idx="105">
                  <c:v>0.41988744360339625</c:v>
                </c:pt>
                <c:pt idx="106">
                  <c:v>0.41643159945896696</c:v>
                </c:pt>
                <c:pt idx="107">
                  <c:v>0.41300419831499535</c:v>
                </c:pt>
                <c:pt idx="108">
                  <c:v>0.40960500607403921</c:v>
                </c:pt>
                <c:pt idx="109">
                  <c:v>0.40623379056537323</c:v>
                </c:pt>
                <c:pt idx="110">
                  <c:v>0.40289032152913151</c:v>
                </c:pt>
                <c:pt idx="111">
                  <c:v>0.39957437060058032</c:v>
                </c:pt>
                <c:pt idx="112">
                  <c:v>0.39628571129452039</c:v>
                </c:pt>
                <c:pt idx="113">
                  <c:v>0.39302411898981759</c:v>
                </c:pt>
                <c:pt idx="114">
                  <c:v>0.38978937091406102</c:v>
                </c:pt>
                <c:pt idx="115">
                  <c:v>0.38658124612834704</c:v>
                </c:pt>
                <c:pt idx="116">
                  <c:v>0.38339952551218903</c:v>
                </c:pt>
                <c:pt idx="117">
                  <c:v>0.38024399174855078</c:v>
                </c:pt>
                <c:pt idx="118">
                  <c:v>0.37711442930900368</c:v>
                </c:pt>
                <c:pt idx="119">
                  <c:v>0.37401062443900551</c:v>
                </c:pt>
                <c:pt idx="120">
                  <c:v>0.37093236514330075</c:v>
                </c:pt>
                <c:pt idx="121">
                  <c:v>0.36787944117144084</c:v>
                </c:pt>
                <c:pt idx="122">
                  <c:v>0.3648516440034239</c:v>
                </c:pt>
                <c:pt idx="123">
                  <c:v>0.36184876683545225</c:v>
                </c:pt>
                <c:pt idx="124">
                  <c:v>0.35887060456580744</c:v>
                </c:pt>
                <c:pt idx="125">
                  <c:v>0.35591695378084143</c:v>
                </c:pt>
                <c:pt idx="126">
                  <c:v>0.35298761274108315</c:v>
                </c:pt>
                <c:pt idx="127">
                  <c:v>0.35008238136745923</c:v>
                </c:pt>
                <c:pt idx="128">
                  <c:v>0.34720106122762828</c:v>
                </c:pt>
                <c:pt idx="129">
                  <c:v>0.34434345552242773</c:v>
                </c:pt>
                <c:pt idx="130">
                  <c:v>0.34150936907243201</c:v>
                </c:pt>
                <c:pt idx="131">
                  <c:v>0.33869860830462145</c:v>
                </c:pt>
                <c:pt idx="132">
                  <c:v>0.33591098123916091</c:v>
                </c:pt>
                <c:pt idx="133">
                  <c:v>0.33314629747628721</c:v>
                </c:pt>
                <c:pt idx="134">
                  <c:v>0.33040436818330465</c:v>
                </c:pt>
                <c:pt idx="135">
                  <c:v>0.32768500608168716</c:v>
                </c:pt>
                <c:pt idx="136">
                  <c:v>0.32498802543428701</c:v>
                </c:pt>
                <c:pt idx="137">
                  <c:v>0.32231324203264866</c:v>
                </c:pt>
                <c:pt idx="138">
                  <c:v>0.31966047318442692</c:v>
                </c:pt>
                <c:pt idx="139">
                  <c:v>0.3170295377009088</c:v>
                </c:pt>
                <c:pt idx="140">
                  <c:v>0.3144202558846379</c:v>
                </c:pt>
                <c:pt idx="141">
                  <c:v>0.31183244951714095</c:v>
                </c:pt>
                <c:pt idx="142">
                  <c:v>0.30926594184675504</c:v>
                </c:pt>
                <c:pt idx="143">
                  <c:v>0.3067205575765552</c:v>
                </c:pt>
                <c:pt idx="144">
                  <c:v>0.30419612285238129</c:v>
                </c:pt>
                <c:pt idx="145">
                  <c:v>0.3016924652509636</c:v>
                </c:pt>
                <c:pt idx="146">
                  <c:v>0.29920941376814586</c:v>
                </c:pt>
                <c:pt idx="147">
                  <c:v>0.29674679880720539</c:v>
                </c:pt>
                <c:pt idx="148">
                  <c:v>0.29430445216726953</c:v>
                </c:pt>
                <c:pt idx="149">
                  <c:v>0.29188220703182699</c:v>
                </c:pt>
                <c:pt idx="150">
                  <c:v>0.28947989795733414</c:v>
                </c:pt>
                <c:pt idx="151">
                  <c:v>0.2870973608619149</c:v>
                </c:pt>
                <c:pt idx="152">
                  <c:v>0.28473443301415363</c:v>
                </c:pt>
                <c:pt idx="153">
                  <c:v>0.28239095302198036</c:v>
                </c:pt>
                <c:pt idx="154">
                  <c:v>0.28006676082164728</c:v>
                </c:pt>
                <c:pt idx="155">
                  <c:v>0.27776169766679626</c:v>
                </c:pt>
                <c:pt idx="156">
                  <c:v>0.27547560611761623</c:v>
                </c:pt>
                <c:pt idx="157">
                  <c:v>0.2732083300300896</c:v>
                </c:pt>
                <c:pt idx="158">
                  <c:v>0.27095971454532747</c:v>
                </c:pt>
                <c:pt idx="159">
                  <c:v>0.26872960607899243</c:v>
                </c:pt>
                <c:pt idx="160">
                  <c:v>0.26651785231080866</c:v>
                </c:pt>
                <c:pt idx="161">
                  <c:v>0.26432430217415787</c:v>
                </c:pt>
                <c:pt idx="162">
                  <c:v>0.2621488058457615</c:v>
                </c:pt>
                <c:pt idx="163">
                  <c:v>0.2599912147354474</c:v>
                </c:pt>
                <c:pt idx="164">
                  <c:v>0.25785138147600078</c:v>
                </c:pt>
                <c:pt idx="165">
                  <c:v>0.25572915991309897</c:v>
                </c:pt>
                <c:pt idx="166">
                  <c:v>0.25362440509532869</c:v>
                </c:pt>
                <c:pt idx="167">
                  <c:v>0.25153697326428559</c:v>
                </c:pt>
                <c:pt idx="168">
                  <c:v>0.24946672184475538</c:v>
                </c:pt>
                <c:pt idx="169">
                  <c:v>0.2474135094349757</c:v>
                </c:pt>
                <c:pt idx="170">
                  <c:v>0.24537719579697806</c:v>
                </c:pt>
                <c:pt idx="171">
                  <c:v>0.24335764184700945</c:v>
                </c:pt>
                <c:pt idx="172">
                  <c:v>0.24135470964603256</c:v>
                </c:pt>
                <c:pt idx="173">
                  <c:v>0.23936826239030443</c:v>
                </c:pt>
                <c:pt idx="174">
                  <c:v>0.23739816440203237</c:v>
                </c:pt>
                <c:pt idx="175">
                  <c:v>0.2354442811201071</c:v>
                </c:pt>
                <c:pt idx="176">
                  <c:v>0.23350647909091182</c:v>
                </c:pt>
                <c:pt idx="177">
                  <c:v>0.23158462595920723</c:v>
                </c:pt>
                <c:pt idx="178">
                  <c:v>0.22967859045909136</c:v>
                </c:pt>
                <c:pt idx="179">
                  <c:v>0.22778824240503395</c:v>
                </c:pt>
                <c:pt idx="180">
                  <c:v>0.22591345268298449</c:v>
                </c:pt>
                <c:pt idx="181">
                  <c:v>0.22405409324155351</c:v>
                </c:pt>
                <c:pt idx="182">
                  <c:v>0.2222100370832665</c:v>
                </c:pt>
                <c:pt idx="183">
                  <c:v>0.22038115825588972</c:v>
                </c:pt>
                <c:pt idx="184">
                  <c:v>0.21856733184382743</c:v>
                </c:pt>
                <c:pt idx="185">
                  <c:v>0.21676843395958997</c:v>
                </c:pt>
                <c:pt idx="186">
                  <c:v>0.21498434173533207</c:v>
                </c:pt>
                <c:pt idx="187">
                  <c:v>0.21321493331446062</c:v>
                </c:pt>
                <c:pt idx="188">
                  <c:v>0.21146008784331186</c:v>
                </c:pt>
                <c:pt idx="189">
                  <c:v>0.20971968546289665</c:v>
                </c:pt>
                <c:pt idx="190">
                  <c:v>0.20799360730071406</c:v>
                </c:pt>
                <c:pt idx="191">
                  <c:v>0.20628173546263207</c:v>
                </c:pt>
                <c:pt idx="192">
                  <c:v>0.20458395302483526</c:v>
                </c:pt>
                <c:pt idx="193">
                  <c:v>0.20290014402583867</c:v>
                </c:pt>
                <c:pt idx="194">
                  <c:v>0.20123019345856746</c:v>
                </c:pt>
                <c:pt idx="195">
                  <c:v>0.1995739872625017</c:v>
                </c:pt>
                <c:pt idx="196">
                  <c:v>0.19793141231588585</c:v>
                </c:pt>
                <c:pt idx="197">
                  <c:v>0.19630235642800234</c:v>
                </c:pt>
                <c:pt idx="198">
                  <c:v>0.19468670833150878</c:v>
                </c:pt>
                <c:pt idx="199">
                  <c:v>0.19308435767483814</c:v>
                </c:pt>
                <c:pt idx="200">
                  <c:v>0.19149519501466167</c:v>
                </c:pt>
                <c:pt idx="201">
                  <c:v>0.18991911180841356</c:v>
                </c:pt>
                <c:pt idx="202">
                  <c:v>0.18835600040687747</c:v>
                </c:pt>
                <c:pt idx="203">
                  <c:v>0.18680575404683375</c:v>
                </c:pt>
                <c:pt idx="204">
                  <c:v>0.18526826684376746</c:v>
                </c:pt>
                <c:pt idx="205">
                  <c:v>0.18374343378463615</c:v>
                </c:pt>
                <c:pt idx="206">
                  <c:v>0.18223115072069737</c:v>
                </c:pt>
                <c:pt idx="207">
                  <c:v>0.18073131436039513</c:v>
                </c:pt>
                <c:pt idx="208">
                  <c:v>0.17924382226230487</c:v>
                </c:pt>
                <c:pt idx="209">
                  <c:v>0.17776857282813652</c:v>
                </c:pt>
                <c:pt idx="210">
                  <c:v>0.17630546529579522</c:v>
                </c:pt>
                <c:pt idx="211">
                  <c:v>0.17485439973249906</c:v>
                </c:pt>
                <c:pt idx="212">
                  <c:v>0.17341527702795348</c:v>
                </c:pt>
                <c:pt idx="213">
                  <c:v>0.1719879988875819</c:v>
                </c:pt>
                <c:pt idx="214">
                  <c:v>0.17057246782581201</c:v>
                </c:pt>
                <c:pt idx="215">
                  <c:v>0.16916858715941735</c:v>
                </c:pt>
                <c:pt idx="216">
                  <c:v>0.16777626100091367</c:v>
                </c:pt>
                <c:pt idx="217">
                  <c:v>0.16639539425200964</c:v>
                </c:pt>
                <c:pt idx="218">
                  <c:v>0.16502589259711148</c:v>
                </c:pt>
                <c:pt idx="219">
                  <c:v>0.16366766249688106</c:v>
                </c:pt>
                <c:pt idx="220">
                  <c:v>0.16232061118184693</c:v>
                </c:pt>
                <c:pt idx="221">
                  <c:v>0.1609846466460681</c:v>
                </c:pt>
                <c:pt idx="222">
                  <c:v>0.15965967764084985</c:v>
                </c:pt>
                <c:pt idx="223">
                  <c:v>0.15834561366851121</c:v>
                </c:pt>
                <c:pt idx="224">
                  <c:v>0.15704236497620391</c:v>
                </c:pt>
                <c:pt idx="225">
                  <c:v>0.15574984254978205</c:v>
                </c:pt>
                <c:pt idx="226">
                  <c:v>0.15446795810772226</c:v>
                </c:pt>
                <c:pt idx="227">
                  <c:v>0.15319662409509402</c:v>
                </c:pt>
                <c:pt idx="228">
                  <c:v>0.15193575367757939</c:v>
                </c:pt>
                <c:pt idx="229">
                  <c:v>0.15068526073554214</c:v>
                </c:pt>
                <c:pt idx="230">
                  <c:v>0.1494450598581456</c:v>
                </c:pt>
                <c:pt idx="231">
                  <c:v>0.14821506633751896</c:v>
                </c:pt>
                <c:pt idx="232">
                  <c:v>0.14699519616297163</c:v>
                </c:pt>
                <c:pt idx="233">
                  <c:v>0.14578536601525505</c:v>
                </c:pt>
                <c:pt idx="234">
                  <c:v>0.14458549326087192</c:v>
                </c:pt>
                <c:pt idx="235">
                  <c:v>0.14339549594643219</c:v>
                </c:pt>
                <c:pt idx="236">
                  <c:v>0.1422152927930555</c:v>
                </c:pt>
                <c:pt idx="237">
                  <c:v>0.14104480319081963</c:v>
                </c:pt>
                <c:pt idx="238">
                  <c:v>0.13988394719325478</c:v>
                </c:pt>
                <c:pt idx="239">
                  <c:v>0.13873264551188305</c:v>
                </c:pt>
                <c:pt idx="240">
                  <c:v>0.13759081951080293</c:v>
                </c:pt>
                <c:pt idx="241">
                  <c:v>0.13645839120131825</c:v>
                </c:pt>
                <c:pt idx="242">
                  <c:v>0.13533528323661154</c:v>
                </c:pt>
                <c:pt idx="243">
                  <c:v>0.134221418906461</c:v>
                </c:pt>
                <c:pt idx="244">
                  <c:v>0.1331167221320011</c:v>
                </c:pt>
                <c:pt idx="245">
                  <c:v>0.1320211174605263</c:v>
                </c:pt>
                <c:pt idx="246">
                  <c:v>0.13093453006033742</c:v>
                </c:pt>
                <c:pt idx="247">
                  <c:v>0.12985688571563059</c:v>
                </c:pt>
                <c:pt idx="248">
                  <c:v>0.12878811082142808</c:v>
                </c:pt>
                <c:pt idx="249">
                  <c:v>0.12772813237855105</c:v>
                </c:pt>
                <c:pt idx="250">
                  <c:v>0.12667687798863356</c:v>
                </c:pt>
                <c:pt idx="251">
                  <c:v>0.12563427584917758</c:v>
                </c:pt>
                <c:pt idx="252">
                  <c:v>0.12460025474864882</c:v>
                </c:pt>
                <c:pt idx="253">
                  <c:v>0.1235747440616128</c:v>
                </c:pt>
                <c:pt idx="254">
                  <c:v>0.12255767374391108</c:v>
                </c:pt>
                <c:pt idx="255">
                  <c:v>0.12154897432787705</c:v>
                </c:pt>
                <c:pt idx="256">
                  <c:v>0.12054857691759122</c:v>
                </c:pt>
                <c:pt idx="257">
                  <c:v>0.11955641318417547</c:v>
                </c:pt>
                <c:pt idx="258">
                  <c:v>0.11857241536112612</c:v>
                </c:pt>
                <c:pt idx="259">
                  <c:v>0.1175965162396853</c:v>
                </c:pt>
                <c:pt idx="260">
                  <c:v>0.11662864916425053</c:v>
                </c:pt>
                <c:pt idx="261">
                  <c:v>0.115668748027822</c:v>
                </c:pt>
                <c:pt idx="262">
                  <c:v>0.11471674726748733</c:v>
                </c:pt>
                <c:pt idx="263">
                  <c:v>0.11377258185994354</c:v>
                </c:pt>
                <c:pt idx="264">
                  <c:v>0.11283618731705584</c:v>
                </c:pt>
                <c:pt idx="265">
                  <c:v>0.11190749968145297</c:v>
                </c:pt>
                <c:pt idx="266">
                  <c:v>0.1109864555221588</c:v>
                </c:pt>
                <c:pt idx="267">
                  <c:v>0.11007299193025988</c:v>
                </c:pt>
                <c:pt idx="268">
                  <c:v>0.10916704651460868</c:v>
                </c:pt>
                <c:pt idx="269">
                  <c:v>0.10826855739756212</c:v>
                </c:pt>
                <c:pt idx="270">
                  <c:v>0.10737746321075528</c:v>
                </c:pt>
                <c:pt idx="271">
                  <c:v>0.10649370309090977</c:v>
                </c:pt>
                <c:pt idx="272">
                  <c:v>0.10561721667567672</c:v>
                </c:pt>
                <c:pt idx="273">
                  <c:v>0.10474794409951388</c:v>
                </c:pt>
                <c:pt idx="274">
                  <c:v>0.10388582598959671</c:v>
                </c:pt>
                <c:pt idx="275">
                  <c:v>0.10303080346176316</c:v>
                </c:pt>
                <c:pt idx="276">
                  <c:v>0.1021828181164917</c:v>
                </c:pt>
                <c:pt idx="277">
                  <c:v>0.10134181203491259</c:v>
                </c:pt>
                <c:pt idx="278">
                  <c:v>0.10050772777485192</c:v>
                </c:pt>
                <c:pt idx="279">
                  <c:v>9.9680508366908185E-2</c:v>
                </c:pt>
                <c:pt idx="280">
                  <c:v>9.8860097310561168E-2</c:v>
                </c:pt>
                <c:pt idx="281">
                  <c:v>9.804643857031288E-2</c:v>
                </c:pt>
                <c:pt idx="282">
                  <c:v>9.7239476571860259E-2</c:v>
                </c:pt>
                <c:pt idx="283">
                  <c:v>9.6439156198299292E-2</c:v>
                </c:pt>
                <c:pt idx="284">
                  <c:v>9.5645422786360471E-2</c:v>
                </c:pt>
                <c:pt idx="285">
                  <c:v>9.4858222122675195E-2</c:v>
                </c:pt>
                <c:pt idx="286">
                  <c:v>9.4077500440072903E-2</c:v>
                </c:pt>
                <c:pt idx="287">
                  <c:v>9.3303204413908672E-2</c:v>
                </c:pt>
                <c:pt idx="288">
                  <c:v>9.2535281158421051E-2</c:v>
                </c:pt>
                <c:pt idx="289">
                  <c:v>9.1773678223119895E-2</c:v>
                </c:pt>
                <c:pt idx="290">
                  <c:v>9.1018343589203868E-2</c:v>
                </c:pt>
                <c:pt idx="291">
                  <c:v>9.0269225666007522E-2</c:v>
                </c:pt>
                <c:pt idx="292">
                  <c:v>8.952627328747749E-2</c:v>
                </c:pt>
                <c:pt idx="293">
                  <c:v>8.8789435708677839E-2</c:v>
                </c:pt>
                <c:pt idx="294">
                  <c:v>8.8058662602324034E-2</c:v>
                </c:pt>
                <c:pt idx="295">
                  <c:v>8.7333904055345538E-2</c:v>
                </c:pt>
                <c:pt idx="296">
                  <c:v>8.6615110565476647E-2</c:v>
                </c:pt>
                <c:pt idx="297">
                  <c:v>8.5902233037875406E-2</c:v>
                </c:pt>
                <c:pt idx="298">
                  <c:v>8.519522278177033E-2</c:v>
                </c:pt>
                <c:pt idx="299">
                  <c:v>8.4494031507134776E-2</c:v>
                </c:pt>
                <c:pt idx="300">
                  <c:v>8.3798611321388619E-2</c:v>
                </c:pt>
                <c:pt idx="301">
                  <c:v>8.3108914726127095E-2</c:v>
                </c:pt>
                <c:pt idx="302">
                  <c:v>8.2424894613876629E-2</c:v>
                </c:pt>
                <c:pt idx="303">
                  <c:v>8.1746504264877243E-2</c:v>
                </c:pt>
                <c:pt idx="304">
                  <c:v>8.1073697343891582E-2</c:v>
                </c:pt>
                <c:pt idx="305">
                  <c:v>8.0406427897040111E-2</c:v>
                </c:pt>
                <c:pt idx="306">
                  <c:v>7.9744650348662349E-2</c:v>
                </c:pt>
                <c:pt idx="307">
                  <c:v>7.9088319498204038E-2</c:v>
                </c:pt>
                <c:pt idx="308">
                  <c:v>7.8437390517129807E-2</c:v>
                </c:pt>
                <c:pt idx="309">
                  <c:v>7.779181894586136E-2</c:v>
                </c:pt>
                <c:pt idx="310">
                  <c:v>7.7151560690740764E-2</c:v>
                </c:pt>
                <c:pt idx="311">
                  <c:v>7.6516572021018803E-2</c:v>
                </c:pt>
                <c:pt idx="312">
                  <c:v>7.5886809565868074E-2</c:v>
                </c:pt>
                <c:pt idx="313">
                  <c:v>7.5262230311420694E-2</c:v>
                </c:pt>
                <c:pt idx="314">
                  <c:v>7.4642791597830382E-2</c:v>
                </c:pt>
                <c:pt idx="315">
                  <c:v>7.4028451116358723E-2</c:v>
                </c:pt>
                <c:pt idx="316">
                  <c:v>7.3419166906485367E-2</c:v>
                </c:pt>
                <c:pt idx="317">
                  <c:v>7.2814897353042113E-2</c:v>
                </c:pt>
                <c:pt idx="318">
                  <c:v>7.2215601183370476E-2</c:v>
                </c:pt>
                <c:pt idx="319">
                  <c:v>7.1621237464502718E-2</c:v>
                </c:pt>
                <c:pt idx="320">
                  <c:v>7.1031765600366031E-2</c:v>
                </c:pt>
                <c:pt idx="321">
                  <c:v>7.044714532900978E-2</c:v>
                </c:pt>
                <c:pt idx="322">
                  <c:v>6.9867336719855538E-2</c:v>
                </c:pt>
                <c:pt idx="323">
                  <c:v>6.9292300170969726E-2</c:v>
                </c:pt>
                <c:pt idx="324">
                  <c:v>6.8721996406358787E-2</c:v>
                </c:pt>
                <c:pt idx="325">
                  <c:v>6.815638647328652E-2</c:v>
                </c:pt>
                <c:pt idx="326">
                  <c:v>6.7595431739613548E-2</c:v>
                </c:pt>
                <c:pt idx="327">
                  <c:v>6.7039093891158724E-2</c:v>
                </c:pt>
                <c:pt idx="328">
                  <c:v>6.6487334929082126E-2</c:v>
                </c:pt>
                <c:pt idx="329">
                  <c:v>6.5940117167289744E-2</c:v>
                </c:pt>
                <c:pt idx="330">
                  <c:v>6.5397403229859402E-2</c:v>
                </c:pt>
                <c:pt idx="331">
                  <c:v>6.4859156048487951E-2</c:v>
                </c:pt>
                <c:pt idx="332">
                  <c:v>6.4325338859959433E-2</c:v>
                </c:pt>
                <c:pt idx="333">
                  <c:v>6.3795915203634077E-2</c:v>
                </c:pt>
                <c:pt idx="334">
                  <c:v>6.327084891895797E-2</c:v>
                </c:pt>
                <c:pt idx="335">
                  <c:v>6.2750104142993243E-2</c:v>
                </c:pt>
                <c:pt idx="336">
                  <c:v>6.2233645307968592E-2</c:v>
                </c:pt>
                <c:pt idx="337">
                  <c:v>6.172143713884988E-2</c:v>
                </c:pt>
                <c:pt idx="338">
                  <c:v>6.1213444650930843E-2</c:v>
                </c:pt>
                <c:pt idx="339">
                  <c:v>6.0709633147443542E-2</c:v>
                </c:pt>
                <c:pt idx="340">
                  <c:v>6.0209968217188541E-2</c:v>
                </c:pt>
                <c:pt idx="341">
                  <c:v>5.9714415732184528E-2</c:v>
                </c:pt>
                <c:pt idx="342">
                  <c:v>5.922294184533735E-2</c:v>
                </c:pt>
                <c:pt idx="343">
                  <c:v>5.873551298812818E-2</c:v>
                </c:pt>
                <c:pt idx="344">
                  <c:v>5.8252095868320718E-2</c:v>
                </c:pt>
                <c:pt idx="345">
                  <c:v>5.7772657467687297E-2</c:v>
                </c:pt>
                <c:pt idx="346">
                  <c:v>5.7297165039753663E-2</c:v>
                </c:pt>
                <c:pt idx="347">
                  <c:v>5.6825586107562345E-2</c:v>
                </c:pt>
                <c:pt idx="348">
                  <c:v>5.6357888461454425E-2</c:v>
                </c:pt>
                <c:pt idx="349">
                  <c:v>5.5894040156869544E-2</c:v>
                </c:pt>
                <c:pt idx="350">
                  <c:v>5.5434009512164047E-2</c:v>
                </c:pt>
                <c:pt idx="351">
                  <c:v>5.4977765106447078E-2</c:v>
                </c:pt>
                <c:pt idx="352">
                  <c:v>5.4525275777434462E-2</c:v>
                </c:pt>
                <c:pt idx="353">
                  <c:v>5.4076510619320277E-2</c:v>
                </c:pt>
                <c:pt idx="354">
                  <c:v>5.3631438980665934E-2</c:v>
                </c:pt>
                <c:pt idx="355">
                  <c:v>5.319003046230663E-2</c:v>
                </c:pt>
                <c:pt idx="356">
                  <c:v>5.2752254915275028E-2</c:v>
                </c:pt>
                <c:pt idx="357">
                  <c:v>5.2318082438742038E-2</c:v>
                </c:pt>
                <c:pt idx="358">
                  <c:v>5.1887483377974525E-2</c:v>
                </c:pt>
                <c:pt idx="359">
                  <c:v>5.1460428322309855E-2</c:v>
                </c:pt>
                <c:pt idx="360">
                  <c:v>5.1036888103147084E-2</c:v>
                </c:pt>
                <c:pt idx="361">
                  <c:v>5.0616833791954703E-2</c:v>
                </c:pt>
                <c:pt idx="362">
                  <c:v>5.0200236698294765E-2</c:v>
                </c:pt>
                <c:pt idx="363">
                  <c:v>4.9787068367863264E-2</c:v>
                </c:pt>
                <c:pt idx="364">
                  <c:v>4.9377300580546679E-2</c:v>
                </c:pt>
                <c:pt idx="365">
                  <c:v>4.8970905348494478E-2</c:v>
                </c:pt>
                <c:pt idx="366">
                  <c:v>4.8567854914207509E-2</c:v>
                </c:pt>
                <c:pt idx="367">
                  <c:v>4.8168121748642094E-2</c:v>
                </c:pt>
                <c:pt idx="368">
                  <c:v>4.7771678549329774E-2</c:v>
                </c:pt>
                <c:pt idx="369">
                  <c:v>4.7378498238512486E-2</c:v>
                </c:pt>
                <c:pt idx="370">
                  <c:v>4.6988553961293117E-2</c:v>
                </c:pt>
                <c:pt idx="371">
                  <c:v>4.6601819083801246E-2</c:v>
                </c:pt>
                <c:pt idx="372">
                  <c:v>4.6218267191374035E-2</c:v>
                </c:pt>
                <c:pt idx="373">
                  <c:v>4.5837872086752038E-2</c:v>
                </c:pt>
                <c:pt idx="374">
                  <c:v>4.5460607788289892E-2</c:v>
                </c:pt>
                <c:pt idx="375">
                  <c:v>4.5086448528181722E-2</c:v>
                </c:pt>
                <c:pt idx="376">
                  <c:v>4.4715368750701166E-2</c:v>
                </c:pt>
                <c:pt idx="377">
                  <c:v>4.4347343110455857E-2</c:v>
                </c:pt>
                <c:pt idx="378">
                  <c:v>4.3982346470656304E-2</c:v>
                </c:pt>
                <c:pt idx="379">
                  <c:v>4.3620353901398998E-2</c:v>
                </c:pt>
                <c:pt idx="380">
                  <c:v>4.3261340677963653E-2</c:v>
                </c:pt>
                <c:pt idx="381">
                  <c:v>4.2905282279124476E-2</c:v>
                </c:pt>
                <c:pt idx="382">
                  <c:v>4.255215438547532E-2</c:v>
                </c:pt>
                <c:pt idx="383">
                  <c:v>4.2201932877768612E-2</c:v>
                </c:pt>
                <c:pt idx="384">
                  <c:v>4.1854593835267996E-2</c:v>
                </c:pt>
                <c:pt idx="385">
                  <c:v>4.1510113534114483E-2</c:v>
                </c:pt>
                <c:pt idx="386">
                  <c:v>4.1168468445706069E-2</c:v>
                </c:pt>
                <c:pt idx="387">
                  <c:v>4.0829635235090707E-2</c:v>
                </c:pt>
                <c:pt idx="388">
                  <c:v>4.0493590759372478E-2</c:v>
                </c:pt>
                <c:pt idx="389">
                  <c:v>4.0160312066130882E-2</c:v>
                </c:pt>
                <c:pt idx="390">
                  <c:v>3.9829776391853179E-2</c:v>
                </c:pt>
                <c:pt idx="391">
                  <c:v>3.9501961160379559E-2</c:v>
                </c:pt>
                <c:pt idx="392">
                  <c:v>3.917684398136119E-2</c:v>
                </c:pt>
                <c:pt idx="393">
                  <c:v>3.8854402648730899E-2</c:v>
                </c:pt>
                <c:pt idx="394">
                  <c:v>3.8534615139186455E-2</c:v>
                </c:pt>
                <c:pt idx="395">
                  <c:v>3.8217459610686351E-2</c:v>
                </c:pt>
                <c:pt idx="396">
                  <c:v>3.790291440095795E-2</c:v>
                </c:pt>
                <c:pt idx="397">
                  <c:v>3.7590958026017911E-2</c:v>
                </c:pt>
                <c:pt idx="398">
                  <c:v>3.7281569178704808E-2</c:v>
                </c:pt>
                <c:pt idx="399">
                  <c:v>3.6974726727223794E-2</c:v>
                </c:pt>
                <c:pt idx="400">
                  <c:v>3.6670409713703278E-2</c:v>
                </c:pt>
                <c:pt idx="401">
                  <c:v>3.6368597352763467E-2</c:v>
                </c:pt>
                <c:pt idx="402">
                  <c:v>3.6069269030096669E-2</c:v>
                </c:pt>
                <c:pt idx="403">
                  <c:v>3.5772404301059331E-2</c:v>
                </c:pt>
                <c:pt idx="404">
                  <c:v>3.5477982889275603E-2</c:v>
                </c:pt>
                <c:pt idx="405">
                  <c:v>3.5185984685252449E-2</c:v>
                </c:pt>
                <c:pt idx="406">
                  <c:v>3.4896389745006126E-2</c:v>
                </c:pt>
                <c:pt idx="407">
                  <c:v>3.4609178288699971E-2</c:v>
                </c:pt>
                <c:pt idx="408">
                  <c:v>3.4324330699293408E-2</c:v>
                </c:pt>
                <c:pt idx="409">
                  <c:v>3.4041827521202071E-2</c:v>
                </c:pt>
                <c:pt idx="410">
                  <c:v>3.3761649458968951E-2</c:v>
                </c:pt>
                <c:pt idx="411">
                  <c:v>3.3483777375946489E-2</c:v>
                </c:pt>
                <c:pt idx="412">
                  <c:v>3.3208192292989505E-2</c:v>
                </c:pt>
                <c:pt idx="413">
                  <c:v>3.2934875387158884E-2</c:v>
                </c:pt>
                <c:pt idx="414">
                  <c:v>3.2663807990435952E-2</c:v>
                </c:pt>
                <c:pt idx="415">
                  <c:v>3.2394971588447397E-2</c:v>
                </c:pt>
                <c:pt idx="416">
                  <c:v>3.2128347819200723E-2</c:v>
                </c:pt>
                <c:pt idx="417">
                  <c:v>3.1863918471830087E-2</c:v>
                </c:pt>
                <c:pt idx="418">
                  <c:v>3.1601665485352461E-2</c:v>
                </c:pt>
                <c:pt idx="419">
                  <c:v>3.1341570947434047E-2</c:v>
                </c:pt>
                <c:pt idx="420">
                  <c:v>3.1083617093166829E-2</c:v>
                </c:pt>
                <c:pt idx="421">
                  <c:v>3.0827786303855194E-2</c:v>
                </c:pt>
                <c:pt idx="422">
                  <c:v>3.0574061105812542E-2</c:v>
                </c:pt>
                <c:pt idx="423">
                  <c:v>3.0322424169167812E-2</c:v>
                </c:pt>
                <c:pt idx="424">
                  <c:v>3.0072858306681823E-2</c:v>
                </c:pt>
                <c:pt idx="425">
                  <c:v>2.9825346472573344E-2</c:v>
                </c:pt>
                <c:pt idx="426">
                  <c:v>2.9579871761354848E-2</c:v>
                </c:pt>
                <c:pt idx="427">
                  <c:v>2.933641740667783E-2</c:v>
                </c:pt>
                <c:pt idx="428">
                  <c:v>2.909496678018765E-2</c:v>
                </c:pt>
                <c:pt idx="429">
                  <c:v>2.8855503390387768E-2</c:v>
                </c:pt>
                <c:pt idx="430">
                  <c:v>2.8618010881513365E-2</c:v>
                </c:pt>
                <c:pt idx="431">
                  <c:v>2.8382473032414198E-2</c:v>
                </c:pt>
                <c:pt idx="432">
                  <c:v>2.8148873755446686E-2</c:v>
                </c:pt>
                <c:pt idx="433">
                  <c:v>2.7917197095375081E-2</c:v>
                </c:pt>
                <c:pt idx="434">
                  <c:v>2.7687427228281703E-2</c:v>
                </c:pt>
                <c:pt idx="435">
                  <c:v>2.7459548460486146E-2</c:v>
                </c:pt>
                <c:pt idx="436">
                  <c:v>2.7233545227473357E-2</c:v>
                </c:pt>
                <c:pt idx="437">
                  <c:v>2.7009402092830564E-2</c:v>
                </c:pt>
                <c:pt idx="438">
                  <c:v>2.6787103747192946E-2</c:v>
                </c:pt>
                <c:pt idx="439">
                  <c:v>2.6566635007197959E-2</c:v>
                </c:pt>
                <c:pt idx="440">
                  <c:v>2.6347980814448307E-2</c:v>
                </c:pt>
                <c:pt idx="441">
                  <c:v>2.6131126234483416E-2</c:v>
                </c:pt>
                <c:pt idx="442">
                  <c:v>2.5916056455759385E-2</c:v>
                </c:pt>
                <c:pt idx="443">
                  <c:v>2.5702756788637333E-2</c:v>
                </c:pt>
                <c:pt idx="444">
                  <c:v>2.5491212664380068E-2</c:v>
                </c:pt>
                <c:pt idx="445">
                  <c:v>2.5281409634157027E-2</c:v>
                </c:pt>
                <c:pt idx="446">
                  <c:v>2.5073333368057383E-2</c:v>
                </c:pt>
                <c:pt idx="447">
                  <c:v>2.4866969654111299E-2</c:v>
                </c:pt>
                <c:pt idx="448">
                  <c:v>2.4662304397319215E-2</c:v>
                </c:pt>
                <c:pt idx="449">
                  <c:v>2.4459323618689143E-2</c:v>
                </c:pt>
                <c:pt idx="450">
                  <c:v>2.4258013454281874E-2</c:v>
                </c:pt>
                <c:pt idx="451">
                  <c:v>2.405836015426405E-2</c:v>
                </c:pt>
                <c:pt idx="452">
                  <c:v>2.3860350081969021E-2</c:v>
                </c:pt>
                <c:pt idx="453">
                  <c:v>2.366396971296544E-2</c:v>
                </c:pt>
                <c:pt idx="454">
                  <c:v>2.3469205634133523E-2</c:v>
                </c:pt>
                <c:pt idx="455">
                  <c:v>2.3276044542748911E-2</c:v>
                </c:pt>
                <c:pt idx="456">
                  <c:v>2.3084473245574062E-2</c:v>
                </c:pt>
                <c:pt idx="457">
                  <c:v>2.289447865795714E-2</c:v>
                </c:pt>
                <c:pt idx="458">
                  <c:v>2.2706047802938303E-2</c:v>
                </c:pt>
                <c:pt idx="459">
                  <c:v>2.2519167810363356E-2</c:v>
                </c:pt>
                <c:pt idx="460">
                  <c:v>2.2333825916004704E-2</c:v>
                </c:pt>
                <c:pt idx="461">
                  <c:v>2.2150009460689526E-2</c:v>
                </c:pt>
                <c:pt idx="462">
                  <c:v>2.1967705889435134E-2</c:v>
                </c:pt>
                <c:pt idx="463">
                  <c:v>2.178690275059144E-2</c:v>
                </c:pt>
                <c:pt idx="464">
                  <c:v>2.1607587694990497E-2</c:v>
                </c:pt>
                <c:pt idx="465">
                  <c:v>2.1429748475103021E-2</c:v>
                </c:pt>
                <c:pt idx="466">
                  <c:v>2.1253372944201869E-2</c:v>
                </c:pt>
                <c:pt idx="467">
                  <c:v>2.1078449055532394E-2</c:v>
                </c:pt>
                <c:pt idx="468">
                  <c:v>2.0904964861489628E-2</c:v>
                </c:pt>
                <c:pt idx="469">
                  <c:v>2.0732908512802246E-2</c:v>
                </c:pt>
                <c:pt idx="470">
                  <c:v>2.056226825772324E-2</c:v>
                </c:pt>
                <c:pt idx="471">
                  <c:v>2.0393032441227244E-2</c:v>
                </c:pt>
                <c:pt idx="472">
                  <c:v>2.0225189504214491E-2</c:v>
                </c:pt>
                <c:pt idx="473">
                  <c:v>2.0058727982721288E-2</c:v>
                </c:pt>
                <c:pt idx="474">
                  <c:v>1.989363650713703E-2</c:v>
                </c:pt>
                <c:pt idx="475">
                  <c:v>1.9729903801427612E-2</c:v>
                </c:pt>
                <c:pt idx="476">
                  <c:v>1.9567518682365278E-2</c:v>
                </c:pt>
                <c:pt idx="477">
                  <c:v>1.9406470058764769E-2</c:v>
                </c:pt>
                <c:pt idx="478">
                  <c:v>1.924674693072579E-2</c:v>
                </c:pt>
                <c:pt idx="479">
                  <c:v>1.9088338388881691E-2</c:v>
                </c:pt>
                <c:pt idx="480">
                  <c:v>1.8931233613654334E-2</c:v>
                </c:pt>
                <c:pt idx="481">
                  <c:v>1.8775421874515107E-2</c:v>
                </c:pt>
                <c:pt idx="482">
                  <c:v>1.8620892529252E-2</c:v>
                </c:pt>
                <c:pt idx="483">
                  <c:v>1.8467635023242734E-2</c:v>
                </c:pt>
                <c:pt idx="484">
                  <c:v>1.8315638888733856E-2</c:v>
                </c:pt>
                <c:pt idx="485">
                  <c:v>1.8164893744125773E-2</c:v>
                </c:pt>
                <c:pt idx="486">
                  <c:v>1.8015389293263673E-2</c:v>
                </c:pt>
                <c:pt idx="487">
                  <c:v>1.7867115324734277E-2</c:v>
                </c:pt>
                <c:pt idx="488">
                  <c:v>1.7720061711168383E-2</c:v>
                </c:pt>
                <c:pt idx="489">
                  <c:v>1.7574218408549148E-2</c:v>
                </c:pt>
                <c:pt idx="490">
                  <c:v>1.7429575455526071E-2</c:v>
                </c:pt>
                <c:pt idx="491">
                  <c:v>1.7286122972734606E-2</c:v>
                </c:pt>
                <c:pt idx="492">
                  <c:v>1.7143851162121391E-2</c:v>
                </c:pt>
                <c:pt idx="493">
                  <c:v>1.700275030627502E-2</c:v>
                </c:pt>
                <c:pt idx="494">
                  <c:v>1.6862810767762328E-2</c:v>
                </c:pt>
                <c:pt idx="495">
                  <c:v>1.6724022988470137E-2</c:v>
                </c:pt>
                <c:pt idx="496">
                  <c:v>1.6586377488952423E-2</c:v>
                </c:pt>
                <c:pt idx="497">
                  <c:v>1.6449864867782854E-2</c:v>
                </c:pt>
                <c:pt idx="498">
                  <c:v>1.6314475800912647E-2</c:v>
                </c:pt>
                <c:pt idx="499">
                  <c:v>1.6180201041033734E-2</c:v>
                </c:pt>
                <c:pt idx="500">
                  <c:v>1.604703141694714E-2</c:v>
                </c:pt>
              </c:numCache>
            </c:numRef>
          </c:yVal>
          <c:smooth val="1"/>
          <c:extLst>
            <c:ext xmlns:c16="http://schemas.microsoft.com/office/drawing/2014/chart" uri="{C3380CC4-5D6E-409C-BE32-E72D297353CC}">
              <c16:uniqueId val="{00000002-CB23-4E6D-9A50-456127DAD990}"/>
            </c:ext>
          </c:extLst>
        </c:ser>
        <c:ser>
          <c:idx val="3"/>
          <c:order val="3"/>
          <c:tx>
            <c:strRef>
              <c:f>intro!$C$53</c:f>
              <c:strCache>
                <c:ptCount val="1"/>
                <c:pt idx="0">
                  <c:v>Sulphate - example (gas2)</c:v>
                </c:pt>
              </c:strCache>
            </c:strRef>
          </c:tx>
          <c:spPr>
            <a:ln w="19050" cap="rnd">
              <a:solidFill>
                <a:schemeClr val="accent4">
                  <a:lumMod val="60000"/>
                  <a:lumOff val="40000"/>
                </a:schemeClr>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inventory_and_effects!$M$7:$M$507</c:f>
              <c:numCache>
                <c:formatCode>0.00</c:formatCode>
                <c:ptCount val="501"/>
                <c:pt idx="0">
                  <c:v>1</c:v>
                </c:pt>
                <c:pt idx="1">
                  <c:v>3.3012883806932751E-40</c:v>
                </c:pt>
                <c:pt idx="2">
                  <c:v>1.0898504972500427E-79</c:v>
                </c:pt>
                <c:pt idx="3">
                  <c:v>3.597910783264354E-119</c:v>
                </c:pt>
                <c:pt idx="4">
                  <c:v>1.1877741063561652E-158</c:v>
                </c:pt>
                <c:pt idx="5">
                  <c:v>3.9211848562019467E-198</c:v>
                </c:pt>
                <c:pt idx="6">
                  <c:v>1.2944962004329919E-237</c:v>
                </c:pt>
                <c:pt idx="7">
                  <c:v>4.2735052653410289E-277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1"/>
          <c:extLst>
            <c:ext xmlns:c16="http://schemas.microsoft.com/office/drawing/2014/chart" uri="{C3380CC4-5D6E-409C-BE32-E72D297353CC}">
              <c16:uniqueId val="{00000001-4756-114D-80D8-1B90708D0185}"/>
            </c:ext>
          </c:extLst>
        </c:ser>
        <c:ser>
          <c:idx val="4"/>
          <c:order val="4"/>
          <c:tx>
            <c:strRef>
              <c:f>intro!$C$54</c:f>
              <c:strCache>
                <c:ptCount val="1"/>
                <c:pt idx="0">
                  <c:v>CFC-11 (gas3)</c:v>
                </c:pt>
              </c:strCache>
            </c:strRef>
          </c:tx>
          <c:spPr>
            <a:ln w="19050" cap="rnd">
              <a:solidFill>
                <a:srgbClr val="FF0000"/>
              </a:solidFill>
              <a:prstDash val="sys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inventory_and_effects!$N$7:$N$507</c:f>
              <c:numCache>
                <c:formatCode>0.00</c:formatCode>
                <c:ptCount val="501"/>
                <c:pt idx="0">
                  <c:v>1</c:v>
                </c:pt>
                <c:pt idx="1">
                  <c:v>0.97802287248460051</c:v>
                </c:pt>
                <c:pt idx="2">
                  <c:v>0.95652873910302916</c:v>
                </c:pt>
                <c:pt idx="3">
                  <c:v>0.93550698503161756</c:v>
                </c:pt>
                <c:pt idx="4">
                  <c:v>0.91494722873003076</c:v>
                </c:pt>
                <c:pt idx="5">
                  <c:v>0.89483931681436946</c:v>
                </c:pt>
                <c:pt idx="6">
                  <c:v>0.87517331904294715</c:v>
                </c:pt>
                <c:pt idx="7">
                  <c:v>0.85593952341226487</c:v>
                </c:pt>
                <c:pt idx="8">
                  <c:v>0.83712843136076331</c:v>
                </c:pt>
                <c:pt idx="9">
                  <c:v>0.81873075307798149</c:v>
                </c:pt>
                <c:pt idx="10">
                  <c:v>0.80073740291680762</c:v>
                </c:pt>
                <c:pt idx="11">
                  <c:v>0.7831394949065551</c:v>
                </c:pt>
                <c:pt idx="12">
                  <c:v>0.76592833836464824</c:v>
                </c:pt>
                <c:pt idx="13">
                  <c:v>0.74909543360475028</c:v>
                </c:pt>
                <c:pt idx="14">
                  <c:v>0.7326324677392152</c:v>
                </c:pt>
                <c:pt idx="15">
                  <c:v>0.71653131057378872</c:v>
                </c:pt>
                <c:pt idx="16">
                  <c:v>0.70078401059253226</c:v>
                </c:pt>
                <c:pt idx="17">
                  <c:v>0.68538279103098709</c:v>
                </c:pt>
                <c:pt idx="18">
                  <c:v>0.67032004603563866</c:v>
                </c:pt>
                <c:pt idx="19">
                  <c:v>0.65558833690778495</c:v>
                </c:pt>
                <c:pt idx="20">
                  <c:v>0.64118038842995384</c:v>
                </c:pt>
                <c:pt idx="21">
                  <c:v>0.6270890852730554</c:v>
                </c:pt>
                <c:pt idx="22">
                  <c:v>0.61330746848249429</c:v>
                </c:pt>
                <c:pt idx="23">
                  <c:v>0.59982873204150766</c:v>
                </c:pt>
                <c:pt idx="24">
                  <c:v>0.58664621951003104</c:v>
                </c:pt>
                <c:pt idx="25">
                  <c:v>0.57375342073743207</c:v>
                </c:pt>
                <c:pt idx="26">
                  <c:v>0.56114396864748883</c:v>
                </c:pt>
                <c:pt idx="27">
                  <c:v>0.54881163609402561</c:v>
                </c:pt>
                <c:pt idx="28">
                  <c:v>0.53675033278565221</c:v>
                </c:pt>
                <c:pt idx="29">
                  <c:v>0.52495410227808881</c:v>
                </c:pt>
                <c:pt idx="30">
                  <c:v>0.51341711903259124</c:v>
                </c:pt>
                <c:pt idx="31">
                  <c:v>0.50213368553902293</c:v>
                </c:pt>
                <c:pt idx="32">
                  <c:v>0.49109822950215432</c:v>
                </c:pt>
                <c:pt idx="33">
                  <c:v>0.48030530108979858</c:v>
                </c:pt>
                <c:pt idx="34">
                  <c:v>0.46974957024142572</c:v>
                </c:pt>
                <c:pt idx="35">
                  <c:v>0.4594258240359258</c:v>
                </c:pt>
                <c:pt idx="36">
                  <c:v>0.44932896411722079</c:v>
                </c:pt>
                <c:pt idx="37">
                  <c:v>0.43945400417645425</c:v>
                </c:pt>
                <c:pt idx="38">
                  <c:v>0.42979606748951543</c:v>
                </c:pt>
                <c:pt idx="39">
                  <c:v>0.42035038450868112</c:v>
                </c:pt>
                <c:pt idx="40">
                  <c:v>0.41111229050718662</c:v>
                </c:pt>
                <c:pt idx="41">
                  <c:v>0.40207722327556222</c:v>
                </c:pt>
                <c:pt idx="42">
                  <c:v>0.39324072086859746</c:v>
                </c:pt>
                <c:pt idx="43">
                  <c:v>0.38459841940182066</c:v>
                </c:pt>
                <c:pt idx="44">
                  <c:v>0.37614605089640574</c:v>
                </c:pt>
                <c:pt idx="45">
                  <c:v>0.3678794411714415</c:v>
                </c:pt>
                <c:pt idx="46">
                  <c:v>0.35979450778252281</c:v>
                </c:pt>
                <c:pt idx="47">
                  <c:v>0.35188725800564591</c:v>
                </c:pt>
                <c:pt idx="48">
                  <c:v>0.34415378686541154</c:v>
                </c:pt>
                <c:pt idx="49">
                  <c:v>0.33659027520656276</c:v>
                </c:pt>
                <c:pt idx="50">
                  <c:v>0.32919298780790474</c:v>
                </c:pt>
                <c:pt idx="51">
                  <c:v>0.32195827153767509</c:v>
                </c:pt>
                <c:pt idx="52">
                  <c:v>0.31488255354945399</c:v>
                </c:pt>
                <c:pt idx="53">
                  <c:v>0.30796233951772306</c:v>
                </c:pt>
                <c:pt idx="54">
                  <c:v>0.3011942119122013</c:v>
                </c:pt>
                <c:pt idx="55">
                  <c:v>0.29457482831010662</c:v>
                </c:pt>
                <c:pt idx="56">
                  <c:v>0.2881009197455085</c:v>
                </c:pt>
                <c:pt idx="57">
                  <c:v>0.28176928909495758</c:v>
                </c:pt>
                <c:pt idx="58">
                  <c:v>0.27557680949859426</c:v>
                </c:pt>
                <c:pt idx="59">
                  <c:v>0.26952042281595667</c:v>
                </c:pt>
                <c:pt idx="60">
                  <c:v>0.26359713811572599</c:v>
                </c:pt>
                <c:pt idx="61">
                  <c:v>0.25780403019866233</c:v>
                </c:pt>
                <c:pt idx="62">
                  <c:v>0.2521382381530024</c:v>
                </c:pt>
                <c:pt idx="63">
                  <c:v>0.24659696394160571</c:v>
                </c:pt>
                <c:pt idx="64">
                  <c:v>0.24117747102015066</c:v>
                </c:pt>
                <c:pt idx="65">
                  <c:v>0.23587708298569926</c:v>
                </c:pt>
                <c:pt idx="66">
                  <c:v>0.23069318225496208</c:v>
                </c:pt>
                <c:pt idx="67">
                  <c:v>0.22562320877161149</c:v>
                </c:pt>
                <c:pt idx="68">
                  <c:v>0.22066465874200419</c:v>
                </c:pt>
                <c:pt idx="69">
                  <c:v>0.21581508339868904</c:v>
                </c:pt>
                <c:pt idx="70">
                  <c:v>0.21107208779108949</c:v>
                </c:pt>
                <c:pt idx="71">
                  <c:v>0.20643332960276312</c:v>
                </c:pt>
                <c:pt idx="72">
                  <c:v>0.20189651799465469</c:v>
                </c:pt>
                <c:pt idx="73">
                  <c:v>0.19745941247377102</c:v>
                </c:pt>
                <c:pt idx="74">
                  <c:v>0.1931198217867191</c:v>
                </c:pt>
                <c:pt idx="75">
                  <c:v>0.18887560283756116</c:v>
                </c:pt>
                <c:pt idx="76">
                  <c:v>0.18472465962945214</c:v>
                </c:pt>
                <c:pt idx="77">
                  <c:v>0.18066494222953691</c:v>
                </c:pt>
                <c:pt idx="78">
                  <c:v>0.1766944457565961</c:v>
                </c:pt>
                <c:pt idx="79">
                  <c:v>0.17281120939094055</c:v>
                </c:pt>
                <c:pt idx="80">
                  <c:v>0.16901331540606546</c:v>
                </c:pt>
                <c:pt idx="81">
                  <c:v>0.16529888822158592</c:v>
                </c:pt>
                <c:pt idx="82">
                  <c:v>0.16166609347698635</c:v>
                </c:pt>
                <c:pt idx="83">
                  <c:v>0.15811313712572614</c:v>
                </c:pt>
                <c:pt idx="84">
                  <c:v>0.15463826454925422</c:v>
                </c:pt>
                <c:pt idx="85">
                  <c:v>0.15123975969049519</c:v>
                </c:pt>
                <c:pt idx="86">
                  <c:v>0.1479159442063788</c:v>
                </c:pt>
                <c:pt idx="87">
                  <c:v>0.1446651766389945</c:v>
                </c:pt>
                <c:pt idx="88">
                  <c:v>0.14148585160496152</c:v>
                </c:pt>
                <c:pt idx="89">
                  <c:v>0.13837639900261439</c:v>
                </c:pt>
                <c:pt idx="90">
                  <c:v>0.13533528323661215</c:v>
                </c:pt>
                <c:pt idx="91">
                  <c:v>0.13236100245958843</c:v>
                </c:pt>
                <c:pt idx="92">
                  <c:v>0.12945208783046794</c:v>
                </c:pt>
                <c:pt idx="93">
                  <c:v>0.12660710278908305</c:v>
                </c:pt>
                <c:pt idx="94">
                  <c:v>0.12382464234673209</c:v>
                </c:pt>
                <c:pt idx="95">
                  <c:v>0.12110333239232922</c:v>
                </c:pt>
                <c:pt idx="96">
                  <c:v>0.11844182901380319</c:v>
                </c:pt>
                <c:pt idx="97">
                  <c:v>0.1158388178344097</c:v>
                </c:pt>
                <c:pt idx="98">
                  <c:v>0.11329301336362975</c:v>
                </c:pt>
                <c:pt idx="99">
                  <c:v>0.1108031583623334</c:v>
                </c:pt>
                <c:pt idx="100">
                  <c:v>0.1083680232218954</c:v>
                </c:pt>
                <c:pt idx="101">
                  <c:v>0.10598640535695603</c:v>
                </c:pt>
                <c:pt idx="102">
                  <c:v>0.10365712861152739</c:v>
                </c:pt>
                <c:pt idx="103">
                  <c:v>0.10137904267815169</c:v>
                </c:pt>
                <c:pt idx="104">
                  <c:v>9.9151022529824828E-2</c:v>
                </c:pt>
                <c:pt idx="105">
                  <c:v>9.6971967864404623E-2</c:v>
                </c:pt>
                <c:pt idx="106">
                  <c:v>9.4840802561229384E-2</c:v>
                </c:pt>
                <c:pt idx="107">
                  <c:v>9.2756474149678414E-2</c:v>
                </c:pt>
                <c:pt idx="108">
                  <c:v>9.0717953289412082E-2</c:v>
                </c:pt>
                <c:pt idx="109">
                  <c:v>8.8724233262034616E-2</c:v>
                </c:pt>
                <c:pt idx="110">
                  <c:v>8.6774329473928838E-2</c:v>
                </c:pt>
                <c:pt idx="111">
                  <c:v>8.4867278970017015E-2</c:v>
                </c:pt>
                <c:pt idx="112">
                  <c:v>8.3002139958207974E-2</c:v>
                </c:pt>
                <c:pt idx="113">
                  <c:v>8.1177991344295403E-2</c:v>
                </c:pt>
                <c:pt idx="114">
                  <c:v>7.9393932277077833E-2</c:v>
                </c:pt>
                <c:pt idx="115">
                  <c:v>7.7649081703475509E-2</c:v>
                </c:pt>
                <c:pt idx="116">
                  <c:v>7.5942577933424557E-2</c:v>
                </c:pt>
                <c:pt idx="117">
                  <c:v>7.4273578214333516E-2</c:v>
                </c:pt>
                <c:pt idx="118">
                  <c:v>7.2641258314892113E-2</c:v>
                </c:pt>
                <c:pt idx="119">
                  <c:v>7.1044812118026657E-2</c:v>
                </c:pt>
                <c:pt idx="120">
                  <c:v>6.9483451222801182E-2</c:v>
                </c:pt>
                <c:pt idx="121">
                  <c:v>6.7956404555067643E-2</c:v>
                </c:pt>
                <c:pt idx="122">
                  <c:v>6.6462917986672851E-2</c:v>
                </c:pt>
                <c:pt idx="123">
                  <c:v>6.5002253963034204E-2</c:v>
                </c:pt>
                <c:pt idx="124">
                  <c:v>6.3573691138900226E-2</c:v>
                </c:pt>
                <c:pt idx="125">
                  <c:v>6.2176524022115993E-2</c:v>
                </c:pt>
                <c:pt idx="126">
                  <c:v>6.0810062625217653E-2</c:v>
                </c:pt>
                <c:pt idx="127">
                  <c:v>5.9473632124683817E-2</c:v>
                </c:pt>
                <c:pt idx="128">
                  <c:v>5.8166572527675681E-2</c:v>
                </c:pt>
                <c:pt idx="129">
                  <c:v>5.6888238346101218E-2</c:v>
                </c:pt>
                <c:pt idx="130">
                  <c:v>5.5637998277842514E-2</c:v>
                </c:pt>
                <c:pt idx="131">
                  <c:v>5.4415234894988791E-2</c:v>
                </c:pt>
                <c:pt idx="132">
                  <c:v>5.3219344338921205E-2</c:v>
                </c:pt>
                <c:pt idx="133">
                  <c:v>5.204973602209878E-2</c:v>
                </c:pt>
                <c:pt idx="134">
                  <c:v>5.0905832336398234E-2</c:v>
                </c:pt>
                <c:pt idx="135">
                  <c:v>4.978706836786366E-2</c:v>
                </c:pt>
                <c:pt idx="136">
                  <c:v>4.8692891617725206E-2</c:v>
                </c:pt>
                <c:pt idx="137">
                  <c:v>4.7622761729548935E-2</c:v>
                </c:pt>
                <c:pt idx="138">
                  <c:v>4.657615022238315E-2</c:v>
                </c:pt>
                <c:pt idx="139">
                  <c:v>4.5552540229769435E-2</c:v>
                </c:pt>
                <c:pt idx="140">
                  <c:v>4.4551426244489427E-2</c:v>
                </c:pt>
                <c:pt idx="141">
                  <c:v>4.3572313868921367E-2</c:v>
                </c:pt>
                <c:pt idx="142">
                  <c:v>4.2614719570883072E-2</c:v>
                </c:pt>
                <c:pt idx="143">
                  <c:v>4.1678170444840783E-2</c:v>
                </c:pt>
                <c:pt idx="144">
                  <c:v>4.0762203978365961E-2</c:v>
                </c:pt>
                <c:pt idx="145">
                  <c:v>3.9866367823724685E-2</c:v>
                </c:pt>
                <c:pt idx="146">
                  <c:v>3.8990219574486867E-2</c:v>
                </c:pt>
                <c:pt idx="147">
                  <c:v>3.8133326547044946E-2</c:v>
                </c:pt>
                <c:pt idx="148">
                  <c:v>3.7295265566934174E-2</c:v>
                </c:pt>
                <c:pt idx="149">
                  <c:v>3.6475622759848975E-2</c:v>
                </c:pt>
                <c:pt idx="150">
                  <c:v>3.5673993347252166E-2</c:v>
                </c:pt>
                <c:pt idx="151">
                  <c:v>3.4889981446476093E-2</c:v>
                </c:pt>
                <c:pt idx="152">
                  <c:v>3.4123199875216968E-2</c:v>
                </c:pt>
                <c:pt idx="153">
                  <c:v>3.3373269960325865E-2</c:v>
                </c:pt>
                <c:pt idx="154">
                  <c:v>3.2639821350801929E-2</c:v>
                </c:pt>
                <c:pt idx="155">
                  <c:v>3.1922491834895497E-2</c:v>
                </c:pt>
                <c:pt idx="156">
                  <c:v>3.1220927161230701E-2</c:v>
                </c:pt>
                <c:pt idx="157">
                  <c:v>3.0534780863859336E-2</c:v>
                </c:pt>
                <c:pt idx="158">
                  <c:v>2.986371409115952E-2</c:v>
                </c:pt>
                <c:pt idx="159">
                  <c:v>2.9207395438494675E-2</c:v>
                </c:pt>
                <c:pt idx="160">
                  <c:v>2.8565500784550179E-2</c:v>
                </c:pt>
                <c:pt idx="161">
                  <c:v>2.7937713131266875E-2</c:v>
                </c:pt>
                <c:pt idx="162">
                  <c:v>2.7323722447292371E-2</c:v>
                </c:pt>
                <c:pt idx="163">
                  <c:v>2.6723225514872842E-2</c:v>
                </c:pt>
                <c:pt idx="164">
                  <c:v>2.6135925780109703E-2</c:v>
                </c:pt>
                <c:pt idx="165">
                  <c:v>2.5561533206507215E-2</c:v>
                </c:pt>
                <c:pt idx="166">
                  <c:v>2.4999764131738687E-2</c:v>
                </c:pt>
                <c:pt idx="167">
                  <c:v>2.4450341127560556E-2</c:v>
                </c:pt>
                <c:pt idx="168">
                  <c:v>2.3912992862805141E-2</c:v>
                </c:pt>
                <c:pt idx="169">
                  <c:v>2.3387453969384433E-2</c:v>
                </c:pt>
                <c:pt idx="170">
                  <c:v>2.2873464911238737E-2</c:v>
                </c:pt>
                <c:pt idx="171">
                  <c:v>2.2370771856165428E-2</c:v>
                </c:pt>
                <c:pt idx="172">
                  <c:v>2.1879126550464569E-2</c:v>
                </c:pt>
                <c:pt idx="173">
                  <c:v>2.1398286196339447E-2</c:v>
                </c:pt>
                <c:pt idx="174">
                  <c:v>2.0928013331991482E-2</c:v>
                </c:pt>
                <c:pt idx="175">
                  <c:v>2.0468075714350324E-2</c:v>
                </c:pt>
                <c:pt idx="176">
                  <c:v>2.0018246204381196E-2</c:v>
                </c:pt>
                <c:pt idx="177">
                  <c:v>1.9578302654912848E-2</c:v>
                </c:pt>
                <c:pt idx="178">
                  <c:v>1.9148027800930743E-2</c:v>
                </c:pt>
                <c:pt idx="179">
                  <c:v>1.8727209152281273E-2</c:v>
                </c:pt>
                <c:pt idx="180">
                  <c:v>1.8315638888734029E-2</c:v>
                </c:pt>
                <c:pt idx="181">
                  <c:v>1.7913113757350312E-2</c:v>
                </c:pt>
                <c:pt idx="182">
                  <c:v>1.7519434972107166E-2</c:v>
                </c:pt>
                <c:pt idx="183">
                  <c:v>1.7134408115727418E-2</c:v>
                </c:pt>
                <c:pt idx="184">
                  <c:v>1.6757843043667179E-2</c:v>
                </c:pt>
                <c:pt idx="185">
                  <c:v>1.6389553790213455E-2</c:v>
                </c:pt>
                <c:pt idx="186">
                  <c:v>1.6029358476645435E-2</c:v>
                </c:pt>
                <c:pt idx="187">
                  <c:v>1.5677079221414147E-2</c:v>
                </c:pt>
                <c:pt idx="188">
                  <c:v>1.533254205229611E-2</c:v>
                </c:pt>
                <c:pt idx="189">
                  <c:v>1.4995576820477573E-2</c:v>
                </c:pt>
                <c:pt idx="190">
                  <c:v>1.4666017116526969E-2</c:v>
                </c:pt>
                <c:pt idx="191">
                  <c:v>1.4343700188214023E-2</c:v>
                </c:pt>
                <c:pt idx="192">
                  <c:v>1.4028466860134984E-2</c:v>
                </c:pt>
                <c:pt idx="193">
                  <c:v>1.3720161455104242E-2</c:v>
                </c:pt>
                <c:pt idx="194">
                  <c:v>1.3418631717273548E-2</c:v>
                </c:pt>
                <c:pt idx="195">
                  <c:v>1.3123728736940843E-2</c:v>
                </c:pt>
                <c:pt idx="196">
                  <c:v>1.2835306877011581E-2</c:v>
                </c:pt>
                <c:pt idx="197">
                  <c:v>1.2553223701076213E-2</c:v>
                </c:pt>
                <c:pt idx="198">
                  <c:v>1.2277339903068327E-2</c:v>
                </c:pt>
                <c:pt idx="199">
                  <c:v>1.2007519238468692E-2</c:v>
                </c:pt>
                <c:pt idx="200">
                  <c:v>1.1743628457021253E-2</c:v>
                </c:pt>
                <c:pt idx="201">
                  <c:v>1.1485537236927823E-2</c:v>
                </c:pt>
                <c:pt idx="202">
                  <c:v>1.1233118120488992E-2</c:v>
                </c:pt>
                <c:pt idx="203">
                  <c:v>1.098624645115946E-2</c:v>
                </c:pt>
                <c:pt idx="204">
                  <c:v>1.0744800311986723E-2</c:v>
                </c:pt>
                <c:pt idx="205">
                  <c:v>1.0508660465402686E-2</c:v>
                </c:pt>
                <c:pt idx="206">
                  <c:v>1.0277710294338493E-2</c:v>
                </c:pt>
                <c:pt idx="207">
                  <c:v>1.0051835744633482E-2</c:v>
                </c:pt>
                <c:pt idx="208">
                  <c:v>9.8309252687098208E-3</c:v>
                </c:pt>
                <c:pt idx="209">
                  <c:v>9.6148697704850229E-3</c:v>
                </c:pt>
                <c:pt idx="210">
                  <c:v>9.4035625514951142E-3</c:v>
                </c:pt>
                <c:pt idx="211">
                  <c:v>9.196899258201871E-3</c:v>
                </c:pt>
                <c:pt idx="212">
                  <c:v>8.9947778304580849E-3</c:v>
                </c:pt>
                <c:pt idx="213">
                  <c:v>8.7970984511054201E-3</c:v>
                </c:pt>
                <c:pt idx="214">
                  <c:v>8.6037634966799528E-3</c:v>
                </c:pt>
                <c:pt idx="215">
                  <c:v>8.4146774892010778E-3</c:v>
                </c:pt>
                <c:pt idx="216">
                  <c:v>8.2297470490199434E-3</c:v>
                </c:pt>
                <c:pt idx="217">
                  <c:v>8.0488808487041499E-3</c:v>
                </c:pt>
                <c:pt idx="218">
                  <c:v>7.8719895679359216E-3</c:v>
                </c:pt>
                <c:pt idx="219">
                  <c:v>7.698985849401499E-3</c:v>
                </c:pt>
                <c:pt idx="220">
                  <c:v>7.529784255649946E-3</c:v>
                </c:pt>
                <c:pt idx="221">
                  <c:v>7.3643012269000796E-3</c:v>
                </c:pt>
                <c:pt idx="222">
                  <c:v>7.2024550397746835E-3</c:v>
                </c:pt>
                <c:pt idx="223">
                  <c:v>7.0441657669416237E-3</c:v>
                </c:pt>
                <c:pt idx="224">
                  <c:v>6.8893552376419354E-3</c:v>
                </c:pt>
                <c:pt idx="225">
                  <c:v>6.7379469990853933E-3</c:v>
                </c:pt>
                <c:pt idx="226">
                  <c:v>6.58986627869449E-3</c:v>
                </c:pt>
                <c:pt idx="227">
                  <c:v>6.4450399471781905E-3</c:v>
                </c:pt>
                <c:pt idx="228">
                  <c:v>6.3033964824172123E-3</c:v>
                </c:pt>
                <c:pt idx="229">
                  <c:v>6.1648659341430089E-3</c:v>
                </c:pt>
                <c:pt idx="230">
                  <c:v>6.0293798893930059E-3</c:v>
                </c:pt>
                <c:pt idx="231">
                  <c:v>5.8968714387250308E-3</c:v>
                </c:pt>
                <c:pt idx="232">
                  <c:v>5.7672751431742534E-3</c:v>
                </c:pt>
                <c:pt idx="233">
                  <c:v>5.6405270019363194E-3</c:v>
                </c:pt>
                <c:pt idx="234">
                  <c:v>5.5165644207607108E-3</c:v>
                </c:pt>
                <c:pt idx="235">
                  <c:v>5.3953261810387367E-3</c:v>
                </c:pt>
                <c:pt idx="236">
                  <c:v>5.2767524095708755E-3</c:v>
                </c:pt>
                <c:pt idx="237">
                  <c:v>5.1607845489985453E-3</c:v>
                </c:pt>
                <c:pt idx="238">
                  <c:v>5.0473653288857006E-3</c:v>
                </c:pt>
                <c:pt idx="239">
                  <c:v>4.936438737435973E-3</c:v>
                </c:pt>
                <c:pt idx="240">
                  <c:v>4.827949993831385E-3</c:v>
                </c:pt>
                <c:pt idx="241">
                  <c:v>4.7218455211789807E-3</c:v>
                </c:pt>
                <c:pt idx="242">
                  <c:v>4.618072920052012E-3</c:v>
                </c:pt>
                <c:pt idx="243">
                  <c:v>4.5165809426126156E-3</c:v>
                </c:pt>
                <c:pt idx="244">
                  <c:v>4.4173194673031947E-3</c:v>
                </c:pt>
                <c:pt idx="245">
                  <c:v>4.3202394740940158E-3</c:v>
                </c:pt>
                <c:pt idx="246">
                  <c:v>4.2252930202747894E-3</c:v>
                </c:pt>
                <c:pt idx="247">
                  <c:v>4.1324332167782833E-3</c:v>
                </c:pt>
                <c:pt idx="248">
                  <c:v>4.0416142050242743E-3</c:v>
                </c:pt>
                <c:pt idx="249">
                  <c:v>3.9527911342724055E-3</c:v>
                </c:pt>
                <c:pt idx="250">
                  <c:v>3.8659201394727603E-3</c:v>
                </c:pt>
                <c:pt idx="251">
                  <c:v>3.7809583196032163E-3</c:v>
                </c:pt>
                <c:pt idx="252">
                  <c:v>3.6978637164828861E-3</c:v>
                </c:pt>
                <c:pt idx="253">
                  <c:v>3.6165952940511725E-3</c:v>
                </c:pt>
                <c:pt idx="254">
                  <c:v>3.537112918102216E-3</c:v>
                </c:pt>
                <c:pt idx="255">
                  <c:v>3.4593773364647168E-3</c:v>
                </c:pt>
                <c:pt idx="256">
                  <c:v>3.3833501596173487E-3</c:v>
                </c:pt>
                <c:pt idx="257">
                  <c:v>3.3089938417301908E-3</c:v>
                </c:pt>
                <c:pt idx="258">
                  <c:v>3.2362716621228147E-3</c:v>
                </c:pt>
                <c:pt idx="259">
                  <c:v>3.1651477071298678E-3</c:v>
                </c:pt>
                <c:pt idx="260">
                  <c:v>3.0955868523652006E-3</c:v>
                </c:pt>
                <c:pt idx="261">
                  <c:v>3.0275547453757763E-3</c:v>
                </c:pt>
                <c:pt idx="262">
                  <c:v>2.9610177886767999E-3</c:v>
                </c:pt>
                <c:pt idx="263">
                  <c:v>2.8959431231596836E-3</c:v>
                </c:pt>
                <c:pt idx="264">
                  <c:v>2.8322986118646592E-3</c:v>
                </c:pt>
                <c:pt idx="265">
                  <c:v>2.7700528241100205E-3</c:v>
                </c:pt>
                <c:pt idx="266">
                  <c:v>2.7091750199701621E-3</c:v>
                </c:pt>
                <c:pt idx="267">
                  <c:v>2.6496351350947427E-3</c:v>
                </c:pt>
                <c:pt idx="268">
                  <c:v>2.5914037658614827E-3</c:v>
                </c:pt>
                <c:pt idx="269">
                  <c:v>2.5344521548552584E-3</c:v>
                </c:pt>
                <c:pt idx="270">
                  <c:v>2.4787521766663255E-3</c:v>
                </c:pt>
                <c:pt idx="271">
                  <c:v>2.4242763240006557E-3</c:v>
                </c:pt>
                <c:pt idx="272">
                  <c:v>2.3709976940955294E-3</c:v>
                </c:pt>
                <c:pt idx="273">
                  <c:v>2.3188899754336737E-3</c:v>
                </c:pt>
                <c:pt idx="274">
                  <c:v>2.2679274347493861E-3</c:v>
                </c:pt>
                <c:pt idx="275">
                  <c:v>2.2180849043202258E-3</c:v>
                </c:pt>
                <c:pt idx="276">
                  <c:v>2.1693377695379975E-3</c:v>
                </c:pt>
                <c:pt idx="277">
                  <c:v>2.1216619567528887E-3</c:v>
                </c:pt>
                <c:pt idx="278">
                  <c:v>2.0750339213847584E-3</c:v>
                </c:pt>
                <c:pt idx="279">
                  <c:v>2.0294306362957063E-3</c:v>
                </c:pt>
                <c:pt idx="280">
                  <c:v>1.9848295804181771E-3</c:v>
                </c:pt>
                <c:pt idx="281">
                  <c:v>1.9412087276329899E-3</c:v>
                </c:pt>
                <c:pt idx="282">
                  <c:v>1.8985465358917933E-3</c:v>
                </c:pt>
                <c:pt idx="283">
                  <c:v>1.8568219365785793E-3</c:v>
                </c:pt>
                <c:pt idx="284">
                  <c:v>1.8160143241050008E-3</c:v>
                </c:pt>
                <c:pt idx="285">
                  <c:v>1.7761035457343531E-3</c:v>
                </c:pt>
                <c:pt idx="286">
                  <c:v>1.737069891629196E-3</c:v>
                </c:pt>
                <c:pt idx="287">
                  <c:v>1.6988940851177001E-3</c:v>
                </c:pt>
                <c:pt idx="288">
                  <c:v>1.6615572731739105E-3</c:v>
                </c:pt>
                <c:pt idx="289">
                  <c:v>1.625041017107228E-3</c:v>
                </c:pt>
                <c:pt idx="290">
                  <c:v>1.589327283456508E-3</c:v>
                </c:pt>
                <c:pt idx="291">
                  <c:v>1.5543984350842809E-3</c:v>
                </c:pt>
                <c:pt idx="292">
                  <c:v>1.5202372224666963E-3</c:v>
                </c:pt>
                <c:pt idx="293">
                  <c:v>1.486826775174889E-3</c:v>
                </c:pt>
                <c:pt idx="294">
                  <c:v>1.4541505935435602E-3</c:v>
                </c:pt>
                <c:pt idx="295">
                  <c:v>1.4221925405226595E-3</c:v>
                </c:pt>
                <c:pt idx="296">
                  <c:v>1.3909368337081431E-3</c:v>
                </c:pt>
                <c:pt idx="297">
                  <c:v>1.3603680375478733E-3</c:v>
                </c:pt>
                <c:pt idx="298">
                  <c:v>1.3304710557188099E-3</c:v>
                </c:pt>
                <c:pt idx="299">
                  <c:v>1.3012311236717295E-3</c:v>
                </c:pt>
                <c:pt idx="300">
                  <c:v>1.2726338013397892E-3</c:v>
                </c:pt>
                <c:pt idx="301">
                  <c:v>1.2446649660073372E-3</c:v>
                </c:pt>
                <c:pt idx="302">
                  <c:v>1.2173108053354436E-3</c:v>
                </c:pt>
                <c:pt idx="303">
                  <c:v>1.190557810540713E-3</c:v>
                </c:pt>
                <c:pt idx="304">
                  <c:v>1.1643927697240048E-3</c:v>
                </c:pt>
                <c:pt idx="305">
                  <c:v>1.1388027613457711E-3</c:v>
                </c:pt>
                <c:pt idx="306">
                  <c:v>1.1137751478447861E-3</c:v>
                </c:pt>
                <c:pt idx="307">
                  <c:v>1.0892975693971184E-3</c:v>
                </c:pt>
                <c:pt idx="308">
                  <c:v>1.0653579378122632E-3</c:v>
                </c:pt>
                <c:pt idx="309">
                  <c:v>1.0419444305634201E-3</c:v>
                </c:pt>
                <c:pt idx="310">
                  <c:v>1.0190454849489676E-3</c:v>
                </c:pt>
                <c:pt idx="311">
                  <c:v>9.966497923822521E-4</c:v>
                </c:pt>
                <c:pt idx="312">
                  <c:v>9.7474629280687095E-4</c:v>
                </c:pt>
                <c:pt idx="313">
                  <c:v>9.5332416923469144E-4</c:v>
                </c:pt>
                <c:pt idx="314">
                  <c:v>9.3237284240390835E-4</c:v>
                </c:pt>
                <c:pt idx="315">
                  <c:v>9.1188196555450215E-4</c:v>
                </c:pt>
                <c:pt idx="316">
                  <c:v>8.9184141931851772E-4</c:v>
                </c:pt>
                <c:pt idx="317">
                  <c:v>8.7224130672263975E-4</c:v>
                </c:pt>
                <c:pt idx="318">
                  <c:v>8.5307194830059761E-4</c:v>
                </c:pt>
                <c:pt idx="319">
                  <c:v>8.3432387731298505E-4</c:v>
                </c:pt>
                <c:pt idx="320">
                  <c:v>8.1598783507213504E-4</c:v>
                </c:pt>
                <c:pt idx="321">
                  <c:v>7.9805476636973999E-4</c:v>
                </c:pt>
                <c:pt idx="322">
                  <c:v>7.8051581500495986E-4</c:v>
                </c:pt>
                <c:pt idx="323">
                  <c:v>7.6336231941080994E-4</c:v>
                </c:pt>
                <c:pt idx="324">
                  <c:v>7.4658580837666749E-4</c:v>
                </c:pt>
                <c:pt idx="325">
                  <c:v>7.3017799686478585E-4</c:v>
                </c:pt>
                <c:pt idx="326">
                  <c:v>7.1413078191874947E-4</c:v>
                </c:pt>
                <c:pt idx="327">
                  <c:v>6.9843623866184916E-4</c:v>
                </c:pt>
                <c:pt idx="328">
                  <c:v>6.8308661638340174E-4</c:v>
                </c:pt>
                <c:pt idx="329">
                  <c:v>6.6807433471108096E-4</c:v>
                </c:pt>
                <c:pt idx="330">
                  <c:v>6.5339197986736988E-4</c:v>
                </c:pt>
                <c:pt idx="331">
                  <c:v>6.3903230100828534E-4</c:v>
                </c:pt>
                <c:pt idx="332">
                  <c:v>6.2498820664256714E-4</c:v>
                </c:pt>
                <c:pt idx="333">
                  <c:v>6.1125276112956265E-4</c:v>
                </c:pt>
                <c:pt idx="334">
                  <c:v>5.9781918125407824E-4</c:v>
                </c:pt>
                <c:pt idx="335">
                  <c:v>5.8468083287650568E-4</c:v>
                </c:pt>
                <c:pt idx="336">
                  <c:v>5.7183122765656869E-4</c:v>
                </c:pt>
                <c:pt idx="337">
                  <c:v>5.5926401984907287E-4</c:v>
                </c:pt>
                <c:pt idx="338">
                  <c:v>5.4697300317007485E-4</c:v>
                </c:pt>
                <c:pt idx="339">
                  <c:v>5.3495210773192516E-4</c:v>
                </c:pt>
                <c:pt idx="340">
                  <c:v>5.2319539704566887E-4</c:v>
                </c:pt>
                <c:pt idx="341">
                  <c:v>5.1169706508932616E-4</c:v>
                </c:pt>
                <c:pt idx="342">
                  <c:v>5.0045143344060238E-4</c:v>
                </c:pt>
                <c:pt idx="343">
                  <c:v>4.8945294847261385E-4</c:v>
                </c:pt>
                <c:pt idx="344">
                  <c:v>4.7869617861124296E-4</c:v>
                </c:pt>
                <c:pt idx="345">
                  <c:v>4.6817581165276923E-4</c:v>
                </c:pt>
                <c:pt idx="346">
                  <c:v>4.5788665214045065E-4</c:v>
                </c:pt>
                <c:pt idx="347">
                  <c:v>4.4782361879876058E-4</c:v>
                </c:pt>
                <c:pt idx="348">
                  <c:v>4.3798174202401254E-4</c:v>
                </c:pt>
                <c:pt idx="349">
                  <c:v>4.2835616143013403E-4</c:v>
                </c:pt>
                <c:pt idx="350">
                  <c:v>4.1894212344837696E-4</c:v>
                </c:pt>
                <c:pt idx="351">
                  <c:v>4.0973497897977976E-4</c:v>
                </c:pt>
                <c:pt idx="352">
                  <c:v>4.0073018109922163E-4</c:v>
                </c:pt>
                <c:pt idx="353">
                  <c:v>3.9192328280993489E-4</c:v>
                </c:pt>
                <c:pt idx="354">
                  <c:v>3.8330993484736697E-4</c:v>
                </c:pt>
                <c:pt idx="355">
                  <c:v>3.7488588353130691E-4</c:v>
                </c:pt>
                <c:pt idx="356">
                  <c:v>3.6664696866521617E-4</c:v>
                </c:pt>
                <c:pt idx="357">
                  <c:v>3.5858912148172602E-4</c:v>
                </c:pt>
                <c:pt idx="358">
                  <c:v>3.5070836263328704E-4</c:v>
                </c:pt>
                <c:pt idx="359">
                  <c:v>3.4300080022697831E-4</c:v>
                </c:pt>
                <c:pt idx="360">
                  <c:v>3.3546262790250594E-4</c:v>
                </c:pt>
                <c:pt idx="361">
                  <c:v>3.2809012295244159E-4</c:v>
                </c:pt>
                <c:pt idx="362">
                  <c:v>3.2087964448377271E-4</c:v>
                </c:pt>
                <c:pt idx="363">
                  <c:v>3.1382763161985676E-4</c:v>
                </c:pt>
                <c:pt idx="364">
                  <c:v>3.0693060174189136E-4</c:v>
                </c:pt>
                <c:pt idx="365">
                  <c:v>3.001851487690315E-4</c:v>
                </c:pt>
                <c:pt idx="366">
                  <c:v>2.9358794147630533E-4</c:v>
                </c:pt>
                <c:pt idx="367">
                  <c:v>2.8713572184949695E-4</c:v>
                </c:pt>
                <c:pt idx="368">
                  <c:v>2.808253034761843E-4</c:v>
                </c:pt>
                <c:pt idx="369">
                  <c:v>2.7465356997213744E-4</c:v>
                </c:pt>
                <c:pt idx="370">
                  <c:v>2.6861747344230009E-4</c:v>
                </c:pt>
                <c:pt idx="371">
                  <c:v>2.627140329755942E-4</c:v>
                </c:pt>
                <c:pt idx="372">
                  <c:v>2.5694033317280471E-4</c:v>
                </c:pt>
                <c:pt idx="373">
                  <c:v>2.5129352270681678E-4</c:v>
                </c:pt>
                <c:pt idx="374">
                  <c:v>2.4577081291449513E-4</c:v>
                </c:pt>
                <c:pt idx="375">
                  <c:v>2.4036947641950987E-4</c:v>
                </c:pt>
                <c:pt idx="376">
                  <c:v>2.350868457854285E-4</c:v>
                </c:pt>
                <c:pt idx="377">
                  <c:v>2.2992031219840907E-4</c:v>
                </c:pt>
                <c:pt idx="378">
                  <c:v>2.2486732417884418E-4</c:v>
                </c:pt>
                <c:pt idx="379">
                  <c:v>2.1992538632131906E-4</c:v>
                </c:pt>
                <c:pt idx="380">
                  <c:v>2.1509205806226193E-4</c:v>
                </c:pt>
                <c:pt idx="381">
                  <c:v>2.103649524746779E-4</c:v>
                </c:pt>
                <c:pt idx="382">
                  <c:v>2.0574173508937095E-4</c:v>
                </c:pt>
                <c:pt idx="383">
                  <c:v>2.0122012274207231E-4</c:v>
                </c:pt>
                <c:pt idx="384">
                  <c:v>1.9679788244590546E-4</c:v>
                </c:pt>
                <c:pt idx="385">
                  <c:v>1.9247283028863121E-4</c:v>
                </c:pt>
                <c:pt idx="386">
                  <c:v>1.8824283035412813E-4</c:v>
                </c:pt>
                <c:pt idx="387">
                  <c:v>1.8410579366757575E-4</c:v>
                </c:pt>
                <c:pt idx="388">
                  <c:v>1.8005967716381961E-4</c:v>
                </c:pt>
                <c:pt idx="389">
                  <c:v>1.7610248267840869E-4</c:v>
                </c:pt>
                <c:pt idx="390">
                  <c:v>1.7223225596080688E-4</c:v>
                </c:pt>
                <c:pt idx="391">
                  <c:v>1.6844708570929132E-4</c:v>
                </c:pt>
                <c:pt idx="392">
                  <c:v>1.6474510262706079E-4</c:v>
                </c:pt>
                <c:pt idx="393">
                  <c:v>1.6112447849908829E-4</c:v>
                </c:pt>
                <c:pt idx="394">
                  <c:v>1.5758342528926158E-4</c:v>
                </c:pt>
                <c:pt idx="395">
                  <c:v>1.5412019425736605E-4</c:v>
                </c:pt>
                <c:pt idx="396">
                  <c:v>1.5073307509547377E-4</c:v>
                </c:pt>
                <c:pt idx="397">
                  <c:v>1.4742039508331225E-4</c:v>
                </c:pt>
                <c:pt idx="398">
                  <c:v>1.4418051826219574E-4</c:v>
                </c:pt>
                <c:pt idx="399">
                  <c:v>1.4101184462711109E-4</c:v>
                </c:pt>
                <c:pt idx="400">
                  <c:v>1.3791280933655938E-4</c:v>
                </c:pt>
                <c:pt idx="401">
                  <c:v>1.3488188193976284E-4</c:v>
                </c:pt>
                <c:pt idx="402">
                  <c:v>1.319175656208556E-4</c:v>
                </c:pt>
                <c:pt idx="403">
                  <c:v>1.2901839645968499E-4</c:v>
                </c:pt>
                <c:pt idx="404">
                  <c:v>1.2618294270885813E-4</c:v>
                </c:pt>
                <c:pt idx="405">
                  <c:v>1.234098040866772E-4</c:v>
                </c:pt>
                <c:pt idx="406">
                  <c:v>1.2069761108561383E-4</c:v>
                </c:pt>
                <c:pt idx="407">
                  <c:v>1.180450242959812E-4</c:v>
                </c:pt>
                <c:pt idx="408">
                  <c:v>1.1545073374447E-4</c:v>
                </c:pt>
                <c:pt idx="409">
                  <c:v>1.1291345824722135E-4</c:v>
                </c:pt>
                <c:pt idx="410">
                  <c:v>1.1043194477711742E-4</c:v>
                </c:pt>
                <c:pt idx="411">
                  <c:v>1.0800496784497715E-4</c:v>
                </c:pt>
                <c:pt idx="412">
                  <c:v>1.0563132889435147E-4</c:v>
                </c:pt>
                <c:pt idx="413">
                  <c:v>1.0330985570961921E-4</c:v>
                </c:pt>
                <c:pt idx="414">
                  <c:v>1.0103940183709139E-4</c:v>
                </c:pt>
                <c:pt idx="415">
                  <c:v>9.8818846018837941E-5</c:v>
                </c:pt>
                <c:pt idx="416">
                  <c:v>9.6647091638957312E-5</c:v>
                </c:pt>
                <c:pt idx="417">
                  <c:v>9.4523066182015451E-5</c:v>
                </c:pt>
                <c:pt idx="418">
                  <c:v>9.2445720703386754E-5</c:v>
                </c:pt>
                <c:pt idx="419">
                  <c:v>9.041402931123541E-5</c:v>
                </c:pt>
                <c:pt idx="420">
                  <c:v>8.8426988659881322E-5</c:v>
                </c:pt>
                <c:pt idx="421">
                  <c:v>8.6483617454300327E-5</c:v>
                </c:pt>
                <c:pt idx="422">
                  <c:v>8.4582955965514144E-5</c:v>
                </c:pt>
                <c:pt idx="423">
                  <c:v>8.2724065556630616E-5</c:v>
                </c:pt>
                <c:pt idx="424">
                  <c:v>8.0906028219300283E-5</c:v>
                </c:pt>
                <c:pt idx="425">
                  <c:v>7.9127946120360215E-5</c:v>
                </c:pt>
                <c:pt idx="426">
                  <c:v>7.7388941158441395E-5</c:v>
                </c:pt>
                <c:pt idx="427">
                  <c:v>7.5688154530320585E-5</c:v>
                </c:pt>
                <c:pt idx="428">
                  <c:v>7.4024746306802471E-5</c:v>
                </c:pt>
                <c:pt idx="429">
                  <c:v>7.2397895017922777E-5</c:v>
                </c:pt>
                <c:pt idx="430">
                  <c:v>7.0806797247267389E-5</c:v>
                </c:pt>
                <c:pt idx="431">
                  <c:v>6.9250667235207152E-5</c:v>
                </c:pt>
                <c:pt idx="432">
                  <c:v>6.7728736490852502E-5</c:v>
                </c:pt>
                <c:pt idx="433">
                  <c:v>6.6240253412536143E-5</c:v>
                </c:pt>
                <c:pt idx="434">
                  <c:v>6.4784482916636457E-5</c:v>
                </c:pt>
                <c:pt idx="435">
                  <c:v>6.3360706074558321E-5</c:v>
                </c:pt>
                <c:pt idx="436">
                  <c:v>6.1968219757692011E-5</c:v>
                </c:pt>
                <c:pt idx="437">
                  <c:v>6.0606336290174915E-5</c:v>
                </c:pt>
                <c:pt idx="438">
                  <c:v>5.927438310928456E-5</c:v>
                </c:pt>
                <c:pt idx="439">
                  <c:v>5.7971702433295169E-5</c:v>
                </c:pt>
                <c:pt idx="440">
                  <c:v>5.6697650936633848E-5</c:v>
                </c:pt>
                <c:pt idx="441">
                  <c:v>5.5451599432175834E-5</c:v>
                </c:pt>
                <c:pt idx="442">
                  <c:v>5.4232932560522048E-5</c:v>
                </c:pt>
                <c:pt idx="443">
                  <c:v>5.3041048486105392E-5</c:v>
                </c:pt>
                <c:pt idx="444">
                  <c:v>5.1875358599975764E-5</c:v>
                </c:pt>
                <c:pt idx="445">
                  <c:v>5.0735287229117025E-5</c:v>
                </c:pt>
                <c:pt idx="446">
                  <c:v>4.9620271352152298E-5</c:v>
                </c:pt>
                <c:pt idx="447">
                  <c:v>4.8529760321297325E-5</c:v>
                </c:pt>
                <c:pt idx="448">
                  <c:v>4.7463215590424401E-5</c:v>
                </c:pt>
                <c:pt idx="449">
                  <c:v>4.6420110449102751E-5</c:v>
                </c:pt>
                <c:pt idx="450">
                  <c:v>4.5399929762483892E-5</c:v>
                </c:pt>
                <c:pt idx="451">
                  <c:v>4.4402169716903603E-5</c:v>
                </c:pt>
                <c:pt idx="452">
                  <c:v>4.3426337571074799E-5</c:v>
                </c:pt>
                <c:pt idx="453">
                  <c:v>4.2471951412748505E-5</c:v>
                </c:pt>
                <c:pt idx="454">
                  <c:v>4.1538539920722681E-5</c:v>
                </c:pt>
                <c:pt idx="455">
                  <c:v>4.0625642132081447E-5</c:v>
                </c:pt>
                <c:pt idx="456">
                  <c:v>3.9732807214549704E-5</c:v>
                </c:pt>
                <c:pt idx="457">
                  <c:v>3.8859594243850763E-5</c:v>
                </c:pt>
                <c:pt idx="458">
                  <c:v>3.8005571985956971E-5</c:v>
                </c:pt>
                <c:pt idx="459">
                  <c:v>3.7170318684125901E-5</c:v>
                </c:pt>
                <c:pt idx="460">
                  <c:v>3.6353421850616832E-5</c:v>
                </c:pt>
                <c:pt idx="461">
                  <c:v>3.5554478062984719E-5</c:v>
                </c:pt>
                <c:pt idx="462">
                  <c:v>3.4773092764851031E-5</c:v>
                </c:pt>
                <c:pt idx="463">
                  <c:v>3.4008880071053085E-5</c:v>
                </c:pt>
                <c:pt idx="464">
                  <c:v>3.3261462577075621E-5</c:v>
                </c:pt>
                <c:pt idx="465">
                  <c:v>3.2530471172670543E-5</c:v>
                </c:pt>
                <c:pt idx="466">
                  <c:v>3.1815544859572736E-5</c:v>
                </c:pt>
                <c:pt idx="467">
                  <c:v>3.1116330573221992E-5</c:v>
                </c:pt>
                <c:pt idx="468">
                  <c:v>3.0432483008402971E-5</c:v>
                </c:pt>
                <c:pt idx="469">
                  <c:v>2.9763664448717072E-5</c:v>
                </c:pt>
                <c:pt idx="470">
                  <c:v>2.9109544599802055E-5</c:v>
                </c:pt>
                <c:pt idx="471">
                  <c:v>2.8469800426216997E-5</c:v>
                </c:pt>
                <c:pt idx="472">
                  <c:v>2.7844115991912052E-5</c:v>
                </c:pt>
                <c:pt idx="473">
                  <c:v>2.7232182304204227E-5</c:v>
                </c:pt>
                <c:pt idx="474">
                  <c:v>2.6633697161182124E-5</c:v>
                </c:pt>
                <c:pt idx="475">
                  <c:v>2.604836500246429E-5</c:v>
                </c:pt>
                <c:pt idx="476">
                  <c:v>2.5475896763237462E-5</c:v>
                </c:pt>
                <c:pt idx="477">
                  <c:v>2.4916009731502638E-5</c:v>
                </c:pt>
                <c:pt idx="478">
                  <c:v>2.436842740845847E-5</c:v>
                </c:pt>
                <c:pt idx="479">
                  <c:v>2.3832879371953024E-5</c:v>
                </c:pt>
                <c:pt idx="480">
                  <c:v>2.3309101142936477E-5</c:v>
                </c:pt>
                <c:pt idx="481">
                  <c:v>2.2796834054848817E-5</c:v>
                </c:pt>
                <c:pt idx="482">
                  <c:v>2.2295825125878003E-5</c:v>
                </c:pt>
                <c:pt idx="483">
                  <c:v>2.1805826934025533E-5</c:v>
                </c:pt>
                <c:pt idx="484">
                  <c:v>2.1326597494917721E-5</c:v>
                </c:pt>
                <c:pt idx="485">
                  <c:v>2.0857900142302313E-5</c:v>
                </c:pt>
                <c:pt idx="486">
                  <c:v>2.0399503411171465E-5</c:v>
                </c:pt>
                <c:pt idx="487">
                  <c:v>1.9951180923453322E-5</c:v>
                </c:pt>
                <c:pt idx="488">
                  <c:v>1.9512711276215781E-5</c:v>
                </c:pt>
                <c:pt idx="489">
                  <c:v>1.9083877932327213E-5</c:v>
                </c:pt>
                <c:pt idx="490">
                  <c:v>1.8664469113520141E-5</c:v>
                </c:pt>
                <c:pt idx="491">
                  <c:v>1.8254277695805073E-5</c:v>
                </c:pt>
                <c:pt idx="492">
                  <c:v>1.7853101107182854E-5</c:v>
                </c:pt>
                <c:pt idx="493">
                  <c:v>1.7460741227604976E-5</c:v>
                </c:pt>
                <c:pt idx="494">
                  <c:v>1.7077004291132509E-5</c:v>
                </c:pt>
                <c:pt idx="495">
                  <c:v>1.6701700790245266E-5</c:v>
                </c:pt>
                <c:pt idx="496">
                  <c:v>1.6334645382253996E-5</c:v>
                </c:pt>
                <c:pt idx="497">
                  <c:v>1.5975656797769369E-5</c:v>
                </c:pt>
                <c:pt idx="498">
                  <c:v>1.5624557751182531E-5</c:v>
                </c:pt>
                <c:pt idx="499">
                  <c:v>1.5281174853113069E-5</c:v>
                </c:pt>
                <c:pt idx="500">
                  <c:v>1.4945338524781087E-5</c:v>
                </c:pt>
              </c:numCache>
            </c:numRef>
          </c:yVal>
          <c:smooth val="1"/>
          <c:extLst>
            <c:ext xmlns:c16="http://schemas.microsoft.com/office/drawing/2014/chart" uri="{C3380CC4-5D6E-409C-BE32-E72D297353CC}">
              <c16:uniqueId val="{00000002-4756-114D-80D8-1B90708D0185}"/>
            </c:ext>
          </c:extLst>
        </c:ser>
        <c:dLbls>
          <c:showLegendKey val="0"/>
          <c:showVal val="0"/>
          <c:showCatName val="0"/>
          <c:showSerName val="0"/>
          <c:showPercent val="0"/>
          <c:showBubbleSize val="0"/>
        </c:dLbls>
        <c:axId val="1134309328"/>
        <c:axId val="1134310960"/>
      </c:scatterChart>
      <c:valAx>
        <c:axId val="1134309328"/>
        <c:scaling>
          <c:orientation val="minMax"/>
          <c:max val="1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200">
                    <a:solidFill>
                      <a:schemeClr val="tx1"/>
                    </a:solidFill>
                  </a:rPr>
                  <a:t>year</a:t>
                </a:r>
              </a:p>
            </c:rich>
          </c:tx>
          <c:layout>
            <c:manualLayout>
              <c:xMode val="edge"/>
              <c:yMode val="edge"/>
              <c:x val="0.80766782579493923"/>
              <c:y val="0.941648052475082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4310960"/>
        <c:crosses val="autoZero"/>
        <c:crossBetween val="midCat"/>
      </c:valAx>
      <c:valAx>
        <c:axId val="1134310960"/>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GB" sz="1200">
                    <a:solidFill>
                      <a:sysClr val="windowText" lastClr="000000"/>
                    </a:solidFill>
                  </a:rPr>
                  <a:t>kg</a:t>
                </a:r>
              </a:p>
            </c:rich>
          </c:tx>
          <c:layout>
            <c:manualLayout>
              <c:xMode val="edge"/>
              <c:yMode val="edge"/>
              <c:x val="2.9101150441339811E-2"/>
              <c:y val="0.11891771552718035"/>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4309328"/>
        <c:crosses val="autoZero"/>
        <c:crossBetween val="midCat"/>
      </c:valAx>
      <c:spPr>
        <a:noFill/>
        <a:ln>
          <a:noFill/>
        </a:ln>
        <a:effectLst/>
      </c:spPr>
    </c:plotArea>
    <c:legend>
      <c:legendPos val="r"/>
      <c:layout>
        <c:manualLayout>
          <c:xMode val="edge"/>
          <c:yMode val="edge"/>
          <c:x val="0.47186002946903899"/>
          <c:y val="9.0889623547419002E-2"/>
          <c:w val="0.52491839168504018"/>
          <c:h val="0.232122598561885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a:solidFill>
                  <a:schemeClr val="tx1"/>
                </a:solidFill>
              </a:rPr>
              <a:t>Integrated</a:t>
            </a:r>
            <a:r>
              <a:rPr lang="en-GB" baseline="0">
                <a:solidFill>
                  <a:schemeClr val="tx1"/>
                </a:solidFill>
              </a:rPr>
              <a:t> radiative forcing</a:t>
            </a:r>
            <a:endParaRPr lang="en-GB">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38113125767537"/>
          <c:y val="7.2407002188183814E-2"/>
          <c:w val="0.74663223289749336"/>
          <c:h val="0.80794672547769608"/>
        </c:manualLayout>
      </c:layout>
      <c:scatterChart>
        <c:scatterStyle val="lineMarker"/>
        <c:varyColors val="0"/>
        <c:ser>
          <c:idx val="0"/>
          <c:order val="0"/>
          <c:tx>
            <c:v>Total</c:v>
          </c:tx>
          <c:spPr>
            <a:ln w="19050" cap="rnd">
              <a:solidFill>
                <a:schemeClr val="tx1"/>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inventory_and_effects!$H$7:$H$507</c:f>
              <c:numCache>
                <c:formatCode>0.0E+00</c:formatCode>
                <c:ptCount val="501"/>
                <c:pt idx="0">
                  <c:v>0</c:v>
                </c:pt>
                <c:pt idx="1">
                  <c:v>7.5799901098015979E-12</c:v>
                </c:pt>
                <c:pt idx="2">
                  <c:v>1.8429807346537979E-11</c:v>
                </c:pt>
                <c:pt idx="3">
                  <c:v>2.9035774942724474E-11</c:v>
                </c:pt>
                <c:pt idx="4">
                  <c:v>3.9404010068210938E-11</c:v>
                </c:pt>
                <c:pt idx="5">
                  <c:v>4.9540433660249932E-11</c:v>
                </c:pt>
                <c:pt idx="6">
                  <c:v>5.9450779609969591E-11</c:v>
                </c:pt>
                <c:pt idx="7">
                  <c:v>6.9140603355971644E-11</c:v>
                </c:pt>
                <c:pt idx="8">
                  <c:v>7.8615289931111562E-11</c:v>
                </c:pt>
                <c:pt idx="9">
                  <c:v>8.7880061504379906E-11</c:v>
                </c:pt>
                <c:pt idx="10">
                  <c:v>9.6939984456117232E-11</c:v>
                </c:pt>
                <c:pt idx="11">
                  <c:v>1.0579997602149553E-10</c:v>
                </c:pt>
                <c:pt idx="12">
                  <c:v>1.1446481053423797E-10</c:v>
                </c:pt>
                <c:pt idx="13">
                  <c:v>1.2293912529987965E-10</c:v>
                </c:pt>
                <c:pt idx="14">
                  <c:v>1.3122742612546176E-10</c:v>
                </c:pt>
                <c:pt idx="15">
                  <c:v>1.3933409253036681E-10</c:v>
                </c:pt>
                <c:pt idx="16">
                  <c:v>1.472633826610185E-10</c:v>
                </c:pt>
                <c:pt idx="17">
                  <c:v>1.5501943793036561E-10</c:v>
                </c:pt>
                <c:pt idx="18">
                  <c:v>1.626062874014215E-10</c:v>
                </c:pt>
                <c:pt idx="19">
                  <c:v>1.7002785193262811E-10</c:v>
                </c:pt>
                <c:pt idx="20">
                  <c:v>1.7728794810143798E-10</c:v>
                </c:pt>
                <c:pt idx="21">
                  <c:v>1.8439029192124756E-10</c:v>
                </c:pt>
                <c:pt idx="22">
                  <c:v>1.913385023656606E-10</c:v>
                </c:pt>
                <c:pt idx="23">
                  <c:v>1.9813610471299921E-10</c:v>
                </c:pt>
                <c:pt idx="24">
                  <c:v>2.0478653372300735E-10</c:v>
                </c:pt>
                <c:pt idx="25">
                  <c:v>2.112931366567947E-10</c:v>
                </c:pt>
                <c:pt idx="26">
                  <c:v>2.1765917615024543E-10</c:v>
                </c:pt>
                <c:pt idx="27">
                  <c:v>2.2388783295035799E-10</c:v>
                </c:pt>
                <c:pt idx="28">
                  <c:v>2.2998220852328247E-10</c:v>
                </c:pt>
                <c:pt idx="29">
                  <c:v>2.3594532754217894E-10</c:v>
                </c:pt>
                <c:pt idx="30">
                  <c:v>2.4178014026242622E-10</c:v>
                </c:pt>
                <c:pt idx="31">
                  <c:v>2.4748952479116207E-10</c:v>
                </c:pt>
                <c:pt idx="32">
                  <c:v>2.5307628925763216E-10</c:v>
                </c:pt>
                <c:pt idx="33">
                  <c:v>2.5854317389035726E-10</c:v>
                </c:pt>
                <c:pt idx="34">
                  <c:v>2.6389285300669822E-10</c:v>
                </c:pt>
                <c:pt idx="35">
                  <c:v>2.6912793692000116E-10</c:v>
                </c:pt>
                <c:pt idx="36">
                  <c:v>2.7425097376913685E-10</c:v>
                </c:pt>
                <c:pt idx="37">
                  <c:v>2.7926445127491026E-10</c:v>
                </c:pt>
                <c:pt idx="38">
                  <c:v>2.8417079842750071E-10</c:v>
                </c:pt>
                <c:pt idx="39">
                  <c:v>2.8897238710880651E-10</c:v>
                </c:pt>
                <c:pt idx="40">
                  <c:v>2.9367153365329516E-10</c:v>
                </c:pt>
                <c:pt idx="41">
                  <c:v>2.9827050035071688E-10</c:v>
                </c:pt>
                <c:pt idx="42">
                  <c:v>3.0277149689380729E-10</c:v>
                </c:pt>
                <c:pt idx="43">
                  <c:v>3.0717668177389272E-10</c:v>
                </c:pt>
                <c:pt idx="44">
                  <c:v>3.1148816362711781E-10</c:v>
                </c:pt>
                <c:pt idx="45">
                  <c:v>3.1570800253382976E-10</c:v>
                </c:pt>
                <c:pt idx="46">
                  <c:v>3.1983821127348844E-10</c:v>
                </c:pt>
                <c:pt idx="47">
                  <c:v>3.238807565373139E-10</c:v>
                </c:pt>
                <c:pt idx="48">
                  <c:v>3.2783756010073898E-10</c:v>
                </c:pt>
                <c:pt idx="49">
                  <c:v>3.317104999576014E-10</c:v>
                </c:pt>
                <c:pt idx="50">
                  <c:v>3.3550141141788477E-10</c:v>
                </c:pt>
                <c:pt idx="51">
                  <c:v>3.3921208817070441E-10</c:v>
                </c:pt>
                <c:pt idx="52">
                  <c:v>3.4284428331412582E-10</c:v>
                </c:pt>
                <c:pt idx="53">
                  <c:v>3.4639971035330597E-10</c:v>
                </c:pt>
                <c:pt idx="54">
                  <c:v>3.4988004416835518E-10</c:v>
                </c:pt>
                <c:pt idx="55">
                  <c:v>3.5328692195323286E-10</c:v>
                </c:pt>
                <c:pt idx="56">
                  <c:v>3.5662194412691064E-10</c:v>
                </c:pt>
                <c:pt idx="57">
                  <c:v>3.5988667521796319E-10</c:v>
                </c:pt>
                <c:pt idx="58">
                  <c:v>3.6308264472367964E-10</c:v>
                </c:pt>
                <c:pt idx="59">
                  <c:v>3.6621134794472365E-10</c:v>
                </c:pt>
                <c:pt idx="60">
                  <c:v>3.692742467963127E-10</c:v>
                </c:pt>
                <c:pt idx="61">
                  <c:v>3.7227277059683127E-10</c:v>
                </c:pt>
                <c:pt idx="62">
                  <c:v>3.75208316834742E-10</c:v>
                </c:pt>
                <c:pt idx="63">
                  <c:v>3.7808225191461158E-10</c:v>
                </c:pt>
                <c:pt idx="64">
                  <c:v>3.8089591188302303E-10</c:v>
                </c:pt>
                <c:pt idx="65">
                  <c:v>3.8365060313510649E-10</c:v>
                </c:pt>
                <c:pt idx="66">
                  <c:v>3.8634760310237948E-10</c:v>
                </c:pt>
                <c:pt idx="67">
                  <c:v>3.8898816092255484E-10</c:v>
                </c:pt>
                <c:pt idx="68">
                  <c:v>3.915734980919383E-10</c:v>
                </c:pt>
                <c:pt idx="69">
                  <c:v>3.9410480910100862E-10</c:v>
                </c:pt>
                <c:pt idx="70">
                  <c:v>3.9658326205374169E-10</c:v>
                </c:pt>
                <c:pt idx="71">
                  <c:v>3.9900999927121557E-10</c:v>
                </c:pt>
                <c:pt idx="72">
                  <c:v>4.013861378800044E-10</c:v>
                </c:pt>
                <c:pt idx="73">
                  <c:v>4.0371277038584861E-10</c:v>
                </c:pt>
                <c:pt idx="74">
                  <c:v>4.0599096523306369E-10</c:v>
                </c:pt>
                <c:pt idx="75">
                  <c:v>4.0822176735013036E-10</c:v>
                </c:pt>
                <c:pt idx="76">
                  <c:v>4.104061986818891E-10</c:v>
                </c:pt>
                <c:pt idx="77">
                  <c:v>4.1254525870874228E-10</c:v>
                </c:pt>
                <c:pt idx="78">
                  <c:v>4.1463992495325189E-10</c:v>
                </c:pt>
                <c:pt idx="79">
                  <c:v>4.1669115347450174E-10</c:v>
                </c:pt>
                <c:pt idx="80">
                  <c:v>4.1869987935058086E-10</c:v>
                </c:pt>
                <c:pt idx="81">
                  <c:v>4.2066701714952699E-10</c:v>
                </c:pt>
                <c:pt idx="82">
                  <c:v>4.2259346138905855E-10</c:v>
                </c:pt>
                <c:pt idx="83">
                  <c:v>4.2448008698540773E-10</c:v>
                </c:pt>
                <c:pt idx="84">
                  <c:v>4.2632774969155761E-10</c:v>
                </c:pt>
                <c:pt idx="85">
                  <c:v>4.2813728652517333E-10</c:v>
                </c:pt>
                <c:pt idx="86">
                  <c:v>4.2990951618650666E-10</c:v>
                </c:pt>
                <c:pt idx="87">
                  <c:v>4.3164523946654393E-10</c:v>
                </c:pt>
                <c:pt idx="88">
                  <c:v>4.3334523964565563E-10</c:v>
                </c:pt>
                <c:pt idx="89">
                  <c:v>4.3501028288300008E-10</c:v>
                </c:pt>
                <c:pt idx="90">
                  <c:v>4.3664111859692035E-10</c:v>
                </c:pt>
                <c:pt idx="91">
                  <c:v>4.3823847983656982E-10</c:v>
                </c:pt>
                <c:pt idx="92">
                  <c:v>4.3980308364499101E-10</c:v>
                </c:pt>
                <c:pt idx="93">
                  <c:v>4.4133563141386526E-10</c:v>
                </c:pt>
                <c:pt idx="94">
                  <c:v>4.4283680923014502E-10</c:v>
                </c:pt>
                <c:pt idx="95">
                  <c:v>4.4430728821477184E-10</c:v>
                </c:pt>
                <c:pt idx="96">
                  <c:v>4.4574772485367866E-10</c:v>
                </c:pt>
                <c:pt idx="97">
                  <c:v>4.471587613212668E-10</c:v>
                </c:pt>
                <c:pt idx="98">
                  <c:v>4.4854102579654381E-10</c:v>
                </c:pt>
                <c:pt idx="99">
                  <c:v>4.4989513277210147E-10</c:v>
                </c:pt>
                <c:pt idx="100">
                  <c:v>4.5122168335610936E-10</c:v>
                </c:pt>
                <c:pt idx="101">
                  <c:v>4.5252126556749176E-10</c:v>
                </c:pt>
                <c:pt idx="102">
                  <c:v>4.5379445462445425E-10</c:v>
                </c:pt>
                <c:pt idx="103">
                  <c:v>4.550418132265171E-10</c:v>
                </c:pt>
                <c:pt idx="104">
                  <c:v>4.5626389183021304E-10</c:v>
                </c:pt>
                <c:pt idx="105">
                  <c:v>4.5746122891859839E-10</c:v>
                </c:pt>
                <c:pt idx="106">
                  <c:v>4.5863435126472435E-10</c:v>
                </c:pt>
                <c:pt idx="107">
                  <c:v>4.5978377418921152E-10</c:v>
                </c:pt>
                <c:pt idx="108">
                  <c:v>4.609100018120655E-10</c:v>
                </c:pt>
                <c:pt idx="109">
                  <c:v>4.6201352729886849E-10</c:v>
                </c:pt>
                <c:pt idx="110">
                  <c:v>4.6309483310147835E-10</c:v>
                </c:pt>
                <c:pt idx="111">
                  <c:v>4.6415439119336298E-10</c:v>
                </c:pt>
                <c:pt idx="112">
                  <c:v>4.6519266329969355E-10</c:v>
                </c:pt>
                <c:pt idx="113">
                  <c:v>4.6621010112231847E-10</c:v>
                </c:pt>
                <c:pt idx="114">
                  <c:v>4.672071465597364E-10</c:v>
                </c:pt>
                <c:pt idx="115">
                  <c:v>4.6818423192218158E-10</c:v>
                </c:pt>
                <c:pt idx="116">
                  <c:v>4.6914178014193619E-10</c:v>
                </c:pt>
                <c:pt idx="117">
                  <c:v>4.7008020497897635E-10</c:v>
                </c:pt>
                <c:pt idx="118">
                  <c:v>4.7099991122205982E-10</c:v>
                </c:pt>
                <c:pt idx="119">
                  <c:v>4.7190129488535874E-10</c:v>
                </c:pt>
                <c:pt idx="120">
                  <c:v>4.7278474340073856E-10</c:v>
                </c:pt>
                <c:pt idx="121">
                  <c:v>4.7365063580578284E-10</c:v>
                </c:pt>
                <c:pt idx="122">
                  <c:v>4.7449934292765825E-10</c:v>
                </c:pt>
                <c:pt idx="123">
                  <c:v>4.7533122756291617E-10</c:v>
                </c:pt>
                <c:pt idx="124">
                  <c:v>4.7614664465332106E-10</c:v>
                </c:pt>
                <c:pt idx="125">
                  <c:v>4.7694594145779571E-10</c:v>
                </c:pt>
                <c:pt idx="126">
                  <c:v>4.7772945772057068E-10</c:v>
                </c:pt>
                <c:pt idx="127">
                  <c:v>4.7849752583562312E-10</c:v>
                </c:pt>
                <c:pt idx="128">
                  <c:v>4.792504710074881E-10</c:v>
                </c:pt>
                <c:pt idx="129">
                  <c:v>4.7998861140852483E-10</c:v>
                </c:pt>
                <c:pt idx="130">
                  <c:v>4.8071225833271555E-10</c:v>
                </c:pt>
                <c:pt idx="131">
                  <c:v>4.8142171634607522E-10</c:v>
                </c:pt>
                <c:pt idx="132">
                  <c:v>4.8211728343374901E-10</c:v>
                </c:pt>
                <c:pt idx="133">
                  <c:v>4.8279925114386939E-10</c:v>
                </c:pt>
                <c:pt idx="134">
                  <c:v>4.8346790472824673E-10</c:v>
                </c:pt>
                <c:pt idx="135">
                  <c:v>4.8412352327996287E-10</c:v>
                </c:pt>
                <c:pt idx="136">
                  <c:v>4.847663798679377E-10</c:v>
                </c:pt>
                <c:pt idx="137">
                  <c:v>4.8539674166853492E-10</c:v>
                </c:pt>
                <c:pt idx="138">
                  <c:v>4.8601487009427351E-10</c:v>
                </c:pt>
                <c:pt idx="139">
                  <c:v>4.8662102091970957E-10</c:v>
                </c:pt>
                <c:pt idx="140">
                  <c:v>4.8721544440454987E-10</c:v>
                </c:pt>
                <c:pt idx="141">
                  <c:v>4.877983854140602E-10</c:v>
                </c:pt>
                <c:pt idx="142">
                  <c:v>4.8837008353682752E-10</c:v>
                </c:pt>
                <c:pt idx="143">
                  <c:v>4.8893077319993476E-10</c:v>
                </c:pt>
                <c:pt idx="144">
                  <c:v>4.8948068378160556E-10</c:v>
                </c:pt>
                <c:pt idx="145">
                  <c:v>4.9002003972137517E-10</c:v>
                </c:pt>
                <c:pt idx="146">
                  <c:v>4.9054906062784195E-10</c:v>
                </c:pt>
                <c:pt idx="147">
                  <c:v>4.9106796138405272E-10</c:v>
                </c:pt>
                <c:pt idx="148">
                  <c:v>4.9157695225057557E-10</c:v>
                </c:pt>
                <c:pt idx="149">
                  <c:v>4.9207623896630943E-10</c:v>
                </c:pt>
                <c:pt idx="150">
                  <c:v>4.9256602284708116E-10</c:v>
                </c:pt>
                <c:pt idx="151">
                  <c:v>4.9304650088208017E-10</c:v>
                </c:pt>
                <c:pt idx="152">
                  <c:v>4.9351786582817589E-10</c:v>
                </c:pt>
                <c:pt idx="153">
                  <c:v>4.9398030630216716E-10</c:v>
                </c:pt>
                <c:pt idx="154">
                  <c:v>4.9443400687100766E-10</c:v>
                </c:pt>
                <c:pt idx="155">
                  <c:v>4.9487914814005233E-10</c:v>
                </c:pt>
                <c:pt idx="156">
                  <c:v>4.9531590683936923E-10</c:v>
                </c:pt>
                <c:pt idx="157">
                  <c:v>4.9574445590815826E-10</c:v>
                </c:pt>
                <c:pt idx="158">
                  <c:v>4.9616496457731915E-10</c:v>
                </c:pt>
                <c:pt idx="159">
                  <c:v>4.9657759845020921E-10</c:v>
                </c:pt>
                <c:pt idx="160">
                  <c:v>4.9698251958163152E-10</c:v>
                </c:pt>
                <c:pt idx="161">
                  <c:v>4.9737988655509097E-10</c:v>
                </c:pt>
                <c:pt idx="162">
                  <c:v>4.9776985455835742E-10</c:v>
                </c:pt>
                <c:pt idx="163">
                  <c:v>4.9815257545737378E-10</c:v>
                </c:pt>
                <c:pt idx="164">
                  <c:v>4.9852819786854341E-10</c:v>
                </c:pt>
                <c:pt idx="165">
                  <c:v>4.9889686722943476E-10</c:v>
                </c:pt>
                <c:pt idx="166">
                  <c:v>4.9925872586793632E-10</c:v>
                </c:pt>
                <c:pt idx="167">
                  <c:v>4.9961391306989735E-10</c:v>
                </c:pt>
                <c:pt idx="168">
                  <c:v>4.9996256514528616E-10</c:v>
                </c:pt>
                <c:pt idx="169">
                  <c:v>5.0030481549290097E-10</c:v>
                </c:pt>
                <c:pt idx="170">
                  <c:v>5.006407946636613E-10</c:v>
                </c:pt>
                <c:pt idx="171">
                  <c:v>5.0097063042251609E-10</c:v>
                </c:pt>
                <c:pt idx="172">
                  <c:v>5.0129444780899367E-10</c:v>
                </c:pt>
                <c:pt idx="173">
                  <c:v>5.0161236919642846E-10</c:v>
                </c:pt>
                <c:pt idx="174">
                  <c:v>5.0192451434988909E-10</c:v>
                </c:pt>
                <c:pt idx="175">
                  <c:v>5.0223100048283963E-10</c:v>
                </c:pt>
                <c:pt idx="176">
                  <c:v>5.0253194231256019E-10</c:v>
                </c:pt>
                <c:pt idx="177">
                  <c:v>5.0282745211435453E-10</c:v>
                </c:pt>
                <c:pt idx="178">
                  <c:v>5.0311763977457152E-10</c:v>
                </c:pt>
                <c:pt idx="179">
                  <c:v>5.0340261284246595E-10</c:v>
                </c:pt>
                <c:pt idx="180">
                  <c:v>5.0368247658092509E-10</c:v>
                </c:pt>
                <c:pt idx="181">
                  <c:v>5.0395733401608479E-10</c:v>
                </c:pt>
                <c:pt idx="182">
                  <c:v>5.0422728598586056E-10</c:v>
                </c:pt>
                <c:pt idx="183">
                  <c:v>5.0449243118741679E-10</c:v>
                </c:pt>
                <c:pt idx="184">
                  <c:v>5.0475286622359749E-10</c:v>
                </c:pt>
                <c:pt idx="185">
                  <c:v>5.0500868564834182E-10</c:v>
                </c:pt>
                <c:pt idx="186">
                  <c:v>5.0525998201110591E-10</c:v>
                </c:pt>
                <c:pt idx="187">
                  <c:v>5.0550684590031357E-10</c:v>
                </c:pt>
                <c:pt idx="188">
                  <c:v>5.0574936598585702E-10</c:v>
                </c:pt>
                <c:pt idx="189">
                  <c:v>5.0598762906066757E-10</c:v>
                </c:pt>
                <c:pt idx="190">
                  <c:v>5.0622172008137797E-10</c:v>
                </c:pt>
                <c:pt idx="191">
                  <c:v>5.0645172220809646E-10</c:v>
                </c:pt>
                <c:pt idx="192">
                  <c:v>5.0667771684330965E-10</c:v>
                </c:pt>
                <c:pt idx="193">
                  <c:v>5.0689978366993716E-10</c:v>
                </c:pt>
                <c:pt idx="194">
                  <c:v>5.0711800068855247E-10</c:v>
                </c:pt>
                <c:pt idx="195">
                  <c:v>5.0733244425379228E-10</c:v>
                </c:pt>
                <c:pt idx="196">
                  <c:v>5.0754318910996858E-10</c:v>
                </c:pt>
                <c:pt idx="197">
                  <c:v>5.0775030842590369E-10</c:v>
                </c:pt>
                <c:pt idx="198">
                  <c:v>5.0795387382900402E-10</c:v>
                </c:pt>
                <c:pt idx="199">
                  <c:v>5.0815395543858893E-10</c:v>
                </c:pt>
                <c:pt idx="200">
                  <c:v>5.0835062189849219E-10</c:v>
                </c:pt>
                <c:pt idx="201">
                  <c:v>5.0854394040895092E-10</c:v>
                </c:pt>
                <c:pt idx="202">
                  <c:v>5.0873397675779797E-10</c:v>
                </c:pt>
                <c:pt idx="203">
                  <c:v>5.0892079535097383E-10</c:v>
                </c:pt>
                <c:pt idx="204">
                  <c:v>5.0910445924237178E-10</c:v>
                </c:pt>
                <c:pt idx="205">
                  <c:v>5.0928503016303067E-10</c:v>
                </c:pt>
                <c:pt idx="206">
                  <c:v>5.0946256854969202E-10</c:v>
                </c:pt>
                <c:pt idx="207">
                  <c:v>5.096371335727326E-10</c:v>
                </c:pt>
                <c:pt idx="208">
                  <c:v>5.0980878316348666E-10</c:v>
                </c:pt>
                <c:pt idx="209">
                  <c:v>5.0997757404097412E-10</c:v>
                </c:pt>
                <c:pt idx="210">
                  <c:v>5.1014356173804284E-10</c:v>
                </c:pt>
                <c:pt idx="211">
                  <c:v>5.1030680062694219E-10</c:v>
                </c:pt>
                <c:pt idx="212">
                  <c:v>5.10467343944338E-10</c:v>
                </c:pt>
                <c:pt idx="213">
                  <c:v>5.106252438157817E-10</c:v>
                </c:pt>
                <c:pt idx="214">
                  <c:v>5.1078055127964586E-10</c:v>
                </c:pt>
                <c:pt idx="215">
                  <c:v>5.1093331631053791E-10</c:v>
                </c:pt>
                <c:pt idx="216">
                  <c:v>5.1108358784220241E-10</c:v>
                </c:pt>
                <c:pt idx="217">
                  <c:v>5.1123141378992461E-10</c:v>
                </c:pt>
                <c:pt idx="218">
                  <c:v>5.1137684107244549E-10</c:v>
                </c:pt>
                <c:pt idx="219">
                  <c:v>5.115199156333986E-10</c:v>
                </c:pt>
                <c:pt idx="220">
                  <c:v>5.116606824622797E-10</c:v>
                </c:pt>
                <c:pt idx="221">
                  <c:v>5.1179918561495938E-10</c:v>
                </c:pt>
                <c:pt idx="222">
                  <c:v>5.1193546823374903E-10</c:v>
                </c:pt>
                <c:pt idx="223">
                  <c:v>5.120695725670287E-10</c:v>
                </c:pt>
                <c:pt idx="224">
                  <c:v>5.1220153998844758E-10</c:v>
                </c:pt>
                <c:pt idx="225">
                  <c:v>5.1233141101570676E-10</c:v>
                </c:pt>
                <c:pt idx="226">
                  <c:v>5.1245922532893185E-10</c:v>
                </c:pt>
                <c:pt idx="227">
                  <c:v>5.1258502178864648E-10</c:v>
                </c:pt>
                <c:pt idx="228">
                  <c:v>5.1270883845335308E-10</c:v>
                </c:pt>
                <c:pt idx="229">
                  <c:v>5.1283071259673184E-10</c:v>
                </c:pt>
                <c:pt idx="230">
                  <c:v>5.1295068072446536E-10</c:v>
                </c:pt>
                <c:pt idx="231">
                  <c:v>5.1306877859069539E-10</c:v>
                </c:pt>
                <c:pt idx="232">
                  <c:v>5.1318504121412381E-10</c:v>
                </c:pt>
                <c:pt idx="233">
                  <c:v>5.132995028937607E-10</c:v>
                </c:pt>
                <c:pt idx="234">
                  <c:v>5.1341219722433162E-10</c:v>
                </c:pt>
                <c:pt idx="235">
                  <c:v>5.1352315711134842E-10</c:v>
                </c:pt>
                <c:pt idx="236">
                  <c:v>5.1363241478585309E-10</c:v>
                </c:pt>
                <c:pt idx="237">
                  <c:v>5.1374000181884002E-10</c:v>
                </c:pt>
                <c:pt idx="238">
                  <c:v>5.1384594913536547E-10</c:v>
                </c:pt>
                <c:pt idx="239">
                  <c:v>5.1395028702834922E-10</c:v>
                </c:pt>
                <c:pt idx="240">
                  <c:v>5.1405304517207726E-10</c:v>
                </c:pt>
                <c:pt idx="241">
                  <c:v>5.1415425263540988E-10</c:v>
                </c:pt>
                <c:pt idx="242">
                  <c:v>5.1425393789470316E-10</c:v>
                </c:pt>
                <c:pt idx="243">
                  <c:v>5.1435212884645007E-10</c:v>
                </c:pt>
                <c:pt idx="244">
                  <c:v>5.1444885281964598E-10</c:v>
                </c:pt>
                <c:pt idx="245">
                  <c:v>5.1454413658788607E-10</c:v>
                </c:pt>
                <c:pt idx="246">
                  <c:v>5.1463800638119972E-10</c:v>
                </c:pt>
                <c:pt idx="247">
                  <c:v>5.147304878976283E-10</c:v>
                </c:pt>
                <c:pt idx="248">
                  <c:v>5.1482160631455088E-10</c:v>
                </c:pt>
                <c:pt idx="249">
                  <c:v>5.1491138629976482E-10</c:v>
                </c:pt>
                <c:pt idx="250">
                  <c:v>5.149998520223249E-10</c:v>
                </c:pt>
                <c:pt idx="251">
                  <c:v>5.1508702716314773E-10</c:v>
                </c:pt>
                <c:pt idx="252">
                  <c:v>5.1517293492538638E-10</c:v>
                </c:pt>
                <c:pt idx="253">
                  <c:v>5.1525759804457905E-10</c:v>
                </c:pt>
                <c:pt idx="254">
                  <c:v>5.1534103879857846E-10</c:v>
                </c:pt>
                <c:pt idx="255">
                  <c:v>5.1542327901726486E-10</c:v>
                </c:pt>
                <c:pt idx="256">
                  <c:v>5.1550434009204993E-10</c:v>
                </c:pt>
                <c:pt idx="257">
                  <c:v>5.1558424298517247E-10</c:v>
                </c:pt>
                <c:pt idx="258">
                  <c:v>5.1566300823879509E-10</c:v>
                </c:pt>
                <c:pt idx="259">
                  <c:v>5.157406559839015E-10</c:v>
                </c:pt>
                <c:pt idx="260">
                  <c:v>5.1581720594900265E-10</c:v>
                </c:pt>
                <c:pt idx="261">
                  <c:v>5.1589267746865311E-10</c:v>
                </c:pt>
                <c:pt idx="262">
                  <c:v>5.1596708949178374E-10</c:v>
                </c:pt>
                <c:pt idx="263">
                  <c:v>5.1604046058985359E-10</c:v>
                </c:pt>
                <c:pt idx="264">
                  <c:v>5.1611280896482513E-10</c:v>
                </c:pt>
                <c:pt idx="265">
                  <c:v>5.1618415245696749E-10</c:v>
                </c:pt>
                <c:pt idx="266">
                  <c:v>5.1625450855248974E-10</c:v>
                </c:pt>
                <c:pt idx="267">
                  <c:v>5.1632389439101031E-10</c:v>
                </c:pt>
                <c:pt idx="268">
                  <c:v>5.1639232677286367E-10</c:v>
                </c:pt>
                <c:pt idx="269">
                  <c:v>5.1645982216624976E-10</c:v>
                </c:pt>
                <c:pt idx="270">
                  <c:v>5.1652639671422826E-10</c:v>
                </c:pt>
                <c:pt idx="271">
                  <c:v>5.1659206624156198E-10</c:v>
                </c:pt>
                <c:pt idx="272">
                  <c:v>5.1665684626141245E-10</c:v>
                </c:pt>
                <c:pt idx="273">
                  <c:v>5.1672075198189061E-10</c:v>
                </c:pt>
                <c:pt idx="274">
                  <c:v>5.1678379831246565E-10</c:v>
                </c:pt>
                <c:pt idx="275">
                  <c:v>5.1684599987023635E-10</c:v>
                </c:pt>
                <c:pt idx="276">
                  <c:v>5.1690737098606598E-10</c:v>
                </c:pt>
                <c:pt idx="277">
                  <c:v>5.1696792571058546E-10</c:v>
                </c:pt>
                <c:pt idx="278">
                  <c:v>5.1702767782006665E-10</c:v>
                </c:pt>
                <c:pt idx="279">
                  <c:v>5.1708664082216898E-10</c:v>
                </c:pt>
                <c:pt idx="280">
                  <c:v>5.1714482796156211E-10</c:v>
                </c:pt>
                <c:pt idx="281">
                  <c:v>5.172022522254271E-10</c:v>
                </c:pt>
                <c:pt idx="282">
                  <c:v>5.1725892634883969E-10</c:v>
                </c:pt>
                <c:pt idx="283">
                  <c:v>5.1731486282003633E-10</c:v>
                </c:pt>
                <c:pt idx="284">
                  <c:v>5.1737007388556817E-10</c:v>
                </c:pt>
                <c:pt idx="285">
                  <c:v>5.1742457155534289E-10</c:v>
                </c:pt>
                <c:pt idx="286">
                  <c:v>5.1747836760755837E-10</c:v>
                </c:pt>
                <c:pt idx="287">
                  <c:v>5.1753147359352994E-10</c:v>
                </c:pt>
                <c:pt idx="288">
                  <c:v>5.1758390084241427E-10</c:v>
                </c:pt>
                <c:pt idx="289">
                  <c:v>5.1763566046583068E-10</c:v>
                </c:pt>
                <c:pt idx="290">
                  <c:v>5.1768676336238408E-10</c:v>
                </c:pt>
                <c:pt idx="291">
                  <c:v>5.1773722022208976E-10</c:v>
                </c:pt>
                <c:pt idx="292">
                  <c:v>5.1778704153070338E-10</c:v>
                </c:pt>
                <c:pt idx="293">
                  <c:v>5.178362375739583E-10</c:v>
                </c:pt>
                <c:pt idx="294">
                  <c:v>5.1788481844171088E-10</c:v>
                </c:pt>
                <c:pt idx="295">
                  <c:v>5.179327940319974E-10</c:v>
                </c:pt>
                <c:pt idx="296">
                  <c:v>5.1798017405500442E-10</c:v>
                </c:pt>
                <c:pt idx="297">
                  <c:v>5.1802696803695261E-10</c:v>
                </c:pt>
                <c:pt idx="298">
                  <c:v>5.1807318532389784E-10</c:v>
                </c:pt>
                <c:pt idx="299">
                  <c:v>5.1811883508545111E-10</c:v>
                </c:pt>
                <c:pt idx="300">
                  <c:v>5.1816392631841827E-10</c:v>
                </c:pt>
                <c:pt idx="301">
                  <c:v>5.1820846785036151E-10</c:v>
                </c:pt>
                <c:pt idx="302">
                  <c:v>5.1825246834308536E-10</c:v>
                </c:pt>
                <c:pt idx="303">
                  <c:v>5.1829593629604659E-10</c:v>
                </c:pt>
                <c:pt idx="304">
                  <c:v>5.1833888004969274E-10</c:v>
                </c:pt>
                <c:pt idx="305">
                  <c:v>5.1838130778872792E-10</c:v>
                </c:pt>
                <c:pt idx="306">
                  <c:v>5.1842322754530924E-10</c:v>
                </c:pt>
                <c:pt idx="307">
                  <c:v>5.1846464720217472E-10</c:v>
                </c:pt>
                <c:pt idx="308">
                  <c:v>5.1850557449570462E-10</c:v>
                </c:pt>
                <c:pt idx="309">
                  <c:v>5.1854601701891654E-10</c:v>
                </c:pt>
                <c:pt idx="310">
                  <c:v>5.1858598222439749E-10</c:v>
                </c:pt>
                <c:pt idx="311">
                  <c:v>5.186254774271725E-10</c:v>
                </c:pt>
                <c:pt idx="312">
                  <c:v>5.1866450980751288E-10</c:v>
                </c:pt>
                <c:pt idx="313">
                  <c:v>5.1870308641368317E-10</c:v>
                </c:pt>
                <c:pt idx="314">
                  <c:v>5.1874121416463097E-10</c:v>
                </c:pt>
                <c:pt idx="315">
                  <c:v>5.1877889985261865E-10</c:v>
                </c:pt>
                <c:pt idx="316">
                  <c:v>5.1881615014579853E-10</c:v>
                </c:pt>
                <c:pt idx="317">
                  <c:v>5.1885297159073441E-10</c:v>
                </c:pt>
                <c:pt idx="318">
                  <c:v>5.1888937061486769E-10</c:v>
                </c:pt>
                <c:pt idx="319">
                  <c:v>5.1892535352893308E-10</c:v>
                </c:pt>
                <c:pt idx="320">
                  <c:v>5.189609265293207E-10</c:v>
                </c:pt>
                <c:pt idx="321">
                  <c:v>5.189960957003899E-10</c:v>
                </c:pt>
                <c:pt idx="322">
                  <c:v>5.1903086701673193E-10</c:v>
                </c:pt>
                <c:pt idx="323">
                  <c:v>5.1906524634538638E-10</c:v>
                </c:pt>
                <c:pt idx="324">
                  <c:v>5.1909923944800968E-10</c:v>
                </c:pt>
                <c:pt idx="325">
                  <c:v>5.191328519829967E-10</c:v>
                </c:pt>
                <c:pt idx="326">
                  <c:v>5.1916608950755915E-10</c:v>
                </c:pt>
                <c:pt idx="327">
                  <c:v>5.1919895747975825E-10</c:v>
                </c:pt>
                <c:pt idx="328">
                  <c:v>5.1923146126049531E-10</c:v>
                </c:pt>
                <c:pt idx="329">
                  <c:v>5.1926360611545932E-10</c:v>
                </c:pt>
                <c:pt idx="330">
                  <c:v>5.1929539721703441E-10</c:v>
                </c:pt>
                <c:pt idx="331">
                  <c:v>5.1932683964616542E-10</c:v>
                </c:pt>
                <c:pt idx="332">
                  <c:v>5.1935793839418526E-10</c:v>
                </c:pt>
                <c:pt idx="333">
                  <c:v>5.1938869836460313E-10</c:v>
                </c:pt>
                <c:pt idx="334">
                  <c:v>5.1941912437485472E-10</c:v>
                </c:pt>
                <c:pt idx="335">
                  <c:v>5.1944922115801537E-10</c:v>
                </c:pt>
                <c:pt idx="336">
                  <c:v>5.1947899336447835E-10</c:v>
                </c:pt>
                <c:pt idx="337">
                  <c:v>5.1950844556359537E-10</c:v>
                </c:pt>
                <c:pt idx="338">
                  <c:v>5.195375822452847E-10</c:v>
                </c:pt>
                <c:pt idx="339">
                  <c:v>5.1956640782160407E-10</c:v>
                </c:pt>
                <c:pt idx="340">
                  <c:v>5.1959492662829064E-10</c:v>
                </c:pt>
                <c:pt idx="341">
                  <c:v>5.1962314292626933E-10</c:v>
                </c:pt>
                <c:pt idx="342">
                  <c:v>5.1965106090312802E-10</c:v>
                </c:pt>
                <c:pt idx="343">
                  <c:v>5.19678684674563E-10</c:v>
                </c:pt>
                <c:pt idx="344">
                  <c:v>5.1970601828579299E-10</c:v>
                </c:pt>
                <c:pt idx="345">
                  <c:v>5.1973306571294472E-10</c:v>
                </c:pt>
                <c:pt idx="346">
                  <c:v>5.1975983086440761E-10</c:v>
                </c:pt>
                <c:pt idx="347">
                  <c:v>5.1978631758216168E-10</c:v>
                </c:pt>
                <c:pt idx="348">
                  <c:v>5.1981252964307703E-10</c:v>
                </c:pt>
                <c:pt idx="349">
                  <c:v>5.1983847076018544E-10</c:v>
                </c:pt>
                <c:pt idx="350">
                  <c:v>5.1986414458392666E-10</c:v>
                </c:pt>
                <c:pt idx="351">
                  <c:v>5.1988955470336707E-10</c:v>
                </c:pt>
                <c:pt idx="352">
                  <c:v>5.1991470464739409E-10</c:v>
                </c:pt>
                <c:pt idx="353">
                  <c:v>5.1993959788588501E-10</c:v>
                </c:pt>
                <c:pt idx="354">
                  <c:v>5.199642378308515E-10</c:v>
                </c:pt>
                <c:pt idx="355">
                  <c:v>5.1998862783756012E-10</c:v>
                </c:pt>
                <c:pt idx="356">
                  <c:v>5.2001277120562999E-10</c:v>
                </c:pt>
                <c:pt idx="357">
                  <c:v>5.2003667118010658E-10</c:v>
                </c:pt>
                <c:pt idx="358">
                  <c:v>5.2006033095251386E-10</c:v>
                </c:pt>
                <c:pt idx="359">
                  <c:v>5.2008375366188492E-10</c:v>
                </c:pt>
                <c:pt idx="360">
                  <c:v>5.2010694239576961E-10</c:v>
                </c:pt>
                <c:pt idx="361">
                  <c:v>5.2012990019122308E-10</c:v>
                </c:pt>
                <c:pt idx="362">
                  <c:v>5.201526300357724E-10</c:v>
                </c:pt>
                <c:pt idx="363">
                  <c:v>5.2017513486836382E-10</c:v>
                </c:pt>
                <c:pt idx="364">
                  <c:v>5.2019741758029002E-10</c:v>
                </c:pt>
                <c:pt idx="365">
                  <c:v>5.2021948101609848E-10</c:v>
                </c:pt>
                <c:pt idx="366">
                  <c:v>5.2024132797448075E-10</c:v>
                </c:pt>
                <c:pt idx="367">
                  <c:v>5.2026296120914323E-10</c:v>
                </c:pt>
                <c:pt idx="368">
                  <c:v>5.2028438342966024E-10</c:v>
                </c:pt>
                <c:pt idx="369">
                  <c:v>5.2030559730230975E-10</c:v>
                </c:pt>
                <c:pt idx="370">
                  <c:v>5.2032660545089034E-10</c:v>
                </c:pt>
                <c:pt idx="371">
                  <c:v>5.2034741045752364E-10</c:v>
                </c:pt>
                <c:pt idx="372">
                  <c:v>5.2036801486343804E-10</c:v>
                </c:pt>
                <c:pt idx="373">
                  <c:v>5.203884211697374E-10</c:v>
                </c:pt>
                <c:pt idx="374">
                  <c:v>5.2040863183815431E-10</c:v>
                </c:pt>
                <c:pt idx="375">
                  <c:v>5.2042864929178638E-10</c:v>
                </c:pt>
                <c:pt idx="376">
                  <c:v>5.2044847591581894E-10</c:v>
                </c:pt>
                <c:pt idx="377">
                  <c:v>5.2046811405823206E-10</c:v>
                </c:pt>
                <c:pt idx="378">
                  <c:v>5.2048756603049296E-10</c:v>
                </c:pt>
                <c:pt idx="379">
                  <c:v>5.2050683410823494E-10</c:v>
                </c:pt>
                <c:pt idx="380">
                  <c:v>5.2052592053192199E-10</c:v>
                </c:pt>
                <c:pt idx="381">
                  <c:v>5.2054482750749973E-10</c:v>
                </c:pt>
                <c:pt idx="382">
                  <c:v>5.2056355720703257E-10</c:v>
                </c:pt>
                <c:pt idx="383">
                  <c:v>5.2058211176932958E-10</c:v>
                </c:pt>
                <c:pt idx="384">
                  <c:v>5.2060049330055534E-10</c:v>
                </c:pt>
                <c:pt idx="385">
                  <c:v>5.2061870387483019E-10</c:v>
                </c:pt>
                <c:pt idx="386">
                  <c:v>5.2063674553481709E-10</c:v>
                </c:pt>
                <c:pt idx="387">
                  <c:v>5.2065462029229695E-10</c:v>
                </c:pt>
                <c:pt idx="388">
                  <c:v>5.2067233012873253E-10</c:v>
                </c:pt>
                <c:pt idx="389">
                  <c:v>5.2068987699582061E-10</c:v>
                </c:pt>
                <c:pt idx="390">
                  <c:v>5.2070726281603274E-10</c:v>
                </c:pt>
                <c:pt idx="391">
                  <c:v>5.2072448948314527E-10</c:v>
                </c:pt>
                <c:pt idx="392">
                  <c:v>5.2074155886275944E-10</c:v>
                </c:pt>
                <c:pt idx="393">
                  <c:v>5.2075847279280905E-10</c:v>
                </c:pt>
                <c:pt idx="394">
                  <c:v>5.2077523308405997E-10</c:v>
                </c:pt>
                <c:pt idx="395">
                  <c:v>5.20791841520598E-10</c:v>
                </c:pt>
                <c:pt idx="396">
                  <c:v>5.2080829986030766E-10</c:v>
                </c:pt>
                <c:pt idx="397">
                  <c:v>5.2082460983534177E-10</c:v>
                </c:pt>
                <c:pt idx="398">
                  <c:v>5.2084077315258027E-10</c:v>
                </c:pt>
                <c:pt idx="399">
                  <c:v>5.2085679149408078E-10</c:v>
                </c:pt>
                <c:pt idx="400">
                  <c:v>5.2087266651752049E-10</c:v>
                </c:pt>
                <c:pt idx="401">
                  <c:v>5.2088839985662763E-10</c:v>
                </c:pt>
                <c:pt idx="402">
                  <c:v>5.2090399312160626E-10</c:v>
                </c:pt>
                <c:pt idx="403">
                  <c:v>5.2091944789955105E-10</c:v>
                </c:pt>
                <c:pt idx="404">
                  <c:v>5.2093476575485464E-10</c:v>
                </c:pt>
                <c:pt idx="405">
                  <c:v>5.2094994822960625E-10</c:v>
                </c:pt>
                <c:pt idx="406">
                  <c:v>5.2096499684398323E-10</c:v>
                </c:pt>
                <c:pt idx="407">
                  <c:v>5.2097991309663376E-10</c:v>
                </c:pt>
                <c:pt idx="408">
                  <c:v>5.2099469846505266E-10</c:v>
                </c:pt>
                <c:pt idx="409">
                  <c:v>5.2100935440594956E-10</c:v>
                </c:pt>
                <c:pt idx="410">
                  <c:v>5.2102388235560984E-10</c:v>
                </c:pt>
                <c:pt idx="411">
                  <c:v>5.2103828373024819E-10</c:v>
                </c:pt>
                <c:pt idx="412">
                  <c:v>5.2105255992635518E-10</c:v>
                </c:pt>
                <c:pt idx="413">
                  <c:v>5.2106671232103785E-10</c:v>
                </c:pt>
                <c:pt idx="414">
                  <c:v>5.2108074227235201E-10</c:v>
                </c:pt>
                <c:pt idx="415">
                  <c:v>5.2109465111962953E-10</c:v>
                </c:pt>
                <c:pt idx="416">
                  <c:v>5.2110844018379803E-10</c:v>
                </c:pt>
                <c:pt idx="417">
                  <c:v>5.2112211076769541E-10</c:v>
                </c:pt>
                <c:pt idx="418">
                  <c:v>5.2113566415637694E-10</c:v>
                </c:pt>
                <c:pt idx="419">
                  <c:v>5.2114910161741751E-10</c:v>
                </c:pt>
                <c:pt idx="420">
                  <c:v>5.211624244012072E-10</c:v>
                </c:pt>
                <c:pt idx="421">
                  <c:v>5.2117563374124157E-10</c:v>
                </c:pt>
                <c:pt idx="422">
                  <c:v>5.2118873085440557E-10</c:v>
                </c:pt>
                <c:pt idx="423">
                  <c:v>5.2120171694125311E-10</c:v>
                </c:pt>
                <c:pt idx="424">
                  <c:v>5.2121459318628005E-10</c:v>
                </c:pt>
                <c:pt idx="425">
                  <c:v>5.212273607581925E-10</c:v>
                </c:pt>
                <c:pt idx="426">
                  <c:v>5.2124002081016979E-10</c:v>
                </c:pt>
                <c:pt idx="427">
                  <c:v>5.2125257448012218E-10</c:v>
                </c:pt>
                <c:pt idx="428">
                  <c:v>5.2126502289094376E-10</c:v>
                </c:pt>
                <c:pt idx="429">
                  <c:v>5.2127736715076082E-10</c:v>
                </c:pt>
                <c:pt idx="430">
                  <c:v>5.2128960835317469E-10</c:v>
                </c:pt>
                <c:pt idx="431">
                  <c:v>5.2130174757750023E-10</c:v>
                </c:pt>
                <c:pt idx="432">
                  <c:v>5.213137858890002E-10</c:v>
                </c:pt>
                <c:pt idx="433">
                  <c:v>5.2132572433911431E-10</c:v>
                </c:pt>
                <c:pt idx="434">
                  <c:v>5.2133756396568467E-10</c:v>
                </c:pt>
                <c:pt idx="435">
                  <c:v>5.2134930579317632E-10</c:v>
                </c:pt>
                <c:pt idx="436">
                  <c:v>5.213609508328942E-10</c:v>
                </c:pt>
                <c:pt idx="437">
                  <c:v>5.2137250008319503E-10</c:v>
                </c:pt>
                <c:pt idx="438">
                  <c:v>5.2138395452969618E-10</c:v>
                </c:pt>
                <c:pt idx="439">
                  <c:v>5.2139531514548018E-10</c:v>
                </c:pt>
                <c:pt idx="440">
                  <c:v>5.2140658289129478E-10</c:v>
                </c:pt>
                <c:pt idx="441">
                  <c:v>5.214177587157505E-10</c:v>
                </c:pt>
                <c:pt idx="442">
                  <c:v>5.2142884355551306E-10</c:v>
                </c:pt>
                <c:pt idx="443">
                  <c:v>5.2143983833549343E-10</c:v>
                </c:pt>
                <c:pt idx="444">
                  <c:v>5.214507439690329E-10</c:v>
                </c:pt>
                <c:pt idx="445">
                  <c:v>5.2146156135808663E-10</c:v>
                </c:pt>
                <c:pt idx="446">
                  <c:v>5.2147229139340138E-10</c:v>
                </c:pt>
                <c:pt idx="447">
                  <c:v>5.2148293495469231E-10</c:v>
                </c:pt>
                <c:pt idx="448">
                  <c:v>5.2149349291081431E-10</c:v>
                </c:pt>
                <c:pt idx="449">
                  <c:v>5.2150396611993182E-10</c:v>
                </c:pt>
                <c:pt idx="450">
                  <c:v>5.2151435542968451E-10</c:v>
                </c:pt>
                <c:pt idx="451">
                  <c:v>5.2152466167735049E-10</c:v>
                </c:pt>
                <c:pt idx="452">
                  <c:v>5.2153488569000595E-10</c:v>
                </c:pt>
                <c:pt idx="453">
                  <c:v>5.2154502828468199E-10</c:v>
                </c:pt>
                <c:pt idx="454">
                  <c:v>5.2155509026851922E-10</c:v>
                </c:pt>
                <c:pt idx="455">
                  <c:v>5.215650724389181E-10</c:v>
                </c:pt>
                <c:pt idx="456">
                  <c:v>5.2157497558368834E-10</c:v>
                </c:pt>
                <c:pt idx="457">
                  <c:v>5.2158480048119387E-10</c:v>
                </c:pt>
                <c:pt idx="458">
                  <c:v>5.2159454790049634E-10</c:v>
                </c:pt>
                <c:pt idx="459">
                  <c:v>5.2160421860149517E-10</c:v>
                </c:pt>
                <c:pt idx="460">
                  <c:v>5.216138133350655E-10</c:v>
                </c:pt>
                <c:pt idx="461">
                  <c:v>5.2162333284319415E-10</c:v>
                </c:pt>
                <c:pt idx="462">
                  <c:v>5.2163277785911147E-10</c:v>
                </c:pt>
                <c:pt idx="463">
                  <c:v>5.2164214910742263E-10</c:v>
                </c:pt>
                <c:pt idx="464">
                  <c:v>5.2165144730423565E-10</c:v>
                </c:pt>
                <c:pt idx="465">
                  <c:v>5.216606731572869E-10</c:v>
                </c:pt>
                <c:pt idx="466">
                  <c:v>5.216698273660648E-10</c:v>
                </c:pt>
                <c:pt idx="467">
                  <c:v>5.2167891062193147E-10</c:v>
                </c:pt>
                <c:pt idx="468">
                  <c:v>5.2168792360824137E-10</c:v>
                </c:pt>
                <c:pt idx="469">
                  <c:v>5.2169686700045883E-10</c:v>
                </c:pt>
                <c:pt idx="470">
                  <c:v>5.2170574146627245E-10</c:v>
                </c:pt>
                <c:pt idx="471">
                  <c:v>5.2171454766570888E-10</c:v>
                </c:pt>
                <c:pt idx="472">
                  <c:v>5.217232862512427E-10</c:v>
                </c:pt>
                <c:pt idx="473">
                  <c:v>5.2173195786790595E-10</c:v>
                </c:pt>
                <c:pt idx="474">
                  <c:v>5.2174056315339511E-10</c:v>
                </c:pt>
                <c:pt idx="475">
                  <c:v>5.2174910273817608E-10</c:v>
                </c:pt>
                <c:pt idx="476">
                  <c:v>5.2175757724558745E-10</c:v>
                </c:pt>
                <c:pt idx="477">
                  <c:v>5.2176598729194217E-10</c:v>
                </c:pt>
                <c:pt idx="478">
                  <c:v>5.2177433348662698E-10</c:v>
                </c:pt>
                <c:pt idx="479">
                  <c:v>5.2178261643220036E-10</c:v>
                </c:pt>
                <c:pt idx="480">
                  <c:v>5.2179083672448899E-10</c:v>
                </c:pt>
                <c:pt idx="481">
                  <c:v>5.2179899495268234E-10</c:v>
                </c:pt>
                <c:pt idx="482">
                  <c:v>5.2180709169942504E-10</c:v>
                </c:pt>
                <c:pt idx="483">
                  <c:v>5.2181512754090907E-10</c:v>
                </c:pt>
                <c:pt idx="484">
                  <c:v>5.2182310304696261E-10</c:v>
                </c:pt>
                <c:pt idx="485">
                  <c:v>5.2183101878113897E-10</c:v>
                </c:pt>
                <c:pt idx="486">
                  <c:v>5.2183887530080287E-10</c:v>
                </c:pt>
                <c:pt idx="487">
                  <c:v>5.2184667315721581E-10</c:v>
                </c:pt>
                <c:pt idx="488">
                  <c:v>5.2185441289561968E-10</c:v>
                </c:pt>
                <c:pt idx="489">
                  <c:v>5.2186209505531917E-10</c:v>
                </c:pt>
                <c:pt idx="490">
                  <c:v>5.2186972016976266E-10</c:v>
                </c:pt>
                <c:pt idx="491">
                  <c:v>5.2187728876662189E-10</c:v>
                </c:pt>
                <c:pt idx="492">
                  <c:v>5.2188480136786995E-10</c:v>
                </c:pt>
                <c:pt idx="493">
                  <c:v>5.2189225848985821E-10</c:v>
                </c:pt>
                <c:pt idx="494">
                  <c:v>5.2189966064339231E-10</c:v>
                </c:pt>
                <c:pt idx="495">
                  <c:v>5.2190700833380578E-10</c:v>
                </c:pt>
                <c:pt idx="496">
                  <c:v>5.2191430206103386E-10</c:v>
                </c:pt>
                <c:pt idx="497">
                  <c:v>5.2192154231968475E-10</c:v>
                </c:pt>
                <c:pt idx="498">
                  <c:v>5.2192872959911075E-10</c:v>
                </c:pt>
                <c:pt idx="499">
                  <c:v>5.2193586438347731E-10</c:v>
                </c:pt>
                <c:pt idx="500">
                  <c:v>5.2194294715183214E-10</c:v>
                </c:pt>
              </c:numCache>
            </c:numRef>
          </c:yVal>
          <c:smooth val="0"/>
          <c:extLst>
            <c:ext xmlns:c16="http://schemas.microsoft.com/office/drawing/2014/chart" uri="{C3380CC4-5D6E-409C-BE32-E72D297353CC}">
              <c16:uniqueId val="{00000000-24C6-46F5-8E1B-8021ABCA5E23}"/>
            </c:ext>
          </c:extLst>
        </c:ser>
        <c:ser>
          <c:idx val="1"/>
          <c:order val="1"/>
          <c:tx>
            <c:v>Carbon dioxide</c:v>
          </c:tx>
          <c:spPr>
            <a:ln w="19050" cap="rnd">
              <a:solidFill>
                <a:schemeClr val="accent1"/>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inventory_and_effects!$U$7:$U$507</c:f>
              <c:numCache>
                <c:formatCode>0.00E+00</c:formatCode>
                <c:ptCount val="501"/>
                <c:pt idx="0">
                  <c:v>0</c:v>
                </c:pt>
                <c:pt idx="1">
                  <c:v>1.6923820786954033E-15</c:v>
                </c:pt>
                <c:pt idx="2">
                  <c:v>3.4613542094307865E-15</c:v>
                </c:pt>
                <c:pt idx="3">
                  <c:v>5.3008211205506232E-15</c:v>
                </c:pt>
                <c:pt idx="4">
                  <c:v>7.204783325115653E-15</c:v>
                </c:pt>
                <c:pt idx="5">
                  <c:v>9.1674179143989927E-15</c:v>
                </c:pt>
                <c:pt idx="6">
                  <c:v>1.1183134530369349E-14</c:v>
                </c:pt>
                <c:pt idx="7">
                  <c:v>1.3246612295812033E-14</c:v>
                </c:pt>
                <c:pt idx="8">
                  <c:v>1.5352822233465637E-14</c:v>
                </c:pt>
                <c:pt idx="9">
                  <c:v>1.7497038720688673E-14</c:v>
                </c:pt>
                <c:pt idx="10">
                  <c:v>1.9674842749016136E-14</c:v>
                </c:pt>
                <c:pt idx="11">
                  <c:v>2.1882119145184562E-14</c:v>
                </c:pt>
                <c:pt idx="12">
                  <c:v>2.4115049427465127E-14</c:v>
                </c:pt>
                <c:pt idx="13">
                  <c:v>2.637010159125424E-14</c:v>
                </c:pt>
                <c:pt idx="14">
                  <c:v>2.8644017819292471E-14</c:v>
                </c:pt>
                <c:pt idx="15">
                  <c:v>3.0933800877559817E-14</c:v>
                </c:pt>
                <c:pt idx="16">
                  <c:v>3.323669977432401E-14</c:v>
                </c:pt>
                <c:pt idx="17">
                  <c:v>3.5550195116308409E-14</c:v>
                </c:pt>
                <c:pt idx="18">
                  <c:v>3.7871984484036137E-14</c:v>
                </c:pt>
                <c:pt idx="19">
                  <c:v>4.0199968061402776E-14</c:v>
                </c:pt>
                <c:pt idx="20">
                  <c:v>4.2532234687135327E-14</c:v>
                </c:pt>
                <c:pt idx="21">
                  <c:v>4.4867048443823044E-14</c:v>
                </c:pt>
                <c:pt idx="22">
                  <c:v>4.7202835860345995E-14</c:v>
                </c:pt>
                <c:pt idx="23">
                  <c:v>4.9538173773165183E-14</c:v>
                </c:pt>
                <c:pt idx="24">
                  <c:v>5.1871777869008554E-14</c:v>
                </c:pt>
                <c:pt idx="25">
                  <c:v>5.4202491914361542E-14</c:v>
                </c:pt>
                <c:pt idx="26">
                  <c:v>5.6529277664563801E-14</c:v>
                </c:pt>
                <c:pt idx="27">
                  <c:v>5.8851205436213689E-14</c:v>
                </c:pt>
                <c:pt idx="28">
                  <c:v>6.1167445320192664E-14</c:v>
                </c:pt>
                <c:pt idx="29">
                  <c:v>6.3477259008316834E-14</c:v>
                </c:pt>
                <c:pt idx="30">
                  <c:v>6.5779992203911532E-14</c:v>
                </c:pt>
                <c:pt idx="31">
                  <c:v>6.807506758510222E-14</c:v>
                </c:pt>
                <c:pt idx="32">
                  <c:v>7.0361978289020309E-14</c:v>
                </c:pt>
                <c:pt idx="33">
                  <c:v>7.2640281885201231E-14</c:v>
                </c:pt>
                <c:pt idx="34">
                  <c:v>7.4909594807022014E-14</c:v>
                </c:pt>
                <c:pt idx="35">
                  <c:v>7.7169587210945198E-14</c:v>
                </c:pt>
                <c:pt idx="36">
                  <c:v>7.9419978234496965E-14</c:v>
                </c:pt>
                <c:pt idx="37">
                  <c:v>8.1660531625225394E-14</c:v>
                </c:pt>
                <c:pt idx="38">
                  <c:v>8.3891051714297283E-14</c:v>
                </c:pt>
                <c:pt idx="39">
                  <c:v>8.6111379709849969E-14</c:v>
                </c:pt>
                <c:pt idx="40">
                  <c:v>8.8321390286683058E-14</c:v>
                </c:pt>
                <c:pt idx="41">
                  <c:v>9.0520988450327029E-14</c:v>
                </c:pt>
                <c:pt idx="42">
                  <c:v>9.2710106654942537E-14</c:v>
                </c:pt>
                <c:pt idx="43">
                  <c:v>9.4888702155872358E-14</c:v>
                </c:pt>
                <c:pt idx="44">
                  <c:v>9.7056754578978639E-14</c:v>
                </c:pt>
                <c:pt idx="45">
                  <c:v>9.9214263690145486E-14</c:v>
                </c:pt>
                <c:pt idx="46">
                  <c:v>1.0136124734950812E-13</c:v>
                </c:pt>
                <c:pt idx="47">
                  <c:v>1.0349773963608328E-13</c:v>
                </c:pt>
                <c:pt idx="48">
                  <c:v>1.0562378912952182E-13</c:v>
                </c:pt>
                <c:pt idx="49">
                  <c:v>1.0773945733668488E-13</c:v>
                </c:pt>
                <c:pt idx="50">
                  <c:v>1.098448172516607E-13</c:v>
                </c:pt>
                <c:pt idx="51">
                  <c:v>1.1193995203869393E-13</c:v>
                </c:pt>
                <c:pt idx="52">
                  <c:v>1.1402495382829455E-13</c:v>
                </c:pt>
                <c:pt idx="53">
                  <c:v>1.1609992261753355E-13</c:v>
                </c:pt>
                <c:pt idx="54">
                  <c:v>1.1816496526621921E-13</c:v>
                </c:pt>
                <c:pt idx="55">
                  <c:v>1.2022019458128517E-13</c:v>
                </c:pt>
                <c:pt idx="56">
                  <c:v>1.2226572848231219E-13</c:v>
                </c:pt>
                <c:pt idx="57">
                  <c:v>1.2430168924165261E-13</c:v>
                </c:pt>
                <c:pt idx="58">
                  <c:v>1.2632820279313278E-13</c:v>
                </c:pt>
                <c:pt idx="59">
                  <c:v>1.2834539810377718E-13</c:v>
                </c:pt>
                <c:pt idx="60">
                  <c:v>1.3035340660343113E-13</c:v>
                </c:pt>
                <c:pt idx="61">
                  <c:v>1.3235236166755925E-13</c:v>
                </c:pt>
                <c:pt idx="62">
                  <c:v>1.3434239814886663E-13</c:v>
                </c:pt>
                <c:pt idx="63">
                  <c:v>1.3632365195373129E-13</c:v>
                </c:pt>
                <c:pt idx="64">
                  <c:v>1.3829625965975207E-13</c:v>
                </c:pt>
                <c:pt idx="65">
                  <c:v>1.4026035817100692E-13</c:v>
                </c:pt>
                <c:pt idx="66">
                  <c:v>1.4221608440788574E-13</c:v>
                </c:pt>
                <c:pt idx="67">
                  <c:v>1.4416357502860961E-13</c:v>
                </c:pt>
                <c:pt idx="68">
                  <c:v>1.4610296617977699E-13</c:v>
                </c:pt>
                <c:pt idx="69">
                  <c:v>1.4803439327348903E-13</c:v>
                </c:pt>
                <c:pt idx="70">
                  <c:v>1.4995799078880004E-13</c:v>
                </c:pt>
                <c:pt idx="71">
                  <c:v>1.5187389209541945E-13</c:v>
                </c:pt>
                <c:pt idx="72">
                  <c:v>1.5378222929775662E-13</c:v>
                </c:pt>
                <c:pt idx="73">
                  <c:v>1.5568313309755292E-13</c:v>
                </c:pt>
                <c:pt idx="74">
                  <c:v>1.5757673267348575E-13</c:v>
                </c:pt>
                <c:pt idx="75">
                  <c:v>1.5946315557625939E-13</c:v>
                </c:pt>
                <c:pt idx="76">
                  <c:v>1.6134252763781702E-13</c:v>
                </c:pt>
                <c:pt idx="77">
                  <c:v>1.6321497289341808E-13</c:v>
                </c:pt>
                <c:pt idx="78">
                  <c:v>1.650806135154273E-13</c:v>
                </c:pt>
                <c:pt idx="79">
                  <c:v>1.6693956975775501E-13</c:v>
                </c:pt>
                <c:pt idx="80">
                  <c:v>1.6879195990997449E-13</c:v>
                </c:pt>
                <c:pt idx="81">
                  <c:v>1.7063790026022193E-13</c:v>
                </c:pt>
                <c:pt idx="82">
                  <c:v>1.724775050660574E-13</c:v>
                </c:pt>
                <c:pt idx="83">
                  <c:v>1.7431088653253291E-13</c:v>
                </c:pt>
                <c:pt idx="84">
                  <c:v>1.7613815479677563E-13</c:v>
                </c:pt>
                <c:pt idx="85">
                  <c:v>1.7795941791845162E-13</c:v>
                </c:pt>
                <c:pt idx="86">
                  <c:v>1.7977478187552796E-13</c:v>
                </c:pt>
                <c:pt idx="87">
                  <c:v>1.8158435056479985E-13</c:v>
                </c:pt>
                <c:pt idx="88">
                  <c:v>1.8338822580669378E-13</c:v>
                </c:pt>
                <c:pt idx="89">
                  <c:v>1.851865073538989E-13</c:v>
                </c:pt>
                <c:pt idx="90">
                  <c:v>1.8697929290341689E-13</c:v>
                </c:pt>
                <c:pt idx="91">
                  <c:v>1.8876667811165491E-13</c:v>
                </c:pt>
                <c:pt idx="92">
                  <c:v>1.9054875661221885E-13</c:v>
                </c:pt>
                <c:pt idx="93">
                  <c:v>1.9232562003609293E-13</c:v>
                </c:pt>
                <c:pt idx="94">
                  <c:v>1.9409735803391967E-13</c:v>
                </c:pt>
                <c:pt idx="95">
                  <c:v>1.9586405830011805E-13</c:v>
                </c:pt>
                <c:pt idx="96">
                  <c:v>1.9762580659860179E-13</c:v>
                </c:pt>
                <c:pt idx="97">
                  <c:v>1.9938268678987982E-13</c:v>
                </c:pt>
                <c:pt idx="98">
                  <c:v>2.0113478085934112E-13</c:v>
                </c:pt>
                <c:pt idx="99">
                  <c:v>2.0288216894654322E-13</c:v>
                </c:pt>
                <c:pt idx="100">
                  <c:v>2.0462492937534078E-13</c:v>
                </c:pt>
                <c:pt idx="101">
                  <c:v>2.0636313868470491E-13</c:v>
                </c:pt>
                <c:pt idx="102">
                  <c:v>2.0809687166009839E-13</c:v>
                </c:pt>
                <c:pt idx="103">
                  <c:v>2.0982620136528412E-13</c:v>
                </c:pt>
                <c:pt idx="104">
                  <c:v>2.1155119917445611E-13</c:v>
                </c:pt>
                <c:pt idx="105">
                  <c:v>2.1327193480459266E-13</c:v>
                </c:pt>
                <c:pt idx="106">
                  <c:v>2.1498847634794165E-13</c:v>
                </c:pt>
                <c:pt idx="107">
                  <c:v>2.1670089030455615E-13</c:v>
                </c:pt>
                <c:pt idx="108">
                  <c:v>2.1840924161480752E-13</c:v>
                </c:pt>
                <c:pt idx="109">
                  <c:v>2.2011359369181022E-13</c:v>
                </c:pt>
                <c:pt idx="110">
                  <c:v>2.2181400845369958E-13</c:v>
                </c:pt>
                <c:pt idx="111">
                  <c:v>2.2351054635571019E-13</c:v>
                </c:pt>
                <c:pt idx="112">
                  <c:v>2.2520326642200822E-13</c:v>
                </c:pt>
                <c:pt idx="113">
                  <c:v>2.2689222627723641E-13</c:v>
                </c:pt>
                <c:pt idx="114">
                  <c:v>2.2857748217773519E-13</c:v>
                </c:pt>
                <c:pt idx="115">
                  <c:v>2.302590890424078E-13</c:v>
                </c:pt>
                <c:pt idx="116">
                  <c:v>2.3193710048320132E-13</c:v>
                </c:pt>
                <c:pt idx="117">
                  <c:v>2.3361156883517951E-13</c:v>
                </c:pt>
                <c:pt idx="118">
                  <c:v>2.3528254518616602E-13</c:v>
                </c:pt>
                <c:pt idx="119">
                  <c:v>2.3695007940594013E-13</c:v>
                </c:pt>
                <c:pt idx="120">
                  <c:v>2.3861422017497006E-13</c:v>
                </c:pt>
                <c:pt idx="121">
                  <c:v>2.4027501501267083E-13</c:v>
                </c:pt>
                <c:pt idx="122">
                  <c:v>2.4193251030517656E-13</c:v>
                </c:pt>
                <c:pt idx="123">
                  <c:v>2.4358675133261848E-13</c:v>
                </c:pt>
                <c:pt idx="124">
                  <c:v>2.4523778229590294E-13</c:v>
                </c:pt>
                <c:pt idx="125">
                  <c:v>2.4688564634298386E-13</c:v>
                </c:pt>
                <c:pt idx="126">
                  <c:v>2.4853038559462705E-13</c:v>
                </c:pt>
                <c:pt idx="127">
                  <c:v>2.501720411696644E-13</c:v>
                </c:pt>
                <c:pt idx="128">
                  <c:v>2.5181065320973748E-13</c:v>
                </c:pt>
                <c:pt idx="129">
                  <c:v>2.5344626090353077E-13</c:v>
                </c:pt>
                <c:pt idx="130">
                  <c:v>2.5507890251049672E-13</c:v>
                </c:pt>
                <c:pt idx="131">
                  <c:v>2.5670861538407469E-13</c:v>
                </c:pt>
                <c:pt idx="132">
                  <c:v>2.5833543599440702E-13</c:v>
                </c:pt>
                <c:pt idx="133">
                  <c:v>2.5995939995055671E-13</c:v>
                </c:pt>
                <c:pt idx="134">
                  <c:v>2.6158054202223083E-13</c:v>
                </c:pt>
                <c:pt idx="135">
                  <c:v>2.6319889616101494E-13</c:v>
                </c:pt>
                <c:pt idx="136">
                  <c:v>2.6481449552112473E-13</c:v>
                </c:pt>
                <c:pt idx="137">
                  <c:v>2.6642737247968014E-13</c:v>
                </c:pt>
                <c:pt idx="138">
                  <c:v>2.6803755865650927E-13</c:v>
                </c:pt>
                <c:pt idx="139">
                  <c:v>2.6964508493348833E-13</c:v>
                </c:pt>
                <c:pt idx="140">
                  <c:v>2.7124998147342502E-13</c:v>
                </c:pt>
                <c:pt idx="141">
                  <c:v>2.7285227773849238E-13</c:v>
                </c:pt>
                <c:pt idx="142">
                  <c:v>2.7445200250822089E-13</c:v>
                </c:pt>
                <c:pt idx="143">
                  <c:v>2.7604918389705637E-13</c:v>
                </c:pt>
                <c:pt idx="144">
                  <c:v>2.7764384937149139E-13</c:v>
                </c:pt>
                <c:pt idx="145">
                  <c:v>2.7923602576677816E-13</c:v>
                </c:pt>
                <c:pt idx="146">
                  <c:v>2.808257393032307E-13</c:v>
                </c:pt>
                <c:pt idx="147">
                  <c:v>2.8241301560212468E-13</c:v>
                </c:pt>
                <c:pt idx="148">
                  <c:v>2.8399787970120224E-13</c:v>
                </c:pt>
                <c:pt idx="149">
                  <c:v>2.8558035606979063E-13</c:v>
                </c:pt>
                <c:pt idx="150">
                  <c:v>2.8716046862354207E-13</c:v>
                </c:pt>
                <c:pt idx="151">
                  <c:v>2.8873824073880295E-13</c:v>
                </c:pt>
                <c:pt idx="152">
                  <c:v>2.9031369526662062E-13</c:v>
                </c:pt>
                <c:pt idx="153">
                  <c:v>2.9188685454639511E-13</c:v>
                </c:pt>
                <c:pt idx="154">
                  <c:v>2.934577404191841E-13</c:v>
                </c:pt>
                <c:pt idx="155">
                  <c:v>2.9502637424066863E-13</c:v>
                </c:pt>
                <c:pt idx="156">
                  <c:v>2.9659277689378719E-13</c:v>
                </c:pt>
                <c:pt idx="157">
                  <c:v>2.9815696880104587E-13</c:v>
                </c:pt>
                <c:pt idx="158">
                  <c:v>2.99718969936512E-13</c:v>
                </c:pt>
                <c:pt idx="159">
                  <c:v>3.0127879983749866E-13</c:v>
                </c:pt>
                <c:pt idx="160">
                  <c:v>3.0283647761594726E-13</c:v>
                </c:pt>
                <c:pt idx="161">
                  <c:v>3.0439202196951532E-13</c:v>
                </c:pt>
                <c:pt idx="162">
                  <c:v>3.0594545119237674E-13</c:v>
                </c:pt>
                <c:pt idx="163">
                  <c:v>3.0749678318574113E-13</c:v>
                </c:pt>
                <c:pt idx="164">
                  <c:v>3.0904603546809915E-13</c:v>
                </c:pt>
                <c:pt idx="165">
                  <c:v>3.1059322518520055E-13</c:v>
                </c:pt>
                <c:pt idx="166">
                  <c:v>3.1213836911977143E-13</c:v>
                </c:pt>
                <c:pt idx="167">
                  <c:v>3.1368148370097713E-13</c:v>
                </c:pt>
                <c:pt idx="168">
                  <c:v>3.1522258501363712E-13</c:v>
                </c:pt>
                <c:pt idx="169">
                  <c:v>3.1676168880719792E-13</c:v>
                </c:pt>
                <c:pt idx="170">
                  <c:v>3.1829881050447018E-13</c:v>
                </c:pt>
                <c:pt idx="171">
                  <c:v>3.1983396521013593E-13</c:v>
                </c:pt>
                <c:pt idx="172">
                  <c:v>3.2136716771903155E-13</c:v>
                </c:pt>
                <c:pt idx="173">
                  <c:v>3.2289843252421248E-13</c:v>
                </c:pt>
                <c:pt idx="174">
                  <c:v>3.2442777382480474E-13</c:v>
                </c:pt>
                <c:pt idx="175">
                  <c:v>3.2595520553364919E-13</c:v>
                </c:pt>
                <c:pt idx="176">
                  <c:v>3.2748074128474344E-13</c:v>
                </c:pt>
                <c:pt idx="177">
                  <c:v>3.2900439444048702E-13</c:v>
                </c:pt>
                <c:pt idx="178">
                  <c:v>3.3052617809873416E-13</c:v>
                </c:pt>
                <c:pt idx="179">
                  <c:v>3.3204610509965991E-13</c:v>
                </c:pt>
                <c:pt idx="180">
                  <c:v>3.3356418803244409E-13</c:v>
                </c:pt>
                <c:pt idx="181">
                  <c:v>3.3508043924177754E-13</c:v>
                </c:pt>
                <c:pt idx="182">
                  <c:v>3.3659487083419572E-13</c:v>
                </c:pt>
                <c:pt idx="183">
                  <c:v>3.3810749468424393E-13</c:v>
                </c:pt>
                <c:pt idx="184">
                  <c:v>3.3961832244047858E-13</c:v>
                </c:pt>
                <c:pt idx="185">
                  <c:v>3.4112736553130869E-13</c:v>
                </c:pt>
                <c:pt idx="186">
                  <c:v>3.4263463517068184E-13</c:v>
                </c:pt>
                <c:pt idx="187">
                  <c:v>3.4414014236361896E-13</c:v>
                </c:pt>
                <c:pt idx="188">
                  <c:v>3.456438979116013E-13</c:v>
                </c:pt>
                <c:pt idx="189">
                  <c:v>3.4714591241781408E-13</c:v>
                </c:pt>
                <c:pt idx="190">
                  <c:v>3.4864619629225021E-13</c:v>
                </c:pt>
                <c:pt idx="191">
                  <c:v>3.501447597566779E-13</c:v>
                </c:pt>
                <c:pt idx="192">
                  <c:v>3.5164161284947571E-13</c:v>
                </c:pt>
                <c:pt idx="193">
                  <c:v>3.5313676543033871E-13</c:v>
                </c:pt>
                <c:pt idx="194">
                  <c:v>3.5463022718485875E-13</c:v>
                </c:pt>
                <c:pt idx="195">
                  <c:v>3.5612200762898273E-13</c:v>
                </c:pt>
                <c:pt idx="196">
                  <c:v>3.5761211611335159E-13</c:v>
                </c:pt>
                <c:pt idx="197">
                  <c:v>3.5910056182752359E-13</c:v>
                </c:pt>
                <c:pt idx="198">
                  <c:v>3.6058735380408455E-13</c:v>
                </c:pt>
                <c:pt idx="199">
                  <c:v>3.6207250092264845E-13</c:v>
                </c:pt>
                <c:pt idx="200">
                  <c:v>3.6355601191375113E-13</c:v>
                </c:pt>
                <c:pt idx="201">
                  <c:v>3.6503789536263967E-13</c:v>
                </c:pt>
                <c:pt idx="202">
                  <c:v>3.6651815971296092E-13</c:v>
                </c:pt>
                <c:pt idx="203">
                  <c:v>3.67996813270351E-13</c:v>
                </c:pt>
                <c:pt idx="204">
                  <c:v>3.694738642059292E-13</c:v>
                </c:pt>
                <c:pt idx="205">
                  <c:v>3.7094932055969817E-13</c:v>
                </c:pt>
                <c:pt idx="206">
                  <c:v>3.7242319024385348E-13</c:v>
                </c:pt>
                <c:pt idx="207">
                  <c:v>3.7389548104600453E-13</c:v>
                </c:pt>
                <c:pt idx="208">
                  <c:v>3.7536620063230942E-13</c:v>
                </c:pt>
                <c:pt idx="209">
                  <c:v>3.76835356550526E-13</c:v>
                </c:pt>
                <c:pt idx="210">
                  <c:v>3.7830295623298121E-13</c:v>
                </c:pt>
                <c:pt idx="211">
                  <c:v>3.7976900699946132E-13</c:v>
                </c:pt>
                <c:pt idx="212">
                  <c:v>3.812335160600247E-13</c:v>
                </c:pt>
                <c:pt idx="213">
                  <c:v>3.8269649051773942E-13</c:v>
                </c:pt>
                <c:pt idx="214">
                  <c:v>3.8415793737134779E-13</c:v>
                </c:pt>
                <c:pt idx="215">
                  <c:v>3.8561786351785948E-13</c:v>
                </c:pt>
                <c:pt idx="216">
                  <c:v>3.8707627575507552E-13</c:v>
                </c:pt>
                <c:pt idx="217">
                  <c:v>3.8853318078404481E-13</c:v>
                </c:pt>
                <c:pt idx="218">
                  <c:v>3.8998858521145492E-13</c:v>
                </c:pt>
                <c:pt idx="219">
                  <c:v>3.9144249555195912E-13</c:v>
                </c:pt>
                <c:pt idx="220">
                  <c:v>3.9289491823044108E-13</c:v>
                </c:pt>
                <c:pt idx="221">
                  <c:v>3.9434585958421936E-13</c:v>
                </c:pt>
                <c:pt idx="222">
                  <c:v>3.9579532586519262E-13</c:v>
                </c:pt>
                <c:pt idx="223">
                  <c:v>3.9724332324192806E-13</c:v>
                </c:pt>
                <c:pt idx="224">
                  <c:v>3.9868985780169355E-13</c:v>
                </c:pt>
                <c:pt idx="225">
                  <c:v>4.0013493555243602E-13</c:v>
                </c:pt>
                <c:pt idx="226">
                  <c:v>4.0157856242470669E-13</c:v>
                </c:pt>
                <c:pt idx="227">
                  <c:v>4.0302074427353511E-13</c:v>
                </c:pt>
                <c:pt idx="228">
                  <c:v>4.0446148688025308E-13</c:v>
                </c:pt>
                <c:pt idx="229">
                  <c:v>4.0590079595427015E-13</c:v>
                </c:pt>
                <c:pt idx="230">
                  <c:v>4.073386771348015E-13</c:v>
                </c:pt>
                <c:pt idx="231">
                  <c:v>4.0877513599254989E-13</c:v>
                </c:pt>
                <c:pt idx="232">
                  <c:v>4.1021017803134288E-13</c:v>
                </c:pt>
                <c:pt idx="233">
                  <c:v>4.1164380868972618E-13</c:v>
                </c:pt>
                <c:pt idx="234">
                  <c:v>4.1307603334251474E-13</c:v>
                </c:pt>
                <c:pt idx="235">
                  <c:v>4.145068573023025E-13</c:v>
                </c:pt>
                <c:pt idx="236">
                  <c:v>4.1593628582093187E-13</c:v>
                </c:pt>
                <c:pt idx="237">
                  <c:v>4.1736432409092429E-13</c:v>
                </c:pt>
                <c:pt idx="238">
                  <c:v>4.1879097724687239E-13</c:v>
                </c:pt>
                <c:pt idx="239">
                  <c:v>4.2021625036679544E-13</c:v>
                </c:pt>
                <c:pt idx="240">
                  <c:v>4.2164014847345862E-13</c:v>
                </c:pt>
                <c:pt idx="241">
                  <c:v>4.2306267653565717E-13</c:v>
                </c:pt>
                <c:pt idx="242">
                  <c:v>4.2448383946946652E-13</c:v>
                </c:pt>
                <c:pt idx="243">
                  <c:v>4.2590364213945917E-13</c:v>
                </c:pt>
                <c:pt idx="244">
                  <c:v>4.2732208935988924E-13</c:v>
                </c:pt>
                <c:pt idx="245">
                  <c:v>4.2873918589584555E-13</c:v>
                </c:pt>
                <c:pt idx="246">
                  <c:v>4.3015493646437413E-13</c:v>
                </c:pt>
                <c:pt idx="247">
                  <c:v>4.315693457355711E-13</c:v>
                </c:pt>
                <c:pt idx="248">
                  <c:v>4.3298241833364625E-13</c:v>
                </c:pt>
                <c:pt idx="249">
                  <c:v>4.343941588379588E-13</c:v>
                </c:pt>
                <c:pt idx="250">
                  <c:v>4.3580457178402536E-13</c:v>
                </c:pt>
                <c:pt idx="251">
                  <c:v>4.3721366166450154E-13</c:v>
                </c:pt>
                <c:pt idx="252">
                  <c:v>4.3862143293013738E-13</c:v>
                </c:pt>
                <c:pt idx="253">
                  <c:v>4.400278899907075E-13</c:v>
                </c:pt>
                <c:pt idx="254">
                  <c:v>4.4143303721591673E-13</c:v>
                </c:pt>
                <c:pt idx="255">
                  <c:v>4.428368789362818E-13</c:v>
                </c:pt>
                <c:pt idx="256">
                  <c:v>4.4423941944398969E-13</c:v>
                </c:pt>
                <c:pt idx="257">
                  <c:v>4.4564066299373336E-13</c:v>
                </c:pt>
                <c:pt idx="258">
                  <c:v>4.470406138035254E-13</c:v>
                </c:pt>
                <c:pt idx="259">
                  <c:v>4.4843927605549033E-13</c:v>
                </c:pt>
                <c:pt idx="260">
                  <c:v>4.4983665389663568E-13</c:v>
                </c:pt>
                <c:pt idx="261">
                  <c:v>4.5123275143960331E-13</c:v>
                </c:pt>
                <c:pt idx="262">
                  <c:v>4.5262757276340038E-13</c:v>
                </c:pt>
                <c:pt idx="263">
                  <c:v>4.5402112191411151E-13</c:v>
                </c:pt>
                <c:pt idx="264">
                  <c:v>4.5541340290559198E-13</c:v>
                </c:pt>
                <c:pt idx="265">
                  <c:v>4.5680441972014266E-13</c:v>
                </c:pt>
                <c:pt idx="266">
                  <c:v>4.5819417630916768E-13</c:v>
                </c:pt>
                <c:pt idx="267">
                  <c:v>4.5958267659381425E-13</c:v>
                </c:pt>
                <c:pt idx="268">
                  <c:v>4.6096992446559585E-13</c:v>
                </c:pt>
                <c:pt idx="269">
                  <c:v>4.6235592378699944E-13</c:v>
                </c:pt>
                <c:pt idx="270">
                  <c:v>4.6374067839207633E-13</c:v>
                </c:pt>
                <c:pt idx="271">
                  <c:v>4.6512419208701794E-13</c:v>
                </c:pt>
                <c:pt idx="272">
                  <c:v>4.6650646865071619E-13</c:v>
                </c:pt>
                <c:pt idx="273">
                  <c:v>4.678875118353095E-13</c:v>
                </c:pt>
                <c:pt idx="274">
                  <c:v>4.692673253667143E-13</c:v>
                </c:pt>
                <c:pt idx="275">
                  <c:v>4.7064591294514301E-13</c:v>
                </c:pt>
                <c:pt idx="276">
                  <c:v>4.7202327824560804E-13</c:v>
                </c:pt>
                <c:pt idx="277">
                  <c:v>4.7339942491841321E-13</c:v>
                </c:pt>
                <c:pt idx="278">
                  <c:v>4.7477435658963195E-13</c:v>
                </c:pt>
                <c:pt idx="279">
                  <c:v>4.7614807686157345E-13</c:v>
                </c:pt>
                <c:pt idx="280">
                  <c:v>4.7752058931323605E-13</c:v>
                </c:pt>
                <c:pt idx="281">
                  <c:v>4.7889189750074979E-13</c:v>
                </c:pt>
                <c:pt idx="282">
                  <c:v>4.8026200495780672E-13</c:v>
                </c:pt>
                <c:pt idx="283">
                  <c:v>4.8163091519608036E-13</c:v>
                </c:pt>
                <c:pt idx="284">
                  <c:v>4.8299863170563443E-13</c:v>
                </c:pt>
                <c:pt idx="285">
                  <c:v>4.843651579553208E-13</c:v>
                </c:pt>
                <c:pt idx="286">
                  <c:v>4.8573049739316734E-13</c:v>
                </c:pt>
                <c:pt idx="287">
                  <c:v>4.8709465344675534E-13</c:v>
                </c:pt>
                <c:pt idx="288">
                  <c:v>4.884576295235881E-13</c:v>
                </c:pt>
                <c:pt idx="289">
                  <c:v>4.8981942901144893E-13</c:v>
                </c:pt>
                <c:pt idx="290">
                  <c:v>4.9118005527875088E-13</c:v>
                </c:pt>
                <c:pt idx="291">
                  <c:v>4.92539511674877E-13</c:v>
                </c:pt>
                <c:pt idx="292">
                  <c:v>4.9389780153051192E-13</c:v>
                </c:pt>
                <c:pt idx="293">
                  <c:v>4.952549281579651E-13</c:v>
                </c:pt>
                <c:pt idx="294">
                  <c:v>4.9661089485148575E-13</c:v>
                </c:pt>
                <c:pt idx="295">
                  <c:v>4.9796570488756951E-13</c:v>
                </c:pt>
                <c:pt idx="296">
                  <c:v>4.9931936152525769E-13</c:v>
                </c:pt>
                <c:pt idx="297">
                  <c:v>5.0067186800642864E-13</c:v>
                </c:pt>
                <c:pt idx="298">
                  <c:v>5.0202322755608155E-13</c:v>
                </c:pt>
                <c:pt idx="299">
                  <c:v>5.0337344338261354E-13</c:v>
                </c:pt>
                <c:pt idx="300">
                  <c:v>5.0472251867808914E-13</c:v>
                </c:pt>
                <c:pt idx="301">
                  <c:v>5.0607045661850345E-13</c:v>
                </c:pt>
                <c:pt idx="302">
                  <c:v>5.0741726036403842E-13</c:v>
                </c:pt>
                <c:pt idx="303">
                  <c:v>5.0876293305931241E-13</c:v>
                </c:pt>
                <c:pt idx="304">
                  <c:v>5.1010747783362411E-13</c:v>
                </c:pt>
                <c:pt idx="305">
                  <c:v>5.1145089780118957E-13</c:v>
                </c:pt>
                <c:pt idx="306">
                  <c:v>5.1279319606137377E-13</c:v>
                </c:pt>
                <c:pt idx="307">
                  <c:v>5.1413437569891648E-13</c:v>
                </c:pt>
                <c:pt idx="308">
                  <c:v>5.1547443978415189E-13</c:v>
                </c:pt>
                <c:pt idx="309">
                  <c:v>5.1681339137322337E-13</c:v>
                </c:pt>
                <c:pt idx="310">
                  <c:v>5.1815123350829231E-13</c:v>
                </c:pt>
                <c:pt idx="311">
                  <c:v>5.1948796921774244E-13</c:v>
                </c:pt>
                <c:pt idx="312">
                  <c:v>5.2082360151637843E-13</c:v>
                </c:pt>
                <c:pt idx="313">
                  <c:v>5.2215813340561995E-13</c:v>
                </c:pt>
                <c:pt idx="314">
                  <c:v>5.2349156787369062E-13</c:v>
                </c:pt>
                <c:pt idx="315">
                  <c:v>5.2482390789580277E-13</c:v>
                </c:pt>
                <c:pt idx="316">
                  <c:v>5.2615515643433726E-13</c:v>
                </c:pt>
                <c:pt idx="317">
                  <c:v>5.2748531643901876E-13</c:v>
                </c:pt>
                <c:pt idx="318">
                  <c:v>5.2881439084708725E-13</c:v>
                </c:pt>
                <c:pt idx="319">
                  <c:v>5.3014238258346499E-13</c:v>
                </c:pt>
                <c:pt idx="320">
                  <c:v>5.3146929456091918E-13</c:v>
                </c:pt>
                <c:pt idx="321">
                  <c:v>5.3279512968022125E-13</c:v>
                </c:pt>
                <c:pt idx="322">
                  <c:v>5.3411989083030173E-13</c:v>
                </c:pt>
                <c:pt idx="323">
                  <c:v>5.3544358088840175E-13</c:v>
                </c:pt>
                <c:pt idx="324">
                  <c:v>5.3676620272022068E-13</c:v>
                </c:pt>
                <c:pt idx="325">
                  <c:v>5.3808775918006003E-13</c:v>
                </c:pt>
                <c:pt idx="326">
                  <c:v>5.3940825311096451E-13</c:v>
                </c:pt>
                <c:pt idx="327">
                  <c:v>5.4072768734485894E-13</c:v>
                </c:pt>
                <c:pt idx="328">
                  <c:v>5.4204606470268236E-13</c:v>
                </c:pt>
                <c:pt idx="329">
                  <c:v>5.4336338799451896E-13</c:v>
                </c:pt>
                <c:pt idx="330">
                  <c:v>5.4467966001972555E-13</c:v>
                </c:pt>
                <c:pt idx="331">
                  <c:v>5.4599488356705646E-13</c:v>
                </c:pt>
                <c:pt idx="332">
                  <c:v>5.4730906141478496E-13</c:v>
                </c:pt>
                <c:pt idx="333">
                  <c:v>5.4862219633082239E-13</c:v>
                </c:pt>
                <c:pt idx="334">
                  <c:v>5.499342910728339E-13</c:v>
                </c:pt>
                <c:pt idx="335">
                  <c:v>5.5124534838835201E-13</c:v>
                </c:pt>
                <c:pt idx="336">
                  <c:v>5.5255537101488733E-13</c:v>
                </c:pt>
                <c:pt idx="337">
                  <c:v>5.5386436168003644E-13</c:v>
                </c:pt>
                <c:pt idx="338">
                  <c:v>5.5517232310158765E-13</c:v>
                </c:pt>
                <c:pt idx="339">
                  <c:v>5.5647925798762419E-13</c:v>
                </c:pt>
                <c:pt idx="340">
                  <c:v>5.5778516903662487E-13</c:v>
                </c:pt>
                <c:pt idx="341">
                  <c:v>5.5909005893756265E-13</c:v>
                </c:pt>
                <c:pt idx="342">
                  <c:v>5.6039393037000084E-13</c:v>
                </c:pt>
                <c:pt idx="343">
                  <c:v>5.6169678600418703E-13</c:v>
                </c:pt>
                <c:pt idx="344">
                  <c:v>5.6299862850114508E-13</c:v>
                </c:pt>
                <c:pt idx="345">
                  <c:v>5.6429946051276504E-13</c:v>
                </c:pt>
                <c:pt idx="346">
                  <c:v>5.655992846818908E-13</c:v>
                </c:pt>
                <c:pt idx="347">
                  <c:v>5.6689810364240587E-13</c:v>
                </c:pt>
                <c:pt idx="348">
                  <c:v>5.6819592001931744E-13</c:v>
                </c:pt>
                <c:pt idx="349">
                  <c:v>5.6949273642883836E-13</c:v>
                </c:pt>
                <c:pt idx="350">
                  <c:v>5.7078855547846739E-13</c:v>
                </c:pt>
                <c:pt idx="351">
                  <c:v>5.7208337976706757E-13</c:v>
                </c:pt>
                <c:pt idx="352">
                  <c:v>5.7337721188494318E-13</c:v>
                </c:pt>
                <c:pt idx="353">
                  <c:v>5.7467005441391465E-13</c:v>
                </c:pt>
                <c:pt idx="354">
                  <c:v>5.7596190992739195E-13</c:v>
                </c:pt>
                <c:pt idx="355">
                  <c:v>5.7725278099044662E-13</c:v>
                </c:pt>
                <c:pt idx="356">
                  <c:v>5.785426701598818E-13</c:v>
                </c:pt>
                <c:pt idx="357">
                  <c:v>5.7983157998430125E-13</c:v>
                </c:pt>
                <c:pt idx="358">
                  <c:v>5.8111951300417675E-13</c:v>
                </c:pt>
                <c:pt idx="359">
                  <c:v>5.8240647175191369E-13</c:v>
                </c:pt>
                <c:pt idx="360">
                  <c:v>5.8369245875191582E-13</c:v>
                </c:pt>
                <c:pt idx="361">
                  <c:v>5.8497747652064832E-13</c:v>
                </c:pt>
                <c:pt idx="362">
                  <c:v>5.8626152756669968E-13</c:v>
                </c:pt>
                <c:pt idx="363">
                  <c:v>5.8754461439084216E-13</c:v>
                </c:pt>
                <c:pt idx="364">
                  <c:v>5.8882673948609141E-13</c:v>
                </c:pt>
                <c:pt idx="365">
                  <c:v>5.9010790533776408E-13</c:v>
                </c:pt>
                <c:pt idx="366">
                  <c:v>5.9138811442353509E-13</c:v>
                </c:pt>
                <c:pt idx="367">
                  <c:v>5.926673692134932E-13</c:v>
                </c:pt>
                <c:pt idx="368">
                  <c:v>5.9394567217019577E-13</c:v>
                </c:pt>
                <c:pt idx="369">
                  <c:v>5.9522302574872214E-13</c:v>
                </c:pt>
                <c:pt idx="370">
                  <c:v>5.9649943239672619E-13</c:v>
                </c:pt>
                <c:pt idx="371">
                  <c:v>5.9777489455448786E-13</c:v>
                </c:pt>
                <c:pt idx="372">
                  <c:v>5.9904941465496334E-13</c:v>
                </c:pt>
                <c:pt idx="373">
                  <c:v>6.0032299512383464E-13</c:v>
                </c:pt>
                <c:pt idx="374">
                  <c:v>6.0159563837955814E-13</c:v>
                </c:pt>
                <c:pt idx="375">
                  <c:v>6.0286734683341198E-13</c:v>
                </c:pt>
                <c:pt idx="376">
                  <c:v>6.0413812288954269E-13</c:v>
                </c:pt>
                <c:pt idx="377">
                  <c:v>6.0540796894501114E-13</c:v>
                </c:pt>
                <c:pt idx="378">
                  <c:v>6.0667688738983717E-13</c:v>
                </c:pt>
                <c:pt idx="379">
                  <c:v>6.079448806070437E-13</c:v>
                </c:pt>
                <c:pt idx="380">
                  <c:v>6.0921195097270008E-13</c:v>
                </c:pt>
                <c:pt idx="381">
                  <c:v>6.1047810085596447E-13</c:v>
                </c:pt>
                <c:pt idx="382">
                  <c:v>6.1174333261912526E-13</c:v>
                </c:pt>
                <c:pt idx="383">
                  <c:v>6.1300764861764214E-13</c:v>
                </c:pt>
                <c:pt idx="384">
                  <c:v>6.1427105120018643E-13</c:v>
                </c:pt>
                <c:pt idx="385">
                  <c:v>6.1553354270868021E-13</c:v>
                </c:pt>
                <c:pt idx="386">
                  <c:v>6.1679512547833513E-13</c:v>
                </c:pt>
                <c:pt idx="387">
                  <c:v>6.1805580183769047E-13</c:v>
                </c:pt>
                <c:pt idx="388">
                  <c:v>6.1931557410865069E-13</c:v>
                </c:pt>
                <c:pt idx="389">
                  <c:v>6.2057444460652189E-13</c:v>
                </c:pt>
                <c:pt idx="390">
                  <c:v>6.2183241564004815E-13</c:v>
                </c:pt>
                <c:pt idx="391">
                  <c:v>6.2308948951144691E-13</c:v>
                </c:pt>
                <c:pt idx="392">
                  <c:v>6.2434566851644374E-13</c:v>
                </c:pt>
                <c:pt idx="393">
                  <c:v>6.2560095494430694E-13</c:v>
                </c:pt>
                <c:pt idx="394">
                  <c:v>6.2685535107788102E-13</c:v>
                </c:pt>
                <c:pt idx="395">
                  <c:v>6.2810885919362004E-13</c:v>
                </c:pt>
                <c:pt idx="396">
                  <c:v>6.293614815616201E-13</c:v>
                </c:pt>
                <c:pt idx="397">
                  <c:v>6.3061322044565161E-13</c:v>
                </c:pt>
                <c:pt idx="398">
                  <c:v>6.3186407810319091E-13</c:v>
                </c:pt>
                <c:pt idx="399">
                  <c:v>6.3311405678545115E-13</c:v>
                </c:pt>
                <c:pt idx="400">
                  <c:v>6.3436315873741302E-13</c:v>
                </c:pt>
                <c:pt idx="401">
                  <c:v>6.3561138619785509E-13</c:v>
                </c:pt>
                <c:pt idx="402">
                  <c:v>6.3685874139938318E-13</c:v>
                </c:pt>
                <c:pt idx="403">
                  <c:v>6.3810522656845971E-13</c:v>
                </c:pt>
                <c:pt idx="404">
                  <c:v>6.3935084392543245E-13</c:v>
                </c:pt>
                <c:pt idx="405">
                  <c:v>6.405955956845629E-13</c:v>
                </c:pt>
                <c:pt idx="406">
                  <c:v>6.4183948405405425E-13</c:v>
                </c:pt>
                <c:pt idx="407">
                  <c:v>6.4308251123607879E-13</c:v>
                </c:pt>
                <c:pt idx="408">
                  <c:v>6.4432467942680528E-13</c:v>
                </c:pt>
                <c:pt idx="409">
                  <c:v>6.4556599081642532E-13</c:v>
                </c:pt>
                <c:pt idx="410">
                  <c:v>6.4680644758918E-13</c:v>
                </c:pt>
                <c:pt idx="411">
                  <c:v>6.4804605192338566E-13</c:v>
                </c:pt>
                <c:pt idx="412">
                  <c:v>6.492848059914599E-13</c:v>
                </c:pt>
                <c:pt idx="413">
                  <c:v>6.5052271195994637E-13</c:v>
                </c:pt>
                <c:pt idx="414">
                  <c:v>6.5175977198953999E-13</c:v>
                </c:pt>
                <c:pt idx="415">
                  <c:v>6.5299598823511148E-13</c:v>
                </c:pt>
                <c:pt idx="416">
                  <c:v>6.5423136284573162E-13</c:v>
                </c:pt>
                <c:pt idx="417">
                  <c:v>6.5546589796469533E-13</c:v>
                </c:pt>
                <c:pt idx="418">
                  <c:v>6.5669959572954508E-13</c:v>
                </c:pt>
                <c:pt idx="419">
                  <c:v>6.5793245827209431E-13</c:v>
                </c:pt>
                <c:pt idx="420">
                  <c:v>6.5916448771845066E-13</c:v>
                </c:pt>
                <c:pt idx="421">
                  <c:v>6.6039568618903841E-13</c:v>
                </c:pt>
                <c:pt idx="422">
                  <c:v>6.6162605579862124E-13</c:v>
                </c:pt>
                <c:pt idx="423">
                  <c:v>6.6285559865632421E-13</c:v>
                </c:pt>
                <c:pt idx="424">
                  <c:v>6.6408431686565571E-13</c:v>
                </c:pt>
                <c:pt idx="425">
                  <c:v>6.6531221252452934E-13</c:v>
                </c:pt>
                <c:pt idx="426">
                  <c:v>6.6653928772528514E-13</c:v>
                </c:pt>
                <c:pt idx="427">
                  <c:v>6.6776554455471077E-13</c:v>
                </c:pt>
                <c:pt idx="428">
                  <c:v>6.6899098509406231E-13</c:v>
                </c:pt>
                <c:pt idx="429">
                  <c:v>6.7021561141908521E-13</c:v>
                </c:pt>
                <c:pt idx="430">
                  <c:v>6.714394256000346E-13</c:v>
                </c:pt>
                <c:pt idx="431">
                  <c:v>6.7266242970169538E-13</c:v>
                </c:pt>
                <c:pt idx="432">
                  <c:v>6.7388462578340244E-13</c:v>
                </c:pt>
                <c:pt idx="433">
                  <c:v>6.7510601589906029E-13</c:v>
                </c:pt>
                <c:pt idx="434">
                  <c:v>6.7632660209716262E-13</c:v>
                </c:pt>
                <c:pt idx="435">
                  <c:v>6.7754638642081184E-13</c:v>
                </c:pt>
                <c:pt idx="436">
                  <c:v>6.7876537090773809E-13</c:v>
                </c:pt>
                <c:pt idx="437">
                  <c:v>6.7998355759031818E-13</c:v>
                </c:pt>
                <c:pt idx="438">
                  <c:v>6.8120094849559445E-13</c:v>
                </c:pt>
                <c:pt idx="439">
                  <c:v>6.8241754564529326E-13</c:v>
                </c:pt>
                <c:pt idx="440">
                  <c:v>6.8363335105584355E-13</c:v>
                </c:pt>
                <c:pt idx="441">
                  <c:v>6.8484836673839482E-13</c:v>
                </c:pt>
                <c:pt idx="442">
                  <c:v>6.8606259469883542E-13</c:v>
                </c:pt>
                <c:pt idx="443">
                  <c:v>6.8727603693781022E-13</c:v>
                </c:pt>
                <c:pt idx="444">
                  <c:v>6.8848869545073845E-13</c:v>
                </c:pt>
                <c:pt idx="445">
                  <c:v>6.8970057222783121E-13</c:v>
                </c:pt>
                <c:pt idx="446">
                  <c:v>6.9091166925410871E-13</c:v>
                </c:pt>
                <c:pt idx="447">
                  <c:v>6.9212198850941775E-13</c:v>
                </c:pt>
                <c:pt idx="448">
                  <c:v>6.9333153196844858E-13</c:v>
                </c:pt>
                <c:pt idx="449">
                  <c:v>6.9454030160075186E-13</c:v>
                </c:pt>
                <c:pt idx="450">
                  <c:v>6.9574829937075544E-13</c:v>
                </c:pt>
                <c:pt idx="451">
                  <c:v>6.9695552723778107E-13</c:v>
                </c:pt>
                <c:pt idx="452">
                  <c:v>6.9816198715606075E-13</c:v>
                </c:pt>
                <c:pt idx="453">
                  <c:v>6.9936768107475318E-13</c:v>
                </c:pt>
                <c:pt idx="454">
                  <c:v>7.0057261093795989E-13</c:v>
                </c:pt>
                <c:pt idx="455">
                  <c:v>7.0177677868474129E-13</c:v>
                </c:pt>
                <c:pt idx="456">
                  <c:v>7.0298018624913288E-13</c:v>
                </c:pt>
                <c:pt idx="457">
                  <c:v>7.0418283556016075E-13</c:v>
                </c:pt>
                <c:pt idx="458">
                  <c:v>7.053847285418575E-13</c:v>
                </c:pt>
                <c:pt idx="459">
                  <c:v>7.0658586711327761E-13</c:v>
                </c:pt>
                <c:pt idx="460">
                  <c:v>7.0778625318851319E-13</c:v>
                </c:pt>
                <c:pt idx="461">
                  <c:v>7.0898588867670909E-13</c:v>
                </c:pt>
                <c:pt idx="462">
                  <c:v>7.1018477548207811E-13</c:v>
                </c:pt>
                <c:pt idx="463">
                  <c:v>7.113829155039165E-13</c:v>
                </c:pt>
                <c:pt idx="464">
                  <c:v>7.1258031063661841E-13</c:v>
                </c:pt>
                <c:pt idx="465">
                  <c:v>7.1377696276969115E-13</c:v>
                </c:pt>
                <c:pt idx="466">
                  <c:v>7.1497287378777002E-13</c:v>
                </c:pt>
                <c:pt idx="467">
                  <c:v>7.1616804557063276E-13</c:v>
                </c:pt>
                <c:pt idx="468">
                  <c:v>7.1736247999321427E-13</c:v>
                </c:pt>
                <c:pt idx="469">
                  <c:v>7.185561789256213E-13</c:v>
                </c:pt>
                <c:pt idx="470">
                  <c:v>7.1974914423314653E-13</c:v>
                </c:pt>
                <c:pt idx="471">
                  <c:v>7.2094137777628303E-13</c:v>
                </c:pt>
                <c:pt idx="472">
                  <c:v>7.2213288141073842E-13</c:v>
                </c:pt>
                <c:pt idx="473">
                  <c:v>7.2332365698744907E-13</c:v>
                </c:pt>
                <c:pt idx="474">
                  <c:v>7.2451370635259405E-13</c:v>
                </c:pt>
                <c:pt idx="475">
                  <c:v>7.2570303134760919E-13</c:v>
                </c:pt>
                <c:pt idx="476">
                  <c:v>7.2689163380920067E-13</c:v>
                </c:pt>
                <c:pt idx="477">
                  <c:v>7.2807951556935906E-13</c:v>
                </c:pt>
                <c:pt idx="478">
                  <c:v>7.2926667845537301E-13</c:v>
                </c:pt>
                <c:pt idx="479">
                  <c:v>7.3045312428984259E-13</c:v>
                </c:pt>
                <c:pt idx="480">
                  <c:v>7.31638854890693E-13</c:v>
                </c:pt>
                <c:pt idx="481">
                  <c:v>7.3282387207118813E-13</c:v>
                </c:pt>
                <c:pt idx="482">
                  <c:v>7.3400817763994367E-13</c:v>
                </c:pt>
                <c:pt idx="483">
                  <c:v>7.3519177340094066E-13</c:v>
                </c:pt>
                <c:pt idx="484">
                  <c:v>7.3637466115353837E-13</c:v>
                </c:pt>
                <c:pt idx="485">
                  <c:v>7.3755684269248779E-13</c:v>
                </c:pt>
                <c:pt idx="486">
                  <c:v>7.3873831980794449E-13</c:v>
                </c:pt>
                <c:pt idx="487">
                  <c:v>7.3991909428548184E-13</c:v>
                </c:pt>
                <c:pt idx="488">
                  <c:v>7.4109916790610358E-13</c:v>
                </c:pt>
                <c:pt idx="489">
                  <c:v>7.4227854244625704E-13</c:v>
                </c:pt>
                <c:pt idx="490">
                  <c:v>7.4345721967784578E-13</c:v>
                </c:pt>
                <c:pt idx="491">
                  <c:v>7.4463520136824226E-13</c:v>
                </c:pt>
                <c:pt idx="492">
                  <c:v>7.4581248928030054E-13</c:v>
                </c:pt>
                <c:pt idx="493">
                  <c:v>7.46989085172369E-13</c:v>
                </c:pt>
                <c:pt idx="494">
                  <c:v>7.4816499079830289E-13</c:v>
                </c:pt>
                <c:pt idx="495">
                  <c:v>7.4934020790747641E-13</c:v>
                </c:pt>
                <c:pt idx="496">
                  <c:v>7.5051473824479567E-13</c:v>
                </c:pt>
                <c:pt idx="497">
                  <c:v>7.5168858355071067E-13</c:v>
                </c:pt>
                <c:pt idx="498">
                  <c:v>7.5286174556122775E-13</c:v>
                </c:pt>
                <c:pt idx="499">
                  <c:v>7.5403422600792178E-13</c:v>
                </c:pt>
                <c:pt idx="500">
                  <c:v>7.5520602661794831E-13</c:v>
                </c:pt>
              </c:numCache>
            </c:numRef>
          </c:yVal>
          <c:smooth val="0"/>
          <c:extLst>
            <c:ext xmlns:c16="http://schemas.microsoft.com/office/drawing/2014/chart" uri="{C3380CC4-5D6E-409C-BE32-E72D297353CC}">
              <c16:uniqueId val="{00000001-24C6-46F5-8E1B-8021ABCA5E23}"/>
            </c:ext>
          </c:extLst>
        </c:ser>
        <c:ser>
          <c:idx val="2"/>
          <c:order val="2"/>
          <c:tx>
            <c:v>Methane</c:v>
          </c:tx>
          <c:spPr>
            <a:ln w="19050" cap="rnd">
              <a:solidFill>
                <a:srgbClr val="00B050"/>
              </a:solidFill>
              <a:prstDash val="sysDot"/>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inventory_and_effects!$V$7:$V$507</c:f>
              <c:numCache>
                <c:formatCode>0.00E+00</c:formatCode>
                <c:ptCount val="501"/>
                <c:pt idx="0">
                  <c:v>0</c:v>
                </c:pt>
                <c:pt idx="1">
                  <c:v>2.0226114978014643E-13</c:v>
                </c:pt>
                <c:pt idx="2">
                  <c:v>3.888513037957784E-13</c:v>
                </c:pt>
                <c:pt idx="3">
                  <c:v>5.6098463544855204E-13</c:v>
                </c:pt>
                <c:pt idx="4">
                  <c:v>7.1978124517427991E-13</c:v>
                </c:pt>
                <c:pt idx="5">
                  <c:v>8.6627444912417744E-13</c:v>
                </c:pt>
                <c:pt idx="6">
                  <c:v>1.0014175031262261E-12</c:v>
                </c:pt>
                <c:pt idx="7">
                  <c:v>1.1260898056805958E-12</c:v>
                </c:pt>
                <c:pt idx="8">
                  <c:v>1.2411026203530592E-12</c:v>
                </c:pt>
                <c:pt idx="9">
                  <c:v>1.3472043548029677E-12</c:v>
                </c:pt>
                <c:pt idx="10">
                  <c:v>1.4450854307973127E-12</c:v>
                </c:pt>
                <c:pt idx="11">
                  <c:v>1.5353827769008666E-12</c:v>
                </c:pt>
                <c:pt idx="12">
                  <c:v>1.6186839730770922E-12</c:v>
                </c:pt>
                <c:pt idx="13">
                  <c:v>1.6955310741694347E-12</c:v>
                </c:pt>
                <c:pt idx="14">
                  <c:v>1.7664241371430266E-12</c:v>
                </c:pt>
                <c:pt idx="15">
                  <c:v>1.8318244750391618E-12</c:v>
                </c:pt>
                <c:pt idx="16">
                  <c:v>1.8921576588165641E-12</c:v>
                </c:pt>
                <c:pt idx="17">
                  <c:v>1.9478162866129336E-12</c:v>
                </c:pt>
                <c:pt idx="18">
                  <c:v>1.9991625384468225E-12</c:v>
                </c:pt>
                <c:pt idx="19">
                  <c:v>2.0465305329837111E-12</c:v>
                </c:pt>
                <c:pt idx="20">
                  <c:v>2.0902285017021564E-12</c:v>
                </c:pt>
                <c:pt idx="21">
                  <c:v>2.1305407946076786E-12</c:v>
                </c:pt>
                <c:pt idx="22">
                  <c:v>2.167729730545899E-12</c:v>
                </c:pt>
                <c:pt idx="23">
                  <c:v>2.2020373041552285E-12</c:v>
                </c:pt>
                <c:pt idx="24">
                  <c:v>2.2336867605665349E-12</c:v>
                </c:pt>
                <c:pt idx="25">
                  <c:v>2.2628840480966207E-12</c:v>
                </c:pt>
                <c:pt idx="26">
                  <c:v>2.2898191583884349E-12</c:v>
                </c:pt>
                <c:pt idx="27">
                  <c:v>2.3146673627185332E-12</c:v>
                </c:pt>
                <c:pt idx="28">
                  <c:v>2.3375903525166463E-12</c:v>
                </c:pt>
                <c:pt idx="29">
                  <c:v>2.3587372915189109E-12</c:v>
                </c:pt>
                <c:pt idx="30">
                  <c:v>2.378245786401298E-12</c:v>
                </c:pt>
                <c:pt idx="31">
                  <c:v>2.3962427822093139E-12</c:v>
                </c:pt>
                <c:pt idx="32">
                  <c:v>2.4128453884106854E-12</c:v>
                </c:pt>
                <c:pt idx="33">
                  <c:v>2.4281616409462915E-12</c:v>
                </c:pt>
                <c:pt idx="34">
                  <c:v>2.4422912052381365E-12</c:v>
                </c:pt>
                <c:pt idx="35">
                  <c:v>2.4553260247289529E-12</c:v>
                </c:pt>
                <c:pt idx="36">
                  <c:v>2.4673509191735907E-12</c:v>
                </c:pt>
                <c:pt idx="37">
                  <c:v>2.4784441365753781E-12</c:v>
                </c:pt>
                <c:pt idx="38">
                  <c:v>2.4886778623589918E-12</c:v>
                </c:pt>
                <c:pt idx="39">
                  <c:v>2.4981186890931118E-12</c:v>
                </c:pt>
                <c:pt idx="40">
                  <c:v>2.5068280498194256E-12</c:v>
                </c:pt>
                <c:pt idx="41">
                  <c:v>2.5148626178077271E-12</c:v>
                </c:pt>
                <c:pt idx="42">
                  <c:v>2.5222746753383789E-12</c:v>
                </c:pt>
                <c:pt idx="43">
                  <c:v>2.5291124539118733E-12</c:v>
                </c:pt>
                <c:pt idx="44">
                  <c:v>2.5354204480992888E-12</c:v>
                </c:pt>
                <c:pt idx="45">
                  <c:v>2.5412397050759199E-12</c:v>
                </c:pt>
                <c:pt idx="46">
                  <c:v>2.5466080917221268E-12</c:v>
                </c:pt>
                <c:pt idx="47">
                  <c:v>2.5515605410294702E-12</c:v>
                </c:pt>
                <c:pt idx="48">
                  <c:v>2.5561292794155433E-12</c:v>
                </c:pt>
                <c:pt idx="49">
                  <c:v>2.5603440364266704E-12</c:v>
                </c:pt>
                <c:pt idx="50">
                  <c:v>2.5642322381930477E-12</c:v>
                </c:pt>
                <c:pt idx="51">
                  <c:v>2.5678191858951684E-12</c:v>
                </c:pt>
                <c:pt idx="52">
                  <c:v>2.5711282204028443E-12</c:v>
                </c:pt>
                <c:pt idx="53">
                  <c:v>2.5741808741581575E-12</c:v>
                </c:pt>
                <c:pt idx="54">
                  <c:v>2.5769970112906687E-12</c:v>
                </c:pt>
                <c:pt idx="55">
                  <c:v>2.5795949568766379E-12</c:v>
                </c:pt>
                <c:pt idx="56">
                  <c:v>2.5819916161833667E-12</c:v>
                </c:pt>
                <c:pt idx="57">
                  <c:v>2.5842025846746048E-12</c:v>
                </c:pt>
                <c:pt idx="58">
                  <c:v>2.5862422494928472E-12</c:v>
                </c:pt>
                <c:pt idx="59">
                  <c:v>2.5881238830788811E-12</c:v>
                </c:pt>
                <c:pt idx="60">
                  <c:v>2.5898597295377819E-12</c:v>
                </c:pt>
                <c:pt idx="61">
                  <c:v>2.5914610843133571E-12</c:v>
                </c:pt>
                <c:pt idx="62">
                  <c:v>2.5929383676894924E-12</c:v>
                </c:pt>
                <c:pt idx="63">
                  <c:v>2.5943011925966849E-12</c:v>
                </c:pt>
                <c:pt idx="64">
                  <c:v>2.5955584271649936E-12</c:v>
                </c:pt>
                <c:pt idx="65">
                  <c:v>2.5967182524304461E-12</c:v>
                </c:pt>
                <c:pt idx="66">
                  <c:v>2.5977882155704126E-12</c:v>
                </c:pt>
                <c:pt idx="67">
                  <c:v>2.5987752790143532E-12</c:v>
                </c:pt>
                <c:pt idx="68">
                  <c:v>2.5996858657495134E-12</c:v>
                </c:pt>
                <c:pt idx="69">
                  <c:v>2.6005259011163789E-12</c:v>
                </c:pt>
                <c:pt idx="70">
                  <c:v>2.6013008513658577E-12</c:v>
                </c:pt>
                <c:pt idx="71">
                  <c:v>2.6020157592290922E-12</c:v>
                </c:pt>
                <c:pt idx="72">
                  <c:v>2.6026752767313557E-12</c:v>
                </c:pt>
                <c:pt idx="73">
                  <c:v>2.6032836954635597E-12</c:v>
                </c:pt>
                <c:pt idx="74">
                  <c:v>2.6038449745083554E-12</c:v>
                </c:pt>
                <c:pt idx="75">
                  <c:v>2.6043627662025489E-12</c:v>
                </c:pt>
                <c:pt idx="76">
                  <c:v>2.6048404399034677E-12</c:v>
                </c:pt>
                <c:pt idx="77">
                  <c:v>2.6052811039139341E-12</c:v>
                </c:pt>
                <c:pt idx="78">
                  <c:v>2.6056876257085123E-12</c:v>
                </c:pt>
                <c:pt idx="79">
                  <c:v>2.6060626505926461E-12</c:v>
                </c:pt>
                <c:pt idx="80">
                  <c:v>2.6064086189161044E-12</c:v>
                </c:pt>
                <c:pt idx="81">
                  <c:v>2.6067277819527468E-12</c:v>
                </c:pt>
                <c:pt idx="82">
                  <c:v>2.6070222165499393E-12</c:v>
                </c:pt>
                <c:pt idx="83">
                  <c:v>2.6072938386429484E-12</c:v>
                </c:pt>
                <c:pt idx="84">
                  <c:v>2.6075444157222527E-12</c:v>
                </c:pt>
                <c:pt idx="85">
                  <c:v>2.6077755783348997E-12</c:v>
                </c:pt>
                <c:pt idx="86">
                  <c:v>2.607988830694749E-12</c:v>
                </c:pt>
                <c:pt idx="87">
                  <c:v>2.6081855604706439E-12</c:v>
                </c:pt>
                <c:pt idx="88">
                  <c:v>2.6083670478162048E-12</c:v>
                </c:pt>
                <c:pt idx="89">
                  <c:v>2.6085344737000034E-12</c:v>
                </c:pt>
                <c:pt idx="90">
                  <c:v>2.6086889275903238E-12</c:v>
                </c:pt>
                <c:pt idx="91">
                  <c:v>2.6088314145445141E-12</c:v>
                </c:pt>
                <c:pt idx="92">
                  <c:v>2.6089628617490636E-12</c:v>
                </c:pt>
                <c:pt idx="93">
                  <c:v>2.609084124552961E-12</c:v>
                </c:pt>
                <c:pt idx="94">
                  <c:v>2.6091959920335927E-12</c:v>
                </c:pt>
                <c:pt idx="95">
                  <c:v>2.6092991921314022E-12</c:v>
                </c:pt>
                <c:pt idx="96">
                  <c:v>2.609394396386721E-12</c:v>
                </c:pt>
                <c:pt idx="97">
                  <c:v>2.6094822243095925E-12</c:v>
                </c:pt>
                <c:pt idx="98">
                  <c:v>2.60956324741103E-12</c:v>
                </c:pt>
                <c:pt idx="99">
                  <c:v>2.6096379929219325E-12</c:v>
                </c:pt>
                <c:pt idx="100">
                  <c:v>2.6097069472238656E-12</c:v>
                </c:pt>
                <c:pt idx="101">
                  <c:v>2.6097705590140275E-12</c:v>
                </c:pt>
                <c:pt idx="102">
                  <c:v>2.6098292422249974E-12</c:v>
                </c:pt>
                <c:pt idx="103">
                  <c:v>2.609883378718263E-12</c:v>
                </c:pt>
                <c:pt idx="104">
                  <c:v>2.6099333207690587E-12</c:v>
                </c:pt>
                <c:pt idx="105">
                  <c:v>2.6099793933586785E-12</c:v>
                </c:pt>
                <c:pt idx="106">
                  <c:v>2.6100218962891839E-12</c:v>
                </c:pt>
                <c:pt idx="107">
                  <c:v>2.6100611061342665E-12</c:v>
                </c:pt>
                <c:pt idx="108">
                  <c:v>2.6100972780389594E-12</c:v>
                </c:pt>
                <c:pt idx="109">
                  <c:v>2.6101306473799081E-12</c:v>
                </c:pt>
                <c:pt idx="110">
                  <c:v>2.610161431297006E-12</c:v>
                </c:pt>
                <c:pt idx="111">
                  <c:v>2.6101898301063609E-12</c:v>
                </c:pt>
                <c:pt idx="112">
                  <c:v>2.6102160286037847E-12</c:v>
                </c:pt>
                <c:pt idx="113">
                  <c:v>2.6102401972672902E-12</c:v>
                </c:pt>
                <c:pt idx="114">
                  <c:v>2.6102624933664211E-12</c:v>
                </c:pt>
                <c:pt idx="115">
                  <c:v>2.6102830619856308E-12</c:v>
                </c:pt>
                <c:pt idx="116">
                  <c:v>2.6103020369683719E-12</c:v>
                </c:pt>
                <c:pt idx="117">
                  <c:v>2.6103195417880367E-12</c:v>
                </c:pt>
                <c:pt idx="118">
                  <c:v>2.6103356903514203E-12</c:v>
                </c:pt>
                <c:pt idx="119">
                  <c:v>2.6103505877399309E-12</c:v>
                </c:pt>
                <c:pt idx="120">
                  <c:v>2.6103643308933721E-12</c:v>
                </c:pt>
                <c:pt idx="121">
                  <c:v>2.6103770092407463E-12</c:v>
                </c:pt>
                <c:pt idx="122">
                  <c:v>2.610388705282185E-12</c:v>
                </c:pt>
                <c:pt idx="123">
                  <c:v>2.6103994951257893E-12</c:v>
                </c:pt>
                <c:pt idx="124">
                  <c:v>2.6104094489828805E-12</c:v>
                </c:pt>
                <c:pt idx="125">
                  <c:v>2.6104186316248743E-12</c:v>
                </c:pt>
                <c:pt idx="126">
                  <c:v>2.6104271028047608E-12</c:v>
                </c:pt>
                <c:pt idx="127">
                  <c:v>2.6104349176459276E-12</c:v>
                </c:pt>
                <c:pt idx="128">
                  <c:v>2.6104421270008557E-12</c:v>
                </c:pt>
                <c:pt idx="129">
                  <c:v>2.6104487777820258E-12</c:v>
                </c:pt>
                <c:pt idx="130">
                  <c:v>2.6104549132671854E-12</c:v>
                </c:pt>
                <c:pt idx="131">
                  <c:v>2.6104605733809649E-12</c:v>
                </c:pt>
                <c:pt idx="132">
                  <c:v>2.6104657949546727E-12</c:v>
                </c:pt>
                <c:pt idx="133">
                  <c:v>2.6104706119659643E-12</c:v>
                </c:pt>
                <c:pt idx="134">
                  <c:v>2.6104750557599397E-12</c:v>
                </c:pt>
                <c:pt idx="135">
                  <c:v>2.6104791552531106E-12</c:v>
                </c:pt>
                <c:pt idx="136">
                  <c:v>2.6104829371215662E-12</c:v>
                </c:pt>
                <c:pt idx="137">
                  <c:v>2.6104864259745582E-12</c:v>
                </c:pt>
                <c:pt idx="138">
                  <c:v>2.6104896445146377E-12</c:v>
                </c:pt>
                <c:pt idx="139">
                  <c:v>2.6104926136853846E-12</c:v>
                </c:pt>
                <c:pt idx="140">
                  <c:v>2.6104953528076905E-12</c:v>
                </c:pt>
                <c:pt idx="141">
                  <c:v>2.610497879705483E-12</c:v>
                </c:pt>
                <c:pt idx="142">
                  <c:v>2.6105002108217099E-12</c:v>
                </c:pt>
                <c:pt idx="143">
                  <c:v>2.6105023613253349E-12</c:v>
                </c:pt>
                <c:pt idx="144">
                  <c:v>2.6105043452100454E-12</c:v>
                </c:pt>
                <c:pt idx="145">
                  <c:v>2.610506175385312E-12</c:v>
                </c:pt>
                <c:pt idx="146">
                  <c:v>2.6105078637603917E-12</c:v>
                </c:pt>
                <c:pt idx="147">
                  <c:v>2.6105094213218239E-12</c:v>
                </c:pt>
                <c:pt idx="148">
                  <c:v>2.6105108582049221E-12</c:v>
                </c:pt>
                <c:pt idx="149">
                  <c:v>2.6105121837597251E-12</c:v>
                </c:pt>
                <c:pt idx="150">
                  <c:v>2.6105134066118407E-12</c:v>
                </c:pt>
                <c:pt idx="151">
                  <c:v>2.6105145347185722E-12</c:v>
                </c:pt>
                <c:pt idx="152">
                  <c:v>2.6105155754206988E-12</c:v>
                </c:pt>
                <c:pt idx="153">
                  <c:v>2.610516535490244E-12</c:v>
                </c:pt>
                <c:pt idx="154">
                  <c:v>2.6105174211745415E-12</c:v>
                </c:pt>
                <c:pt idx="155">
                  <c:v>2.6105182382368869E-12</c:v>
                </c:pt>
                <c:pt idx="156">
                  <c:v>2.6105189919940423E-12</c:v>
                </c:pt>
                <c:pt idx="157">
                  <c:v>2.6105196873508315E-12</c:v>
                </c:pt>
                <c:pt idx="158">
                  <c:v>2.6105203288320578E-12</c:v>
                </c:pt>
                <c:pt idx="159">
                  <c:v>2.6105209206119472E-12</c:v>
                </c:pt>
                <c:pt idx="160">
                  <c:v>2.6105214665413105E-12</c:v>
                </c:pt>
                <c:pt idx="161">
                  <c:v>2.6105219701726014E-12</c:v>
                </c:pt>
                <c:pt idx="162">
                  <c:v>2.610522434783033E-12</c:v>
                </c:pt>
                <c:pt idx="163">
                  <c:v>2.6105228633959038E-12</c:v>
                </c:pt>
                <c:pt idx="164">
                  <c:v>2.610523258800269E-12</c:v>
                </c:pt>
                <c:pt idx="165">
                  <c:v>2.6105236235690916E-12</c:v>
                </c:pt>
                <c:pt idx="166">
                  <c:v>2.6105239600759827E-12</c:v>
                </c:pt>
                <c:pt idx="167">
                  <c:v>2.6105242705106498E-12</c:v>
                </c:pt>
                <c:pt idx="168">
                  <c:v>2.6105245568931427E-12</c:v>
                </c:pt>
                <c:pt idx="169">
                  <c:v>2.6105248210870007E-12</c:v>
                </c:pt>
                <c:pt idx="170">
                  <c:v>2.6105250648113775E-12</c:v>
                </c:pt>
                <c:pt idx="171">
                  <c:v>2.6105252896522281E-12</c:v>
                </c:pt>
                <c:pt idx="172">
                  <c:v>2.61052549707263E-12</c:v>
                </c:pt>
                <c:pt idx="173">
                  <c:v>2.6105256884223025E-12</c:v>
                </c:pt>
                <c:pt idx="174">
                  <c:v>2.6105258649463897E-12</c:v>
                </c:pt>
                <c:pt idx="175">
                  <c:v>2.6105260277935633E-12</c:v>
                </c:pt>
                <c:pt idx="176">
                  <c:v>2.6105261780234974E-12</c:v>
                </c:pt>
                <c:pt idx="177">
                  <c:v>2.6105263166137635E-12</c:v>
                </c:pt>
                <c:pt idx="178">
                  <c:v>2.6105264444661917E-12</c:v>
                </c:pt>
                <c:pt idx="179">
                  <c:v>2.6105265624127387E-12</c:v>
                </c:pt>
                <c:pt idx="180">
                  <c:v>2.6105266712209029E-12</c:v>
                </c:pt>
                <c:pt idx="181">
                  <c:v>2.6105267715987173E-12</c:v>
                </c:pt>
                <c:pt idx="182">
                  <c:v>2.6105268641993569E-12</c:v>
                </c:pt>
                <c:pt idx="183">
                  <c:v>2.6105269496253894E-12</c:v>
                </c:pt>
                <c:pt idx="184">
                  <c:v>2.6105270284326966E-12</c:v>
                </c:pt>
                <c:pt idx="185">
                  <c:v>2.610527101134091E-12</c:v>
                </c:pt>
                <c:pt idx="186">
                  <c:v>2.6105271682026524E-12</c:v>
                </c:pt>
                <c:pt idx="187">
                  <c:v>2.6105272300748074E-12</c:v>
                </c:pt>
                <c:pt idx="188">
                  <c:v>2.6105272871531684E-12</c:v>
                </c:pt>
                <c:pt idx="189">
                  <c:v>2.6105273398091541E-12</c:v>
                </c:pt>
                <c:pt idx="190">
                  <c:v>2.6105273883854055E-12</c:v>
                </c:pt>
                <c:pt idx="191">
                  <c:v>2.6105274331980165E-12</c:v>
                </c:pt>
                <c:pt idx="192">
                  <c:v>2.6105274745385903E-12</c:v>
                </c:pt>
                <c:pt idx="193">
                  <c:v>2.6105275126761369E-12</c:v>
                </c:pt>
                <c:pt idx="194">
                  <c:v>2.610527547858824E-12</c:v>
                </c:pt>
                <c:pt idx="195">
                  <c:v>2.6105275803155906E-12</c:v>
                </c:pt>
                <c:pt idx="196">
                  <c:v>2.610527610257639E-12</c:v>
                </c:pt>
                <c:pt idx="197">
                  <c:v>2.6105276378798068E-12</c:v>
                </c:pt>
                <c:pt idx="198">
                  <c:v>2.6105276633618358E-12</c:v>
                </c:pt>
                <c:pt idx="199">
                  <c:v>2.6105276868695422E-12</c:v>
                </c:pt>
                <c:pt idx="200">
                  <c:v>2.6105277085558947E-12</c:v>
                </c:pt>
                <c:pt idx="201">
                  <c:v>2.6105277285620098E-12</c:v>
                </c:pt>
                <c:pt idx="202">
                  <c:v>2.6105277470180709E-12</c:v>
                </c:pt>
                <c:pt idx="203">
                  <c:v>2.6105277640441743E-12</c:v>
                </c:pt>
                <c:pt idx="204">
                  <c:v>2.6105277797511119E-12</c:v>
                </c:pt>
                <c:pt idx="205">
                  <c:v>2.6105277942410912E-12</c:v>
                </c:pt>
                <c:pt idx="206">
                  <c:v>2.6105278076084013E-12</c:v>
                </c:pt>
                <c:pt idx="207">
                  <c:v>2.6105278199400253E-12</c:v>
                </c:pt>
                <c:pt idx="208">
                  <c:v>2.6105278313162071E-12</c:v>
                </c:pt>
                <c:pt idx="209">
                  <c:v>2.6105278418109735E-12</c:v>
                </c:pt>
                <c:pt idx="210">
                  <c:v>2.6105278514926157E-12</c:v>
                </c:pt>
                <c:pt idx="211">
                  <c:v>2.6105278604241339E-12</c:v>
                </c:pt>
                <c:pt idx="212">
                  <c:v>2.6105278686636464E-12</c:v>
                </c:pt>
                <c:pt idx="213">
                  <c:v>2.6105278762647698E-12</c:v>
                </c:pt>
                <c:pt idx="214">
                  <c:v>2.6105278832769657E-12</c:v>
                </c:pt>
                <c:pt idx="215">
                  <c:v>2.6105278897458634E-12</c:v>
                </c:pt>
                <c:pt idx="216">
                  <c:v>2.6105278957135571E-12</c:v>
                </c:pt>
                <c:pt idx="217">
                  <c:v>2.6105279012188799E-12</c:v>
                </c:pt>
                <c:pt idx="218">
                  <c:v>2.6105279062976558E-12</c:v>
                </c:pt>
                <c:pt idx="219">
                  <c:v>2.6105279109829328E-12</c:v>
                </c:pt>
                <c:pt idx="220">
                  <c:v>2.6105279153051995E-12</c:v>
                </c:pt>
                <c:pt idx="221">
                  <c:v>2.6105279192925808E-12</c:v>
                </c:pt>
                <c:pt idx="222">
                  <c:v>2.6105279229710239E-12</c:v>
                </c:pt>
                <c:pt idx="223">
                  <c:v>2.6105279263644649E-12</c:v>
                </c:pt>
                <c:pt idx="224">
                  <c:v>2.6105279294949853E-12</c:v>
                </c:pt>
                <c:pt idx="225">
                  <c:v>2.6105279323829559E-12</c:v>
                </c:pt>
                <c:pt idx="226">
                  <c:v>2.6105279350471698E-12</c:v>
                </c:pt>
                <c:pt idx="227">
                  <c:v>2.6105279375049629E-12</c:v>
                </c:pt>
                <c:pt idx="228">
                  <c:v>2.6105279397723284E-12</c:v>
                </c:pt>
                <c:pt idx="229">
                  <c:v>2.6105279418640205E-12</c:v>
                </c:pt>
                <c:pt idx="230">
                  <c:v>2.6105279437936508E-12</c:v>
                </c:pt>
                <c:pt idx="231">
                  <c:v>2.6105279455737749E-12</c:v>
                </c:pt>
                <c:pt idx="232">
                  <c:v>2.6105279472159768E-12</c:v>
                </c:pt>
                <c:pt idx="233">
                  <c:v>2.6105279487309424E-12</c:v>
                </c:pt>
                <c:pt idx="234">
                  <c:v>2.6105279501285299E-12</c:v>
                </c:pt>
                <c:pt idx="235">
                  <c:v>2.6105279514178338E-12</c:v>
                </c:pt>
                <c:pt idx="236">
                  <c:v>2.6105279526072436E-12</c:v>
                </c:pt>
                <c:pt idx="237">
                  <c:v>2.6105279537044991E-12</c:v>
                </c:pt>
                <c:pt idx="238">
                  <c:v>2.6105279547167404E-12</c:v>
                </c:pt>
                <c:pt idx="239">
                  <c:v>2.6105279556505542E-12</c:v>
                </c:pt>
                <c:pt idx="240">
                  <c:v>2.6105279565120171E-12</c:v>
                </c:pt>
                <c:pt idx="241">
                  <c:v>2.6105279573067346E-12</c:v>
                </c:pt>
                <c:pt idx="242">
                  <c:v>2.6105279580398783E-12</c:v>
                </c:pt>
                <c:pt idx="243">
                  <c:v>2.6105279587162188E-12</c:v>
                </c:pt>
                <c:pt idx="244">
                  <c:v>2.610527959340157E-12</c:v>
                </c:pt>
                <c:pt idx="245">
                  <c:v>2.6105279599157531E-12</c:v>
                </c:pt>
                <c:pt idx="246">
                  <c:v>2.6105279604467526E-12</c:v>
                </c:pt>
                <c:pt idx="247">
                  <c:v>2.6105279609366107E-12</c:v>
                </c:pt>
                <c:pt idx="248">
                  <c:v>2.610527961388515E-12</c:v>
                </c:pt>
                <c:pt idx="249">
                  <c:v>2.6105279618054064E-12</c:v>
                </c:pt>
                <c:pt idx="250">
                  <c:v>2.6105279621899973E-12</c:v>
                </c:pt>
                <c:pt idx="251">
                  <c:v>2.6105279625447908E-12</c:v>
                </c:pt>
                <c:pt idx="252">
                  <c:v>2.610527962872095E-12</c:v>
                </c:pt>
                <c:pt idx="253">
                  <c:v>2.6105279631740401E-12</c:v>
                </c:pt>
                <c:pt idx="254">
                  <c:v>2.6105279634525908E-12</c:v>
                </c:pt>
                <c:pt idx="255">
                  <c:v>2.6105279637095596E-12</c:v>
                </c:pt>
                <c:pt idx="256">
                  <c:v>2.6105279639466188E-12</c:v>
                </c:pt>
                <c:pt idx="257">
                  <c:v>2.6105279641653107E-12</c:v>
                </c:pt>
                <c:pt idx="258">
                  <c:v>2.6105279643670587E-12</c:v>
                </c:pt>
                <c:pt idx="259">
                  <c:v>2.6105279645531756E-12</c:v>
                </c:pt>
                <c:pt idx="260">
                  <c:v>2.6105279647248721E-12</c:v>
                </c:pt>
                <c:pt idx="261">
                  <c:v>2.6105279648832659E-12</c:v>
                </c:pt>
                <c:pt idx="262">
                  <c:v>2.6105279650293873E-12</c:v>
                </c:pt>
                <c:pt idx="263">
                  <c:v>2.6105279651641874E-12</c:v>
                </c:pt>
                <c:pt idx="264">
                  <c:v>2.6105279652885432E-12</c:v>
                </c:pt>
                <c:pt idx="265">
                  <c:v>2.610527965403264E-12</c:v>
                </c:pt>
                <c:pt idx="266">
                  <c:v>2.6105279655090967E-12</c:v>
                </c:pt>
                <c:pt idx="267">
                  <c:v>2.6105279656067294E-12</c:v>
                </c:pt>
                <c:pt idx="268">
                  <c:v>2.6105279656967976E-12</c:v>
                </c:pt>
                <c:pt idx="269">
                  <c:v>2.6105279657798873E-12</c:v>
                </c:pt>
                <c:pt idx="270">
                  <c:v>2.6105279658565392E-12</c:v>
                </c:pt>
                <c:pt idx="271">
                  <c:v>2.6105279659272522E-12</c:v>
                </c:pt>
                <c:pt idx="272">
                  <c:v>2.6105279659924868E-12</c:v>
                </c:pt>
                <c:pt idx="273">
                  <c:v>2.610527966052667E-12</c:v>
                </c:pt>
                <c:pt idx="274">
                  <c:v>2.6105279661081843E-12</c:v>
                </c:pt>
                <c:pt idx="275">
                  <c:v>2.6105279661594004E-12</c:v>
                </c:pt>
                <c:pt idx="276">
                  <c:v>2.6105279662066482E-12</c:v>
                </c:pt>
                <c:pt idx="277">
                  <c:v>2.6105279662502352E-12</c:v>
                </c:pt>
                <c:pt idx="278">
                  <c:v>2.6105279662904451E-12</c:v>
                </c:pt>
                <c:pt idx="279">
                  <c:v>2.6105279663275398E-12</c:v>
                </c:pt>
                <c:pt idx="280">
                  <c:v>2.6105279663617604E-12</c:v>
                </c:pt>
                <c:pt idx="281">
                  <c:v>2.6105279663933293E-12</c:v>
                </c:pt>
                <c:pt idx="282">
                  <c:v>2.6105279664224527E-12</c:v>
                </c:pt>
                <c:pt idx="283">
                  <c:v>2.6105279664493195E-12</c:v>
                </c:pt>
                <c:pt idx="284">
                  <c:v>2.6105279664741047E-12</c:v>
                </c:pt>
                <c:pt idx="285">
                  <c:v>2.6105279664969697E-12</c:v>
                </c:pt>
                <c:pt idx="286">
                  <c:v>2.6105279665180628E-12</c:v>
                </c:pt>
                <c:pt idx="287">
                  <c:v>2.6105279665375217E-12</c:v>
                </c:pt>
                <c:pt idx="288">
                  <c:v>2.6105279665554729E-12</c:v>
                </c:pt>
                <c:pt idx="289">
                  <c:v>2.6105279665720335E-12</c:v>
                </c:pt>
                <c:pt idx="290">
                  <c:v>2.6105279665873109E-12</c:v>
                </c:pt>
                <c:pt idx="291">
                  <c:v>2.6105279666014044E-12</c:v>
                </c:pt>
                <c:pt idx="292">
                  <c:v>2.6105279666144063E-12</c:v>
                </c:pt>
                <c:pt idx="293">
                  <c:v>2.6105279666264008E-12</c:v>
                </c:pt>
                <c:pt idx="294">
                  <c:v>2.610527966637466E-12</c:v>
                </c:pt>
                <c:pt idx="295">
                  <c:v>2.6105279666476736E-12</c:v>
                </c:pt>
                <c:pt idx="296">
                  <c:v>2.6105279666570905E-12</c:v>
                </c:pt>
                <c:pt idx="297">
                  <c:v>2.6105279666657779E-12</c:v>
                </c:pt>
                <c:pt idx="298">
                  <c:v>2.610527966673792E-12</c:v>
                </c:pt>
                <c:pt idx="299">
                  <c:v>2.6105279666811854E-12</c:v>
                </c:pt>
                <c:pt idx="300">
                  <c:v>2.610527966688006E-12</c:v>
                </c:pt>
                <c:pt idx="301">
                  <c:v>2.6105279666942979E-12</c:v>
                </c:pt>
                <c:pt idx="302">
                  <c:v>2.6105279667001023E-12</c:v>
                </c:pt>
                <c:pt idx="303">
                  <c:v>2.6105279667054571E-12</c:v>
                </c:pt>
                <c:pt idx="304">
                  <c:v>2.6105279667103972E-12</c:v>
                </c:pt>
                <c:pt idx="305">
                  <c:v>2.6105279667149544E-12</c:v>
                </c:pt>
                <c:pt idx="306">
                  <c:v>2.6105279667191585E-12</c:v>
                </c:pt>
                <c:pt idx="307">
                  <c:v>2.6105279667230367E-12</c:v>
                </c:pt>
                <c:pt idx="308">
                  <c:v>2.6105279667266145E-12</c:v>
                </c:pt>
                <c:pt idx="309">
                  <c:v>2.6105279667299151E-12</c:v>
                </c:pt>
                <c:pt idx="310">
                  <c:v>2.6105279667329601E-12</c:v>
                </c:pt>
                <c:pt idx="311">
                  <c:v>2.6105279667357692E-12</c:v>
                </c:pt>
                <c:pt idx="312">
                  <c:v>2.6105279667383606E-12</c:v>
                </c:pt>
                <c:pt idx="313">
                  <c:v>2.6105279667407513E-12</c:v>
                </c:pt>
                <c:pt idx="314">
                  <c:v>2.6105279667429565E-12</c:v>
                </c:pt>
                <c:pt idx="315">
                  <c:v>2.610527966744991E-12</c:v>
                </c:pt>
                <c:pt idx="316">
                  <c:v>2.6105279667468679E-12</c:v>
                </c:pt>
                <c:pt idx="317">
                  <c:v>2.6105279667485994E-12</c:v>
                </c:pt>
                <c:pt idx="318">
                  <c:v>2.6105279667501968E-12</c:v>
                </c:pt>
                <c:pt idx="319">
                  <c:v>2.6105279667516702E-12</c:v>
                </c:pt>
                <c:pt idx="320">
                  <c:v>2.6105279667530297E-12</c:v>
                </c:pt>
                <c:pt idx="321">
                  <c:v>2.6105279667542838E-12</c:v>
                </c:pt>
                <c:pt idx="322">
                  <c:v>2.6105279667554406E-12</c:v>
                </c:pt>
                <c:pt idx="323">
                  <c:v>2.6105279667565077E-12</c:v>
                </c:pt>
                <c:pt idx="324">
                  <c:v>2.6105279667574924E-12</c:v>
                </c:pt>
                <c:pt idx="325">
                  <c:v>2.6105279667584007E-12</c:v>
                </c:pt>
                <c:pt idx="326">
                  <c:v>2.6105279667592388E-12</c:v>
                </c:pt>
                <c:pt idx="327">
                  <c:v>2.6105279667600119E-12</c:v>
                </c:pt>
                <c:pt idx="328">
                  <c:v>2.6105279667607252E-12</c:v>
                </c:pt>
                <c:pt idx="329">
                  <c:v>2.6105279667613831E-12</c:v>
                </c:pt>
                <c:pt idx="330">
                  <c:v>2.6105279667619902E-12</c:v>
                </c:pt>
                <c:pt idx="331">
                  <c:v>2.61052796676255E-12</c:v>
                </c:pt>
                <c:pt idx="332">
                  <c:v>2.6105279667630666E-12</c:v>
                </c:pt>
                <c:pt idx="333">
                  <c:v>2.6105279667635432E-12</c:v>
                </c:pt>
                <c:pt idx="334">
                  <c:v>2.6105279667639826E-12</c:v>
                </c:pt>
                <c:pt idx="335">
                  <c:v>2.6105279667643881E-12</c:v>
                </c:pt>
                <c:pt idx="336">
                  <c:v>2.6105279667647621E-12</c:v>
                </c:pt>
                <c:pt idx="337">
                  <c:v>2.610527966765107E-12</c:v>
                </c:pt>
                <c:pt idx="338">
                  <c:v>2.6105279667654253E-12</c:v>
                </c:pt>
                <c:pt idx="339">
                  <c:v>2.6105279667657189E-12</c:v>
                </c:pt>
                <c:pt idx="340">
                  <c:v>2.61052796676599E-12</c:v>
                </c:pt>
                <c:pt idx="341">
                  <c:v>2.61052796676624E-12</c:v>
                </c:pt>
                <c:pt idx="342">
                  <c:v>2.6105279667664706E-12</c:v>
                </c:pt>
                <c:pt idx="343">
                  <c:v>2.6105279667666834E-12</c:v>
                </c:pt>
                <c:pt idx="344">
                  <c:v>2.6105279667668797E-12</c:v>
                </c:pt>
                <c:pt idx="345">
                  <c:v>2.6105279667670607E-12</c:v>
                </c:pt>
                <c:pt idx="346">
                  <c:v>2.6105279667672275E-12</c:v>
                </c:pt>
                <c:pt idx="347">
                  <c:v>2.6105279667673814E-12</c:v>
                </c:pt>
                <c:pt idx="348">
                  <c:v>2.6105279667675236E-12</c:v>
                </c:pt>
                <c:pt idx="349">
                  <c:v>2.6105279667676548E-12</c:v>
                </c:pt>
                <c:pt idx="350">
                  <c:v>2.6105279667677756E-12</c:v>
                </c:pt>
                <c:pt idx="351">
                  <c:v>2.6105279667678871E-12</c:v>
                </c:pt>
                <c:pt idx="352">
                  <c:v>2.6105279667679901E-12</c:v>
                </c:pt>
                <c:pt idx="353">
                  <c:v>2.610527966768085E-12</c:v>
                </c:pt>
                <c:pt idx="354">
                  <c:v>2.6105279667681726E-12</c:v>
                </c:pt>
                <c:pt idx="355">
                  <c:v>2.6105279667682534E-12</c:v>
                </c:pt>
                <c:pt idx="356">
                  <c:v>2.6105279667683281E-12</c:v>
                </c:pt>
                <c:pt idx="357">
                  <c:v>2.6105279667683968E-12</c:v>
                </c:pt>
                <c:pt idx="358">
                  <c:v>2.6105279667684602E-12</c:v>
                </c:pt>
                <c:pt idx="359">
                  <c:v>2.6105279667685188E-12</c:v>
                </c:pt>
                <c:pt idx="360">
                  <c:v>2.6105279667685729E-12</c:v>
                </c:pt>
                <c:pt idx="361">
                  <c:v>2.6105279667686226E-12</c:v>
                </c:pt>
                <c:pt idx="362">
                  <c:v>2.6105279667686686E-12</c:v>
                </c:pt>
                <c:pt idx="363">
                  <c:v>2.610527966768711E-12</c:v>
                </c:pt>
                <c:pt idx="364">
                  <c:v>2.6105279667687502E-12</c:v>
                </c:pt>
                <c:pt idx="365">
                  <c:v>2.6105279667687861E-12</c:v>
                </c:pt>
                <c:pt idx="366">
                  <c:v>2.6105279667688193E-12</c:v>
                </c:pt>
                <c:pt idx="367">
                  <c:v>2.61052796676885E-12</c:v>
                </c:pt>
                <c:pt idx="368">
                  <c:v>2.6105279667688782E-12</c:v>
                </c:pt>
                <c:pt idx="369">
                  <c:v>2.6105279667689045E-12</c:v>
                </c:pt>
                <c:pt idx="370">
                  <c:v>2.6105279667689287E-12</c:v>
                </c:pt>
                <c:pt idx="371">
                  <c:v>2.6105279667689509E-12</c:v>
                </c:pt>
                <c:pt idx="372">
                  <c:v>2.6105279667689715E-12</c:v>
                </c:pt>
                <c:pt idx="373">
                  <c:v>2.6105279667689905E-12</c:v>
                </c:pt>
                <c:pt idx="374">
                  <c:v>2.6105279667690079E-12</c:v>
                </c:pt>
                <c:pt idx="375">
                  <c:v>2.610527966769024E-12</c:v>
                </c:pt>
                <c:pt idx="376">
                  <c:v>2.610527966769039E-12</c:v>
                </c:pt>
                <c:pt idx="377">
                  <c:v>2.6105279667690527E-12</c:v>
                </c:pt>
                <c:pt idx="378">
                  <c:v>2.6105279667690652E-12</c:v>
                </c:pt>
                <c:pt idx="379">
                  <c:v>2.6105279667690769E-12</c:v>
                </c:pt>
                <c:pt idx="380">
                  <c:v>2.6105279667690878E-12</c:v>
                </c:pt>
                <c:pt idx="381">
                  <c:v>2.6105279667690979E-12</c:v>
                </c:pt>
                <c:pt idx="382">
                  <c:v>2.6105279667691072E-12</c:v>
                </c:pt>
                <c:pt idx="383">
                  <c:v>2.6105279667691157E-12</c:v>
                </c:pt>
                <c:pt idx="384">
                  <c:v>2.6105279667691234E-12</c:v>
                </c:pt>
                <c:pt idx="385">
                  <c:v>2.6105279667691307E-12</c:v>
                </c:pt>
                <c:pt idx="386">
                  <c:v>2.6105279667691371E-12</c:v>
                </c:pt>
                <c:pt idx="387">
                  <c:v>2.6105279667691432E-12</c:v>
                </c:pt>
                <c:pt idx="388">
                  <c:v>2.6105279667691488E-12</c:v>
                </c:pt>
                <c:pt idx="389">
                  <c:v>2.6105279667691541E-12</c:v>
                </c:pt>
                <c:pt idx="390">
                  <c:v>2.6105279667691589E-12</c:v>
                </c:pt>
                <c:pt idx="391">
                  <c:v>2.6105279667691634E-12</c:v>
                </c:pt>
                <c:pt idx="392">
                  <c:v>2.6105279667691674E-12</c:v>
                </c:pt>
                <c:pt idx="393">
                  <c:v>2.610527966769171E-12</c:v>
                </c:pt>
                <c:pt idx="394">
                  <c:v>2.6105279667691747E-12</c:v>
                </c:pt>
                <c:pt idx="395">
                  <c:v>2.6105279667691779E-12</c:v>
                </c:pt>
                <c:pt idx="396">
                  <c:v>2.6105279667691807E-12</c:v>
                </c:pt>
                <c:pt idx="397">
                  <c:v>2.6105279667691836E-12</c:v>
                </c:pt>
                <c:pt idx="398">
                  <c:v>2.610527966769186E-12</c:v>
                </c:pt>
                <c:pt idx="399">
                  <c:v>2.6105279667691884E-12</c:v>
                </c:pt>
                <c:pt idx="400">
                  <c:v>2.6105279667691904E-12</c:v>
                </c:pt>
                <c:pt idx="401">
                  <c:v>2.6105279667691925E-12</c:v>
                </c:pt>
                <c:pt idx="402">
                  <c:v>2.6105279667691945E-12</c:v>
                </c:pt>
                <c:pt idx="403">
                  <c:v>2.6105279667691961E-12</c:v>
                </c:pt>
                <c:pt idx="404">
                  <c:v>2.6105279667691977E-12</c:v>
                </c:pt>
                <c:pt idx="405">
                  <c:v>2.6105279667691993E-12</c:v>
                </c:pt>
                <c:pt idx="406">
                  <c:v>2.6105279667692005E-12</c:v>
                </c:pt>
                <c:pt idx="407">
                  <c:v>2.6105279667692017E-12</c:v>
                </c:pt>
                <c:pt idx="408">
                  <c:v>2.610527966769203E-12</c:v>
                </c:pt>
                <c:pt idx="409">
                  <c:v>2.6105279667692042E-12</c:v>
                </c:pt>
                <c:pt idx="410">
                  <c:v>2.610527966769205E-12</c:v>
                </c:pt>
                <c:pt idx="411">
                  <c:v>2.6105279667692058E-12</c:v>
                </c:pt>
                <c:pt idx="412">
                  <c:v>2.6105279667692066E-12</c:v>
                </c:pt>
                <c:pt idx="413">
                  <c:v>2.6105279667692074E-12</c:v>
                </c:pt>
                <c:pt idx="414">
                  <c:v>2.6105279667692082E-12</c:v>
                </c:pt>
                <c:pt idx="415">
                  <c:v>2.610527966769209E-12</c:v>
                </c:pt>
                <c:pt idx="416">
                  <c:v>2.6105279667692094E-12</c:v>
                </c:pt>
                <c:pt idx="417">
                  <c:v>2.6105279667692098E-12</c:v>
                </c:pt>
                <c:pt idx="418">
                  <c:v>2.6105279667692102E-12</c:v>
                </c:pt>
                <c:pt idx="419">
                  <c:v>2.6105279667692106E-12</c:v>
                </c:pt>
                <c:pt idx="420">
                  <c:v>2.610527966769211E-12</c:v>
                </c:pt>
                <c:pt idx="421">
                  <c:v>2.6105279667692114E-12</c:v>
                </c:pt>
                <c:pt idx="422">
                  <c:v>2.6105279667692118E-12</c:v>
                </c:pt>
                <c:pt idx="423">
                  <c:v>2.6105279667692122E-12</c:v>
                </c:pt>
                <c:pt idx="424">
                  <c:v>2.6105279667692126E-12</c:v>
                </c:pt>
                <c:pt idx="425">
                  <c:v>2.6105279667692131E-12</c:v>
                </c:pt>
                <c:pt idx="426">
                  <c:v>2.6105279667692135E-12</c:v>
                </c:pt>
                <c:pt idx="427">
                  <c:v>2.6105279667692139E-12</c:v>
                </c:pt>
                <c:pt idx="428">
                  <c:v>2.6105279667692143E-12</c:v>
                </c:pt>
                <c:pt idx="429">
                  <c:v>2.6105279667692147E-12</c:v>
                </c:pt>
                <c:pt idx="430">
                  <c:v>2.6105279667692147E-12</c:v>
                </c:pt>
                <c:pt idx="431">
                  <c:v>2.6105279667692147E-12</c:v>
                </c:pt>
                <c:pt idx="432">
                  <c:v>2.6105279667692147E-12</c:v>
                </c:pt>
                <c:pt idx="433">
                  <c:v>2.6105279667692147E-12</c:v>
                </c:pt>
                <c:pt idx="434">
                  <c:v>2.6105279667692147E-12</c:v>
                </c:pt>
                <c:pt idx="435">
                  <c:v>2.6105279667692147E-12</c:v>
                </c:pt>
                <c:pt idx="436">
                  <c:v>2.6105279667692147E-12</c:v>
                </c:pt>
                <c:pt idx="437">
                  <c:v>2.6105279667692147E-12</c:v>
                </c:pt>
                <c:pt idx="438">
                  <c:v>2.6105279667692147E-12</c:v>
                </c:pt>
                <c:pt idx="439">
                  <c:v>2.6105279667692147E-12</c:v>
                </c:pt>
                <c:pt idx="440">
                  <c:v>2.6105279667692147E-12</c:v>
                </c:pt>
                <c:pt idx="441">
                  <c:v>2.6105279667692147E-12</c:v>
                </c:pt>
                <c:pt idx="442">
                  <c:v>2.6105279667692147E-12</c:v>
                </c:pt>
                <c:pt idx="443">
                  <c:v>2.6105279667692147E-12</c:v>
                </c:pt>
                <c:pt idx="444">
                  <c:v>2.6105279667692147E-12</c:v>
                </c:pt>
                <c:pt idx="445">
                  <c:v>2.6105279667692147E-12</c:v>
                </c:pt>
                <c:pt idx="446">
                  <c:v>2.6105279667692147E-12</c:v>
                </c:pt>
                <c:pt idx="447">
                  <c:v>2.6105279667692147E-12</c:v>
                </c:pt>
                <c:pt idx="448">
                  <c:v>2.6105279667692147E-12</c:v>
                </c:pt>
                <c:pt idx="449">
                  <c:v>2.6105279667692147E-12</c:v>
                </c:pt>
                <c:pt idx="450">
                  <c:v>2.6105279667692147E-12</c:v>
                </c:pt>
                <c:pt idx="451">
                  <c:v>2.6105279667692147E-12</c:v>
                </c:pt>
                <c:pt idx="452">
                  <c:v>2.6105279667692147E-12</c:v>
                </c:pt>
                <c:pt idx="453">
                  <c:v>2.6105279667692147E-12</c:v>
                </c:pt>
                <c:pt idx="454">
                  <c:v>2.6105279667692147E-12</c:v>
                </c:pt>
                <c:pt idx="455">
                  <c:v>2.6105279667692147E-12</c:v>
                </c:pt>
                <c:pt idx="456">
                  <c:v>2.6105279667692147E-12</c:v>
                </c:pt>
                <c:pt idx="457">
                  <c:v>2.6105279667692147E-12</c:v>
                </c:pt>
                <c:pt idx="458">
                  <c:v>2.6105279667692147E-12</c:v>
                </c:pt>
                <c:pt idx="459">
                  <c:v>2.6105279667692147E-12</c:v>
                </c:pt>
                <c:pt idx="460">
                  <c:v>2.6105279667692147E-12</c:v>
                </c:pt>
                <c:pt idx="461">
                  <c:v>2.6105279667692147E-12</c:v>
                </c:pt>
                <c:pt idx="462">
                  <c:v>2.6105279667692147E-12</c:v>
                </c:pt>
                <c:pt idx="463">
                  <c:v>2.6105279667692147E-12</c:v>
                </c:pt>
                <c:pt idx="464">
                  <c:v>2.6105279667692147E-12</c:v>
                </c:pt>
                <c:pt idx="465">
                  <c:v>2.6105279667692147E-12</c:v>
                </c:pt>
                <c:pt idx="466">
                  <c:v>2.6105279667692147E-12</c:v>
                </c:pt>
                <c:pt idx="467">
                  <c:v>2.6105279667692147E-12</c:v>
                </c:pt>
                <c:pt idx="468">
                  <c:v>2.6105279667692147E-12</c:v>
                </c:pt>
                <c:pt idx="469">
                  <c:v>2.6105279667692147E-12</c:v>
                </c:pt>
                <c:pt idx="470">
                  <c:v>2.6105279667692147E-12</c:v>
                </c:pt>
                <c:pt idx="471">
                  <c:v>2.6105279667692147E-12</c:v>
                </c:pt>
                <c:pt idx="472">
                  <c:v>2.6105279667692147E-12</c:v>
                </c:pt>
                <c:pt idx="473">
                  <c:v>2.6105279667692147E-12</c:v>
                </c:pt>
                <c:pt idx="474">
                  <c:v>2.6105279667692147E-12</c:v>
                </c:pt>
                <c:pt idx="475">
                  <c:v>2.6105279667692147E-12</c:v>
                </c:pt>
                <c:pt idx="476">
                  <c:v>2.6105279667692147E-12</c:v>
                </c:pt>
                <c:pt idx="477">
                  <c:v>2.6105279667692147E-12</c:v>
                </c:pt>
                <c:pt idx="478">
                  <c:v>2.6105279667692147E-12</c:v>
                </c:pt>
                <c:pt idx="479">
                  <c:v>2.6105279667692147E-12</c:v>
                </c:pt>
                <c:pt idx="480">
                  <c:v>2.6105279667692147E-12</c:v>
                </c:pt>
                <c:pt idx="481">
                  <c:v>2.6105279667692147E-12</c:v>
                </c:pt>
                <c:pt idx="482">
                  <c:v>2.6105279667692147E-12</c:v>
                </c:pt>
                <c:pt idx="483">
                  <c:v>2.6105279667692147E-12</c:v>
                </c:pt>
                <c:pt idx="484">
                  <c:v>2.6105279667692147E-12</c:v>
                </c:pt>
                <c:pt idx="485">
                  <c:v>2.6105279667692147E-12</c:v>
                </c:pt>
                <c:pt idx="486">
                  <c:v>2.6105279667692147E-12</c:v>
                </c:pt>
                <c:pt idx="487">
                  <c:v>2.6105279667692147E-12</c:v>
                </c:pt>
                <c:pt idx="488">
                  <c:v>2.6105279667692147E-12</c:v>
                </c:pt>
                <c:pt idx="489">
                  <c:v>2.6105279667692147E-12</c:v>
                </c:pt>
                <c:pt idx="490">
                  <c:v>2.6105279667692147E-12</c:v>
                </c:pt>
                <c:pt idx="491">
                  <c:v>2.6105279667692147E-12</c:v>
                </c:pt>
                <c:pt idx="492">
                  <c:v>2.6105279667692147E-12</c:v>
                </c:pt>
                <c:pt idx="493">
                  <c:v>2.6105279667692147E-12</c:v>
                </c:pt>
                <c:pt idx="494">
                  <c:v>2.6105279667692147E-12</c:v>
                </c:pt>
                <c:pt idx="495">
                  <c:v>2.6105279667692147E-12</c:v>
                </c:pt>
                <c:pt idx="496">
                  <c:v>2.6105279667692147E-12</c:v>
                </c:pt>
                <c:pt idx="497">
                  <c:v>2.6105279667692147E-12</c:v>
                </c:pt>
                <c:pt idx="498">
                  <c:v>2.6105279667692147E-12</c:v>
                </c:pt>
                <c:pt idx="499">
                  <c:v>2.6105279667692147E-12</c:v>
                </c:pt>
                <c:pt idx="500">
                  <c:v>2.6105279667692147E-12</c:v>
                </c:pt>
              </c:numCache>
            </c:numRef>
          </c:yVal>
          <c:smooth val="0"/>
          <c:extLst>
            <c:ext xmlns:c16="http://schemas.microsoft.com/office/drawing/2014/chart" uri="{C3380CC4-5D6E-409C-BE32-E72D297353CC}">
              <c16:uniqueId val="{00000002-24C6-46F5-8E1B-8021ABCA5E23}"/>
            </c:ext>
          </c:extLst>
        </c:ser>
        <c:ser>
          <c:idx val="3"/>
          <c:order val="3"/>
          <c:tx>
            <c:strRef>
              <c:f>intro!$C$52</c:f>
              <c:strCache>
                <c:ptCount val="1"/>
                <c:pt idx="0">
                  <c:v>Nitrous Oxide (gas1)</c:v>
                </c:pt>
              </c:strCache>
            </c:strRef>
          </c:tx>
          <c:spPr>
            <a:ln w="19050" cap="rnd">
              <a:solidFill>
                <a:srgbClr val="7030A0"/>
              </a:solidFill>
              <a:prstDash val="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inventory_and_effects!$W$7:$W$507</c:f>
              <c:numCache>
                <c:formatCode>0.00E+00</c:formatCode>
                <c:ptCount val="501"/>
                <c:pt idx="0">
                  <c:v>0</c:v>
                </c:pt>
                <c:pt idx="1">
                  <c:v>3.5536603658850999E-13</c:v>
                </c:pt>
                <c:pt idx="2">
                  <c:v>7.0780726640943917E-13</c:v>
                </c:pt>
                <c:pt idx="3">
                  <c:v>1.0573477618100208E-12</c:v>
                </c:pt>
                <c:pt idx="4">
                  <c:v>1.4040113970122965E-12</c:v>
                </c:pt>
                <c:pt idx="5">
                  <c:v>1.7478218497437673E-12</c:v>
                </c:pt>
                <c:pt idx="6">
                  <c:v>2.0888026028546225E-12</c:v>
                </c:pt>
                <c:pt idx="7">
                  <c:v>2.4269769459216608E-12</c:v>
                </c:pt>
                <c:pt idx="8">
                  <c:v>2.7623679768390072E-12</c:v>
                </c:pt>
                <c:pt idx="9">
                  <c:v>3.0949986033957396E-12</c:v>
                </c:pt>
                <c:pt idx="10">
                  <c:v>3.4248915448405313E-12</c:v>
                </c:pt>
                <c:pt idx="11">
                  <c:v>3.7520693334334139E-12</c:v>
                </c:pt>
                <c:pt idx="12">
                  <c:v>4.0765543159847711E-12</c:v>
                </c:pt>
                <c:pt idx="13">
                  <c:v>4.3983686553816629E-12</c:v>
                </c:pt>
                <c:pt idx="14">
                  <c:v>4.7175343321015904E-12</c:v>
                </c:pt>
                <c:pt idx="15">
                  <c:v>5.0340731457138013E-12</c:v>
                </c:pt>
                <c:pt idx="16">
                  <c:v>5.3480067163682363E-12</c:v>
                </c:pt>
                <c:pt idx="17">
                  <c:v>5.6593564862722235E-12</c:v>
                </c:pt>
                <c:pt idx="18">
                  <c:v>5.9681437211550199E-12</c:v>
                </c:pt>
                <c:pt idx="19">
                  <c:v>6.274389511720295E-12</c:v>
                </c:pt>
                <c:pt idx="20">
                  <c:v>6.5781147750866654E-12</c:v>
                </c:pt>
                <c:pt idx="21">
                  <c:v>6.8793402562163675E-12</c:v>
                </c:pt>
                <c:pt idx="22">
                  <c:v>7.1780865293321753E-12</c:v>
                </c:pt>
                <c:pt idx="23">
                  <c:v>7.4743739993226563E-12</c:v>
                </c:pt>
                <c:pt idx="24">
                  <c:v>7.7682229031358605E-12</c:v>
                </c:pt>
                <c:pt idx="25">
                  <c:v>8.05965331116154E-12</c:v>
                </c:pt>
                <c:pt idx="26">
                  <c:v>8.3486851286019871E-12</c:v>
                </c:pt>
                <c:pt idx="27">
                  <c:v>8.6353380968316001E-12</c:v>
                </c:pt>
                <c:pt idx="28">
                  <c:v>8.9196317947452486E-12</c:v>
                </c:pt>
                <c:pt idx="29">
                  <c:v>9.2015856400955482E-12</c:v>
                </c:pt>
                <c:pt idx="30">
                  <c:v>9.4812188908191289E-12</c:v>
                </c:pt>
                <c:pt idx="31">
                  <c:v>9.7585506463519807E-12</c:v>
                </c:pt>
                <c:pt idx="32">
                  <c:v>1.0033599848933981E-11</c:v>
                </c:pt>
                <c:pt idx="33">
                  <c:v>1.0306385284902681E-11</c:v>
                </c:pt>
                <c:pt idx="34">
                  <c:v>1.0576925585976448E-11</c:v>
                </c:pt>
                <c:pt idx="35">
                  <c:v>1.0845239230527042E-11</c:v>
                </c:pt>
                <c:pt idx="36">
                  <c:v>1.1111344544841721E-11</c:v>
                </c:pt>
                <c:pt idx="37">
                  <c:v>1.1375259704374957E-11</c:v>
                </c:pt>
                <c:pt idx="38">
                  <c:v>1.1637002734989853E-11</c:v>
                </c:pt>
                <c:pt idx="39">
                  <c:v>1.1896591514189337E-11</c:v>
                </c:pt>
                <c:pt idx="40">
                  <c:v>1.2154043772337235E-11</c:v>
                </c:pt>
                <c:pt idx="41">
                  <c:v>1.2409377093869273E-11</c:v>
                </c:pt>
                <c:pt idx="42">
                  <c:v>1.2662608918494137E-11</c:v>
                </c:pt>
                <c:pt idx="43">
                  <c:v>1.2913756542384626E-11</c:v>
                </c:pt>
                <c:pt idx="44">
                  <c:v>1.3162837119359014E-11</c:v>
                </c:pt>
                <c:pt idx="45">
                  <c:v>1.340986766205269E-11</c:v>
                </c:pt>
                <c:pt idx="46">
                  <c:v>1.3654865043080143E-11</c:v>
                </c:pt>
                <c:pt idx="47">
                  <c:v>1.3897845996187393E-11</c:v>
                </c:pt>
                <c:pt idx="48">
                  <c:v>1.4138827117394938E-11</c:v>
                </c:pt>
                <c:pt idx="49">
                  <c:v>1.437782486613129E-11</c:v>
                </c:pt>
                <c:pt idx="50">
                  <c:v>1.4614855566357178E-11</c:v>
                </c:pt>
                <c:pt idx="51">
                  <c:v>1.4849935407680508E-11</c:v>
                </c:pt>
                <c:pt idx="52">
                  <c:v>1.5083080446462143E-11</c:v>
                </c:pt>
                <c:pt idx="53">
                  <c:v>1.5314306606912569E-11</c:v>
                </c:pt>
                <c:pt idx="54">
                  <c:v>1.5543629682179564E-11</c:v>
                </c:pt>
                <c:pt idx="55">
                  <c:v>1.5771065335426878E-11</c:v>
                </c:pt>
                <c:pt idx="56">
                  <c:v>1.5996629100904069E-11</c:v>
                </c:pt>
                <c:pt idx="57">
                  <c:v>1.6220336385007513E-11</c:v>
                </c:pt>
                <c:pt idx="58">
                  <c:v>1.6442202467332691E-11</c:v>
                </c:pt>
                <c:pt idx="59">
                  <c:v>1.6662242501717805E-11</c:v>
                </c:pt>
                <c:pt idx="60">
                  <c:v>1.6880471517278816E-11</c:v>
                </c:pt>
                <c:pt idx="61">
                  <c:v>1.709690441943596E-11</c:v>
                </c:pt>
                <c:pt idx="62">
                  <c:v>1.7311555990931816E-11</c:v>
                </c:pt>
                <c:pt idx="63">
                  <c:v>1.7524440892840981E-11</c:v>
                </c:pt>
                <c:pt idx="64">
                  <c:v>1.7735573665571462E-11</c:v>
                </c:pt>
                <c:pt idx="65">
                  <c:v>1.7944968729857805E-11</c:v>
                </c:pt>
                <c:pt idx="66">
                  <c:v>1.8152640387746052E-11</c:v>
                </c:pt>
                <c:pt idx="67">
                  <c:v>1.8358602823570599E-11</c:v>
                </c:pt>
                <c:pt idx="68">
                  <c:v>1.8562870104923015E-11</c:v>
                </c:pt>
                <c:pt idx="69">
                  <c:v>1.8765456183612874E-11</c:v>
                </c:pt>
                <c:pt idx="70">
                  <c:v>1.8966374896620694E-11</c:v>
                </c:pt>
                <c:pt idx="71">
                  <c:v>1.9165639967043024E-11</c:v>
                </c:pt>
                <c:pt idx="72">
                  <c:v>1.9363265005029761E-11</c:v>
                </c:pt>
                <c:pt idx="73">
                  <c:v>1.955926350871374E-11</c:v>
                </c:pt>
                <c:pt idx="74">
                  <c:v>1.9753648865132679E-11</c:v>
                </c:pt>
                <c:pt idx="75">
                  <c:v>1.9946434351143543E-11</c:v>
                </c:pt>
                <c:pt idx="76">
                  <c:v>2.0137633134329373E-11</c:v>
                </c:pt>
                <c:pt idx="77">
                  <c:v>2.0327258273898655E-11</c:v>
                </c:pt>
                <c:pt idx="78">
                  <c:v>2.0515322721577289E-11</c:v>
                </c:pt>
                <c:pt idx="79">
                  <c:v>2.0701839322493211E-11</c:v>
                </c:pt>
                <c:pt idx="80">
                  <c:v>2.0886820816053736E-11</c:v>
                </c:pt>
                <c:pt idx="81">
                  <c:v>2.1070279836815687E-11</c:v>
                </c:pt>
                <c:pt idx="82">
                  <c:v>2.1252228915348354E-11</c:v>
                </c:pt>
                <c:pt idx="83">
                  <c:v>2.1432680479089353E-11</c:v>
                </c:pt>
                <c:pt idx="84">
                  <c:v>2.1611646853193443E-11</c:v>
                </c:pt>
                <c:pt idx="85">
                  <c:v>2.178914026137436E-11</c:v>
                </c:pt>
                <c:pt idx="86">
                  <c:v>2.1965172826739704E-11</c:v>
                </c:pt>
                <c:pt idx="87">
                  <c:v>2.2139756572618983E-11</c:v>
                </c:pt>
                <c:pt idx="88">
                  <c:v>2.231290342338482E-11</c:v>
                </c:pt>
                <c:pt idx="89">
                  <c:v>2.2484625205267409E-11</c:v>
                </c:pt>
                <c:pt idx="90">
                  <c:v>2.265493364716227E-11</c:v>
                </c:pt>
                <c:pt idx="91">
                  <c:v>2.2823840381431348E-11</c:v>
                </c:pt>
                <c:pt idx="92">
                  <c:v>2.2991356944697526E-11</c:v>
                </c:pt>
                <c:pt idx="93">
                  <c:v>2.3157494778632602E-11</c:v>
                </c:pt>
                <c:pt idx="94">
                  <c:v>2.3322265230738764E-11</c:v>
                </c:pt>
                <c:pt idx="95">
                  <c:v>2.348567955512365E-11</c:v>
                </c:pt>
                <c:pt idx="96">
                  <c:v>2.3647748913269024E-11</c:v>
                </c:pt>
                <c:pt idx="97">
                  <c:v>2.3808484374793122E-11</c:v>
                </c:pt>
                <c:pt idx="98">
                  <c:v>2.396789691820673E-11</c:v>
                </c:pt>
                <c:pt idx="99">
                  <c:v>2.4125997431663034E-11</c:v>
                </c:pt>
                <c:pt idx="100">
                  <c:v>2.4282796713701292E-11</c:v>
                </c:pt>
                <c:pt idx="101">
                  <c:v>2.4438305473984403E-11</c:v>
                </c:pt>
                <c:pt idx="102">
                  <c:v>2.4592534334030396E-11</c:v>
                </c:pt>
                <c:pt idx="103">
                  <c:v>2.4745493827937888E-11</c:v>
                </c:pt>
                <c:pt idx="104">
                  <c:v>2.4897194403105587E-11</c:v>
                </c:pt>
                <c:pt idx="105">
                  <c:v>2.5047646420945872E-11</c:v>
                </c:pt>
                <c:pt idx="106">
                  <c:v>2.5196860157592493E-11</c:v>
                </c:pt>
                <c:pt idx="107">
                  <c:v>2.5344845804602442E-11</c:v>
                </c:pt>
                <c:pt idx="108">
                  <c:v>2.5491613469652057E-11</c:v>
                </c:pt>
                <c:pt idx="109">
                  <c:v>2.5637173177227399E-11</c:v>
                </c:pt>
                <c:pt idx="110">
                  <c:v>2.5781534869308941E-11</c:v>
                </c:pt>
                <c:pt idx="111">
                  <c:v>2.5924708406050619E-11</c:v>
                </c:pt>
                <c:pt idx="112">
                  <c:v>2.6066703566453297E-11</c:v>
                </c:pt>
                <c:pt idx="113">
                  <c:v>2.620753004903269E-11</c:v>
                </c:pt>
                <c:pt idx="114">
                  <c:v>2.6347197472481791E-11</c:v>
                </c:pt>
                <c:pt idx="115">
                  <c:v>2.6485715376327851E-11</c:v>
                </c:pt>
                <c:pt idx="116">
                  <c:v>2.662309322158393E-11</c:v>
                </c:pt>
                <c:pt idx="117">
                  <c:v>2.6759340391395112E-11</c:v>
                </c:pt>
                <c:pt idx="118">
                  <c:v>2.6894466191679387E-11</c:v>
                </c:pt>
                <c:pt idx="119">
                  <c:v>2.7028479851763267E-11</c:v>
                </c:pt>
                <c:pt idx="120">
                  <c:v>2.716139052501215E-11</c:v>
                </c:pt>
                <c:pt idx="121">
                  <c:v>2.7293207289455525E-11</c:v>
                </c:pt>
                <c:pt idx="122">
                  <c:v>2.7423939148407016E-11</c:v>
                </c:pt>
                <c:pt idx="123">
                  <c:v>2.7553595031079317E-11</c:v>
                </c:pt>
                <c:pt idx="124">
                  <c:v>2.768218379319407E-11</c:v>
                </c:pt>
                <c:pt idx="125">
                  <c:v>2.7809714217586744E-11</c:v>
                </c:pt>
                <c:pt idx="126">
                  <c:v>2.7936195014806497E-11</c:v>
                </c:pt>
                <c:pt idx="127">
                  <c:v>2.8061634823711137E-11</c:v>
                </c:pt>
                <c:pt idx="128">
                  <c:v>2.8186042212057157E-11</c:v>
                </c:pt>
                <c:pt idx="129">
                  <c:v>2.8309425677084943E-11</c:v>
                </c:pt>
                <c:pt idx="130">
                  <c:v>2.8431793646099141E-11</c:v>
                </c:pt>
                <c:pt idx="131">
                  <c:v>2.8553154477044254E-11</c:v>
                </c:pt>
                <c:pt idx="132">
                  <c:v>2.8673516459075511E-11</c:v>
                </c:pt>
                <c:pt idx="133">
                  <c:v>2.8792887813125028E-11</c:v>
                </c:pt>
                <c:pt idx="134">
                  <c:v>2.8911276692463312E-11</c:v>
                </c:pt>
                <c:pt idx="135">
                  <c:v>2.9028691183256145E-11</c:v>
                </c:pt>
                <c:pt idx="136">
                  <c:v>2.9145139305116874E-11</c:v>
                </c:pt>
                <c:pt idx="137">
                  <c:v>2.9260629011654185E-11</c:v>
                </c:pt>
                <c:pt idx="138">
                  <c:v>2.9375168191015321E-11</c:v>
                </c:pt>
                <c:pt idx="139">
                  <c:v>2.9488764666424882E-11</c:v>
                </c:pt>
                <c:pt idx="140">
                  <c:v>2.9601426196719139E-11</c:v>
                </c:pt>
                <c:pt idx="141">
                  <c:v>2.971316047687601E-11</c:v>
                </c:pt>
                <c:pt idx="142">
                  <c:v>2.9823975138540604E-11</c:v>
                </c:pt>
                <c:pt idx="143">
                  <c:v>2.9933877750546499E-11</c:v>
                </c:pt>
                <c:pt idx="144">
                  <c:v>3.0042875819432695E-11</c:v>
                </c:pt>
                <c:pt idx="145">
                  <c:v>3.0150976789956336E-11</c:v>
                </c:pt>
                <c:pt idx="146">
                  <c:v>3.0258188045601189E-11</c:v>
                </c:pt>
                <c:pt idx="147">
                  <c:v>3.0364516909081944E-11</c:v>
                </c:pt>
                <c:pt idx="148">
                  <c:v>3.046997064284439E-11</c:v>
                </c:pt>
                <c:pt idx="149">
                  <c:v>3.0574556449561422E-11</c:v>
                </c:pt>
                <c:pt idx="150">
                  <c:v>3.067828147262503E-11</c:v>
                </c:pt>
                <c:pt idx="151">
                  <c:v>3.0781152796634172E-11</c:v>
                </c:pt>
                <c:pt idx="152">
                  <c:v>3.0883177447878694E-11</c:v>
                </c:pt>
                <c:pt idx="153">
                  <c:v>3.098436239481921E-11</c:v>
                </c:pt>
                <c:pt idx="154">
                  <c:v>3.1084714548563084E-11</c:v>
                </c:pt>
                <c:pt idx="155">
                  <c:v>3.1184240763336455E-11</c:v>
                </c:pt>
                <c:pt idx="156">
                  <c:v>3.1282947836952403E-11</c:v>
                </c:pt>
                <c:pt idx="157">
                  <c:v>3.1380842511275238E-11</c:v>
                </c:pt>
                <c:pt idx="158">
                  <c:v>3.1477931472680999E-11</c:v>
                </c:pt>
                <c:pt idx="159">
                  <c:v>3.1574221352514128E-11</c:v>
                </c:pt>
                <c:pt idx="160">
                  <c:v>3.1669718727540411E-11</c:v>
                </c:pt>
                <c:pt idx="161">
                  <c:v>3.1764430120396184E-11</c:v>
                </c:pt>
                <c:pt idx="162">
                  <c:v>3.1858362000033835E-11</c:v>
                </c:pt>
                <c:pt idx="163">
                  <c:v>3.1951520782163656E-11</c:v>
                </c:pt>
                <c:pt idx="164">
                  <c:v>3.2043912829692026E-11</c:v>
                </c:pt>
                <c:pt idx="165">
                  <c:v>3.2135544453156027E-11</c:v>
                </c:pt>
                <c:pt idx="166">
                  <c:v>3.2226421911154454E-11</c:v>
                </c:pt>
                <c:pt idx="167">
                  <c:v>3.2316551410775298E-11</c:v>
                </c:pt>
                <c:pt idx="168">
                  <c:v>3.2405939108019696E-11</c:v>
                </c:pt>
                <c:pt idx="169">
                  <c:v>3.2494591108222395E-11</c:v>
                </c:pt>
                <c:pt idx="170">
                  <c:v>3.2582513466468753E-11</c:v>
                </c:pt>
                <c:pt idx="171">
                  <c:v>3.2669712188008328E-11</c:v>
                </c:pt>
                <c:pt idx="172">
                  <c:v>3.2756193228665025E-11</c:v>
                </c:pt>
                <c:pt idx="173">
                  <c:v>3.2841962495243904E-11</c:v>
                </c:pt>
                <c:pt idx="174">
                  <c:v>3.2927025845934624E-11</c:v>
                </c:pt>
                <c:pt idx="175">
                  <c:v>3.3011389090711565E-11</c:v>
                </c:pt>
                <c:pt idx="176">
                  <c:v>3.3095057991730647E-11</c:v>
                </c:pt>
                <c:pt idx="177">
                  <c:v>3.3178038263722925E-11</c:v>
                </c:pt>
                <c:pt idx="178">
                  <c:v>3.3260335574384882E-11</c:v>
                </c:pt>
                <c:pt idx="179">
                  <c:v>3.3341955544765566E-11</c:v>
                </c:pt>
                <c:pt idx="180">
                  <c:v>3.3422903749650507E-11</c:v>
                </c:pt>
                <c:pt idx="181">
                  <c:v>3.3503185717942486E-11</c:v>
                </c:pt>
                <c:pt idx="182">
                  <c:v>3.3582806933039167E-11</c:v>
                </c:pt>
                <c:pt idx="183">
                  <c:v>3.3661772833207636E-11</c:v>
                </c:pt>
                <c:pt idx="184">
                  <c:v>3.3740088811955814E-11</c:v>
                </c:pt>
                <c:pt idx="185">
                  <c:v>3.3817760218400884E-11</c:v>
                </c:pt>
                <c:pt idx="186">
                  <c:v>3.38947923576346E-11</c:v>
                </c:pt>
                <c:pt idx="187">
                  <c:v>3.3971190491085674E-11</c:v>
                </c:pt>
                <c:pt idx="188">
                  <c:v>3.4046959836879115E-11</c:v>
                </c:pt>
                <c:pt idx="189">
                  <c:v>3.4122105570192651E-11</c:v>
                </c:pt>
                <c:pt idx="190">
                  <c:v>3.4196632823610187E-11</c:v>
                </c:pt>
                <c:pt idx="191">
                  <c:v>3.4270546687472392E-11</c:v>
                </c:pt>
                <c:pt idx="192">
                  <c:v>3.4343852210224348E-11</c:v>
                </c:pt>
                <c:pt idx="193">
                  <c:v>3.4416554398760396E-11</c:v>
                </c:pt>
                <c:pt idx="194">
                  <c:v>3.4488658218766094E-11</c:v>
                </c:pt>
                <c:pt idx="195">
                  <c:v>3.4560168595057404E-11</c:v>
                </c:pt>
                <c:pt idx="196">
                  <c:v>3.4631090411917046E-11</c:v>
                </c:pt>
                <c:pt idx="197">
                  <c:v>3.4701428513428109E-11</c:v>
                </c:pt>
                <c:pt idx="198">
                  <c:v>3.4771187703804912E-11</c:v>
                </c:pt>
                <c:pt idx="199">
                  <c:v>3.4840372747721146E-11</c:v>
                </c:pt>
                <c:pt idx="200">
                  <c:v>3.4908988370635292E-11</c:v>
                </c:pt>
                <c:pt idx="201">
                  <c:v>3.4977039259113398E-11</c:v>
                </c:pt>
                <c:pt idx="202">
                  <c:v>3.5044530061149166E-11</c:v>
                </c:pt>
                <c:pt idx="203">
                  <c:v>3.5111465386481421E-11</c:v>
                </c:pt>
                <c:pt idx="204">
                  <c:v>3.5177849806908975E-11</c:v>
                </c:pt>
                <c:pt idx="205">
                  <c:v>3.5243687856602866E-11</c:v>
                </c:pt>
                <c:pt idx="206">
                  <c:v>3.5308984032416078E-11</c:v>
                </c:pt>
                <c:pt idx="207">
                  <c:v>3.5373742794190658E-11</c:v>
                </c:pt>
                <c:pt idx="208">
                  <c:v>3.5437968565062346E-11</c:v>
                </c:pt>
                <c:pt idx="209">
                  <c:v>3.5501665731762678E-11</c:v>
                </c:pt>
                <c:pt idx="210">
                  <c:v>3.5564838644918608E-11</c:v>
                </c:pt>
                <c:pt idx="211">
                  <c:v>3.5627491619349671E-11</c:v>
                </c:pt>
                <c:pt idx="212">
                  <c:v>3.568962893436267E-11</c:v>
                </c:pt>
                <c:pt idx="213">
                  <c:v>3.5751254834043994E-11</c:v>
                </c:pt>
                <c:pt idx="214">
                  <c:v>3.5812373527549464E-11</c:v>
                </c:pt>
                <c:pt idx="215">
                  <c:v>3.5872989189391843E-11</c:v>
                </c:pt>
                <c:pt idx="216">
                  <c:v>3.5933105959725961E-11</c:v>
                </c:pt>
                <c:pt idx="217">
                  <c:v>3.5992727944631497E-11</c:v>
                </c:pt>
                <c:pt idx="218">
                  <c:v>3.6051859216393416E-11</c:v>
                </c:pt>
                <c:pt idx="219">
                  <c:v>3.611050381378013E-11</c:v>
                </c:pt>
                <c:pt idx="220">
                  <c:v>3.6168665742319353E-11</c:v>
                </c:pt>
                <c:pt idx="221">
                  <c:v>3.6226348974571673E-11</c:v>
                </c:pt>
                <c:pt idx="222">
                  <c:v>3.6283557450401887E-11</c:v>
                </c:pt>
                <c:pt idx="223">
                  <c:v>3.6340295077248113E-11</c:v>
                </c:pt>
                <c:pt idx="224">
                  <c:v>3.6396565730388667E-11</c:v>
                </c:pt>
                <c:pt idx="225">
                  <c:v>3.6452373253206746E-11</c:v>
                </c:pt>
                <c:pt idx="226">
                  <c:v>3.6507721457452949E-11</c:v>
                </c:pt>
                <c:pt idx="227">
                  <c:v>3.6562614123505611E-11</c:v>
                </c:pt>
                <c:pt idx="228">
                  <c:v>3.6617055000629024E-11</c:v>
                </c:pt>
                <c:pt idx="229">
                  <c:v>3.6671047807229512E-11</c:v>
                </c:pt>
                <c:pt idx="230">
                  <c:v>3.672459623110941E-11</c:v>
                </c:pt>
                <c:pt idx="231">
                  <c:v>3.6777703929718929E-11</c:v>
                </c:pt>
                <c:pt idx="232">
                  <c:v>3.6830374530405999E-11</c:v>
                </c:pt>
                <c:pt idx="233">
                  <c:v>3.6882611630663987E-11</c:v>
                </c:pt>
                <c:pt idx="234">
                  <c:v>3.6934418798377434E-11</c:v>
                </c:pt>
                <c:pt idx="235">
                  <c:v>3.6985799572065747E-11</c:v>
                </c:pt>
                <c:pt idx="236">
                  <c:v>3.7036757461124878E-11</c:v>
                </c:pt>
                <c:pt idx="237">
                  <c:v>3.7087295946067017E-11</c:v>
                </c:pt>
                <c:pt idx="238">
                  <c:v>3.7137418478758344E-11</c:v>
                </c:pt>
                <c:pt idx="239">
                  <c:v>3.7187128482654769E-11</c:v>
                </c:pt>
                <c:pt idx="240">
                  <c:v>3.7236429353035767E-11</c:v>
                </c:pt>
                <c:pt idx="241">
                  <c:v>3.7285324457236288E-11</c:v>
                </c:pt>
                <c:pt idx="242">
                  <c:v>3.7333817134876744E-11</c:v>
                </c:pt>
                <c:pt idx="243">
                  <c:v>3.7381910698091125E-11</c:v>
                </c:pt>
                <c:pt idx="244">
                  <c:v>3.7429608431753202E-11</c:v>
                </c:pt>
                <c:pt idx="245">
                  <c:v>3.7476913593700908E-11</c:v>
                </c:pt>
                <c:pt idx="246">
                  <c:v>3.7523829414958841E-11</c:v>
                </c:pt>
                <c:pt idx="247">
                  <c:v>3.7570359099958961E-11</c:v>
                </c:pt>
                <c:pt idx="248">
                  <c:v>3.7616505826759449E-11</c:v>
                </c:pt>
                <c:pt idx="249">
                  <c:v>3.7662272747261784E-11</c:v>
                </c:pt>
                <c:pt idx="250">
                  <c:v>3.7707662987426001E-11</c:v>
                </c:pt>
                <c:pt idx="251">
                  <c:v>3.7752679647484227E-11</c:v>
                </c:pt>
                <c:pt idx="252">
                  <c:v>3.7797325802152417E-11</c:v>
                </c:pt>
                <c:pt idx="253">
                  <c:v>3.7841604500840365E-11</c:v>
                </c:pt>
                <c:pt idx="254">
                  <c:v>3.7885518767859977E-11</c:v>
                </c:pt>
                <c:pt idx="255">
                  <c:v>3.7929071602631861E-11</c:v>
                </c:pt>
                <c:pt idx="256">
                  <c:v>3.7972265979890155E-11</c:v>
                </c:pt>
                <c:pt idx="257">
                  <c:v>3.8015104849885744E-11</c:v>
                </c:pt>
                <c:pt idx="258">
                  <c:v>3.8057591138587741E-11</c:v>
                </c:pt>
                <c:pt idx="259">
                  <c:v>3.8099727747883351E-11</c:v>
                </c:pt>
                <c:pt idx="260">
                  <c:v>3.8141517555776062E-11</c:v>
                </c:pt>
                <c:pt idx="261">
                  <c:v>3.8182963416582234E-11</c:v>
                </c:pt>
                <c:pt idx="262">
                  <c:v>3.8224068161126034E-11</c:v>
                </c:pt>
                <c:pt idx="263">
                  <c:v>3.8264834596932806E-11</c:v>
                </c:pt>
                <c:pt idx="264">
                  <c:v>3.8305265508420814E-11</c:v>
                </c:pt>
                <c:pt idx="265">
                  <c:v>3.8345363657091432E-11</c:v>
                </c:pt>
                <c:pt idx="266">
                  <c:v>3.8385131781717761E-11</c:v>
                </c:pt>
                <c:pt idx="267">
                  <c:v>3.8424572598531675E-11</c:v>
                </c:pt>
                <c:pt idx="268">
                  <c:v>3.8463688801409373E-11</c:v>
                </c:pt>
                <c:pt idx="269">
                  <c:v>3.8502483062055343E-11</c:v>
                </c:pt>
                <c:pt idx="270">
                  <c:v>3.8540958030184868E-11</c:v>
                </c:pt>
                <c:pt idx="271">
                  <c:v>3.8579116333705E-11</c:v>
                </c:pt>
                <c:pt idx="272">
                  <c:v>3.8616960578894049E-11</c:v>
                </c:pt>
                <c:pt idx="273">
                  <c:v>3.8654493350579596E-11</c:v>
                </c:pt>
                <c:pt idx="274">
                  <c:v>3.8691717212315033E-11</c:v>
                </c:pt>
                <c:pt idx="275">
                  <c:v>3.8728634706554678E-11</c:v>
                </c:pt>
                <c:pt idx="276">
                  <c:v>3.8765248354827417E-11</c:v>
                </c:pt>
                <c:pt idx="277">
                  <c:v>3.8801560657908918E-11</c:v>
                </c:pt>
                <c:pt idx="278">
                  <c:v>3.8837574095992462E-11</c:v>
                </c:pt>
                <c:pt idx="279">
                  <c:v>3.8873291128858329E-11</c:v>
                </c:pt>
                <c:pt idx="280">
                  <c:v>3.8908714196041804E-11</c:v>
                </c:pt>
                <c:pt idx="281">
                  <c:v>3.8943845716999812E-11</c:v>
                </c:pt>
                <c:pt idx="282">
                  <c:v>3.8978688091276165E-11</c:v>
                </c:pt>
                <c:pt idx="283">
                  <c:v>3.9013243698665445E-11</c:v>
                </c:pt>
                <c:pt idx="284">
                  <c:v>3.9047514899375576E-11</c:v>
                </c:pt>
                <c:pt idx="285">
                  <c:v>3.9081504034188995E-11</c:v>
                </c:pt>
                <c:pt idx="286">
                  <c:v>3.9115213424622562E-11</c:v>
                </c:pt>
                <c:pt idx="287">
                  <c:v>3.9148645373086104E-11</c:v>
                </c:pt>
                <c:pt idx="288">
                  <c:v>3.9181802163039684E-11</c:v>
                </c:pt>
                <c:pt idx="289">
                  <c:v>3.9214686059149556E-11</c:v>
                </c:pt>
                <c:pt idx="290">
                  <c:v>3.9247299307442857E-11</c:v>
                </c:pt>
                <c:pt idx="291">
                  <c:v>3.9279644135461004E-11</c:v>
                </c:pt>
                <c:pt idx="292">
                  <c:v>3.9311722752411844E-11</c:v>
                </c:pt>
                <c:pt idx="293">
                  <c:v>3.9343537349320553E-11</c:v>
                </c:pt>
                <c:pt idx="294">
                  <c:v>3.9375090099179279E-11</c:v>
                </c:pt>
                <c:pt idx="295">
                  <c:v>3.9406383157095553E-11</c:v>
                </c:pt>
                <c:pt idx="296">
                  <c:v>3.94374186604395E-11</c:v>
                </c:pt>
                <c:pt idx="297">
                  <c:v>3.9468198728989828E-11</c:v>
                </c:pt>
                <c:pt idx="298">
                  <c:v>3.9498725465078603E-11</c:v>
                </c:pt>
                <c:pt idx="299">
                  <c:v>3.9529000953734835E-11</c:v>
                </c:pt>
                <c:pt idx="300">
                  <c:v>3.9559027262826911E-11</c:v>
                </c:pt>
                <c:pt idx="301">
                  <c:v>3.9588806443203816E-11</c:v>
                </c:pt>
                <c:pt idx="302">
                  <c:v>3.9618340528835215E-11</c:v>
                </c:pt>
                <c:pt idx="303">
                  <c:v>3.9647631536950377E-11</c:v>
                </c:pt>
                <c:pt idx="304">
                  <c:v>3.9676681468175951E-11</c:v>
                </c:pt>
                <c:pt idx="305">
                  <c:v>3.9705492306672624E-11</c:v>
                </c:pt>
                <c:pt idx="306">
                  <c:v>3.9734066020270632E-11</c:v>
                </c:pt>
                <c:pt idx="307">
                  <c:v>3.9762404560604172E-11</c:v>
                </c:pt>
                <c:pt idx="308">
                  <c:v>3.9790509863244694E-11</c:v>
                </c:pt>
                <c:pt idx="309">
                  <c:v>3.981838384783311E-11</c:v>
                </c:pt>
                <c:pt idx="310">
                  <c:v>3.9846028418210909E-11</c:v>
                </c:pt>
                <c:pt idx="311">
                  <c:v>3.9873445462550195E-11</c:v>
                </c:pt>
                <c:pt idx="312">
                  <c:v>3.9900636853482641E-11</c:v>
                </c:pt>
                <c:pt idx="313">
                  <c:v>3.9927604448227413E-11</c:v>
                </c:pt>
                <c:pt idx="314">
                  <c:v>3.9954350088717995E-11</c:v>
                </c:pt>
                <c:pt idx="315">
                  <c:v>3.9980875601728021E-11</c:v>
                </c:pt>
                <c:pt idx="316">
                  <c:v>4.0007182798996031E-11</c:v>
                </c:pt>
                <c:pt idx="317">
                  <c:v>4.0033273477349219E-11</c:v>
                </c:pt>
                <c:pt idx="318">
                  <c:v>4.0059149418826167E-11</c:v>
                </c:pt>
                <c:pt idx="319">
                  <c:v>4.0084812390798557E-11</c:v>
                </c:pt>
                <c:pt idx="320">
                  <c:v>4.0110264146091885E-11</c:v>
                </c:pt>
                <c:pt idx="321">
                  <c:v>4.0135506423105171E-11</c:v>
                </c:pt>
                <c:pt idx="322">
                  <c:v>4.0160540945929713E-11</c:v>
                </c:pt>
                <c:pt idx="323">
                  <c:v>4.0185369424466841E-11</c:v>
                </c:pt>
                <c:pt idx="324">
                  <c:v>4.0209993554544699E-11</c:v>
                </c:pt>
                <c:pt idx="325">
                  <c:v>4.0234415018034077E-11</c:v>
                </c:pt>
                <c:pt idx="326">
                  <c:v>4.0258635482963287E-11</c:v>
                </c:pt>
                <c:pt idx="327">
                  <c:v>4.0282656603632083E-11</c:v>
                </c:pt>
                <c:pt idx="328">
                  <c:v>4.0306480020724666E-11</c:v>
                </c:pt>
                <c:pt idx="329">
                  <c:v>4.0330107361421746E-11</c:v>
                </c:pt>
                <c:pt idx="330">
                  <c:v>4.0353540239511668E-11</c:v>
                </c:pt>
                <c:pt idx="331">
                  <c:v>4.0376780255500643E-11</c:v>
                </c:pt>
                <c:pt idx="332">
                  <c:v>4.0399828996722066E-11</c:v>
                </c:pt>
                <c:pt idx="333">
                  <c:v>4.0422688037444943E-11</c:v>
                </c:pt>
                <c:pt idx="334">
                  <c:v>4.0445358938981396E-11</c:v>
                </c:pt>
                <c:pt idx="335">
                  <c:v>4.0467843249793319E-11</c:v>
                </c:pt>
                <c:pt idx="336">
                  <c:v>4.0490142505598128E-11</c:v>
                </c:pt>
                <c:pt idx="337">
                  <c:v>4.0512258229473675E-11</c:v>
                </c:pt>
                <c:pt idx="338">
                  <c:v>4.0534191931962253E-11</c:v>
                </c:pt>
                <c:pt idx="339">
                  <c:v>4.0555945111173784E-11</c:v>
                </c:pt>
                <c:pt idx="340">
                  <c:v>4.0577519252888132E-11</c:v>
                </c:pt>
                <c:pt idx="341">
                  <c:v>4.0598915830656595E-11</c:v>
                </c:pt>
                <c:pt idx="342">
                  <c:v>4.0620136305902537E-11</c:v>
                </c:pt>
                <c:pt idx="343">
                  <c:v>4.0641182128021223E-11</c:v>
                </c:pt>
                <c:pt idx="344">
                  <c:v>4.0662054734478806E-11</c:v>
                </c:pt>
                <c:pt idx="345">
                  <c:v>4.0682755550910504E-11</c:v>
                </c:pt>
                <c:pt idx="346">
                  <c:v>4.0703285991217981E-11</c:v>
                </c:pt>
                <c:pt idx="347">
                  <c:v>4.0723647457665916E-11</c:v>
                </c:pt>
                <c:pt idx="348">
                  <c:v>4.0743841340977782E-11</c:v>
                </c:pt>
                <c:pt idx="349">
                  <c:v>4.0763869020430825E-11</c:v>
                </c:pt>
                <c:pt idx="350">
                  <c:v>4.0783731863950292E-11</c:v>
                </c:pt>
                <c:pt idx="351">
                  <c:v>4.080343122820284E-11</c:v>
                </c:pt>
                <c:pt idx="352">
                  <c:v>4.082296845868921E-11</c:v>
                </c:pt>
                <c:pt idx="353">
                  <c:v>4.0842344889836132E-11</c:v>
                </c:pt>
                <c:pt idx="354">
                  <c:v>4.0861561845087455E-11</c:v>
                </c:pt>
                <c:pt idx="355">
                  <c:v>4.0880620636994556E-11</c:v>
                </c:pt>
                <c:pt idx="356">
                  <c:v>4.0899522567305969E-11</c:v>
                </c:pt>
                <c:pt idx="357">
                  <c:v>4.0918268927056314E-11</c:v>
                </c:pt>
                <c:pt idx="358">
                  <c:v>4.0936860996654481E-11</c:v>
                </c:pt>
                <c:pt idx="359">
                  <c:v>4.0955300045971061E-11</c:v>
                </c:pt>
                <c:pt idx="360">
                  <c:v>4.0973587334425106E-11</c:v>
                </c:pt>
                <c:pt idx="361">
                  <c:v>4.0991724111070134E-11</c:v>
                </c:pt>
                <c:pt idx="362">
                  <c:v>4.1009711614679442E-11</c:v>
                </c:pt>
                <c:pt idx="363">
                  <c:v>4.1027551073830717E-11</c:v>
                </c:pt>
                <c:pt idx="364">
                  <c:v>4.1045243706989968E-11</c:v>
                </c:pt>
                <c:pt idx="365">
                  <c:v>4.1062790722594713E-11</c:v>
                </c:pt>
                <c:pt idx="366">
                  <c:v>4.1080193319136559E-11</c:v>
                </c:pt>
                <c:pt idx="367">
                  <c:v>4.1097452685243025E-11</c:v>
                </c:pt>
                <c:pt idx="368">
                  <c:v>4.1114569999758756E-11</c:v>
                </c:pt>
                <c:pt idx="369">
                  <c:v>4.1131546431826012E-11</c:v>
                </c:pt>
                <c:pt idx="370">
                  <c:v>4.1148383140964545E-11</c:v>
                </c:pt>
                <c:pt idx="371">
                  <c:v>4.1165081277150796E-11</c:v>
                </c:pt>
                <c:pt idx="372">
                  <c:v>4.1181641980896423E-11</c:v>
                </c:pt>
                <c:pt idx="373">
                  <c:v>4.1198066383326209E-11</c:v>
                </c:pt>
                <c:pt idx="374">
                  <c:v>4.1214355606255327E-11</c:v>
                </c:pt>
                <c:pt idx="375">
                  <c:v>4.1230510762265953E-11</c:v>
                </c:pt>
                <c:pt idx="376">
                  <c:v>4.1246532954783266E-11</c:v>
                </c:pt>
                <c:pt idx="377">
                  <c:v>4.1262423278150794E-11</c:v>
                </c:pt>
                <c:pt idx="378">
                  <c:v>4.127818281770519E-11</c:v>
                </c:pt>
                <c:pt idx="379">
                  <c:v>4.1293812649850328E-11</c:v>
                </c:pt>
                <c:pt idx="380">
                  <c:v>4.1309313842130857E-11</c:v>
                </c:pt>
                <c:pt idx="381">
                  <c:v>4.1324687453305093E-11</c:v>
                </c:pt>
                <c:pt idx="382">
                  <c:v>4.1339934533417335E-11</c:v>
                </c:pt>
                <c:pt idx="383">
                  <c:v>4.1355056123869601E-11</c:v>
                </c:pt>
                <c:pt idx="384">
                  <c:v>4.1370053257492749E-11</c:v>
                </c:pt>
                <c:pt idx="385">
                  <c:v>4.1384926958617011E-11</c:v>
                </c:pt>
                <c:pt idx="386">
                  <c:v>4.1399678243141969E-11</c:v>
                </c:pt>
                <c:pt idx="387">
                  <c:v>4.1414308118605939E-11</c:v>
                </c:pt>
                <c:pt idx="388">
                  <c:v>4.1428817584254787E-11</c:v>
                </c:pt>
                <c:pt idx="389">
                  <c:v>4.1443207631110183E-11</c:v>
                </c:pt>
                <c:pt idx="390">
                  <c:v>4.1457479242037284E-11</c:v>
                </c:pt>
                <c:pt idx="391">
                  <c:v>4.1471633391811861E-11</c:v>
                </c:pt>
                <c:pt idx="392">
                  <c:v>4.1485671047186898E-11</c:v>
                </c:pt>
                <c:pt idx="393">
                  <c:v>4.1499593166958603E-11</c:v>
                </c:pt>
                <c:pt idx="394">
                  <c:v>4.1513400702031894E-11</c:v>
                </c:pt>
                <c:pt idx="395">
                  <c:v>4.1527094595485372E-11</c:v>
                </c:pt>
                <c:pt idx="396">
                  <c:v>4.1540675782635704E-11</c:v>
                </c:pt>
                <c:pt idx="397">
                  <c:v>4.1554145191101524E-11</c:v>
                </c:pt>
                <c:pt idx="398">
                  <c:v>4.1567503740866795E-11</c:v>
                </c:pt>
                <c:pt idx="399">
                  <c:v>4.1580752344343632E-11</c:v>
                </c:pt>
                <c:pt idx="400">
                  <c:v>4.1593891906434628E-11</c:v>
                </c:pt>
                <c:pt idx="401">
                  <c:v>4.1606923324594661E-11</c:v>
                </c:pt>
                <c:pt idx="402">
                  <c:v>4.1619847488892199E-11</c:v>
                </c:pt>
                <c:pt idx="403">
                  <c:v>4.1632665282070072E-11</c:v>
                </c:pt>
                <c:pt idx="404">
                  <c:v>4.1645377579605778E-11</c:v>
                </c:pt>
                <c:pt idx="405">
                  <c:v>4.1657985249771297E-11</c:v>
                </c:pt>
                <c:pt idx="406">
                  <c:v>4.1670489153692363E-11</c:v>
                </c:pt>
                <c:pt idx="407">
                  <c:v>4.1682890145407294E-11</c:v>
                </c:pt>
                <c:pt idx="408">
                  <c:v>4.1695189071925335E-11</c:v>
                </c:pt>
                <c:pt idx="409">
                  <c:v>4.1707386773284497E-11</c:v>
                </c:pt>
                <c:pt idx="410">
                  <c:v>4.1719484082608937E-11</c:v>
                </c:pt>
                <c:pt idx="411">
                  <c:v>4.1731481826165859E-11</c:v>
                </c:pt>
                <c:pt idx="412">
                  <c:v>4.1743380823421958E-11</c:v>
                </c:pt>
                <c:pt idx="413">
                  <c:v>4.1755181887099389E-11</c:v>
                </c:pt>
                <c:pt idx="414">
                  <c:v>4.1766885823231258E-11</c:v>
                </c:pt>
                <c:pt idx="415">
                  <c:v>4.177849343121671E-11</c:v>
                </c:pt>
                <c:pt idx="416">
                  <c:v>4.1790005503875495E-11</c:v>
                </c:pt>
                <c:pt idx="417">
                  <c:v>4.1801422827502141E-11</c:v>
                </c:pt>
                <c:pt idx="418">
                  <c:v>4.1812746181919652E-11</c:v>
                </c:pt>
                <c:pt idx="419">
                  <c:v>4.1823976340532776E-11</c:v>
                </c:pt>
                <c:pt idx="420">
                  <c:v>4.1835114070380822E-11</c:v>
                </c:pt>
                <c:pt idx="421">
                  <c:v>4.1846160132190056E-11</c:v>
                </c:pt>
                <c:pt idx="422">
                  <c:v>4.1857115280425653E-11</c:v>
                </c:pt>
                <c:pt idx="423">
                  <c:v>4.186798026334324E-11</c:v>
                </c:pt>
                <c:pt idx="424">
                  <c:v>4.1878755823039992E-11</c:v>
                </c:pt>
                <c:pt idx="425">
                  <c:v>4.1889442695505328E-11</c:v>
                </c:pt>
                <c:pt idx="426">
                  <c:v>4.1900041610671163E-11</c:v>
                </c:pt>
                <c:pt idx="427">
                  <c:v>4.1910553292461793E-11</c:v>
                </c:pt>
                <c:pt idx="428">
                  <c:v>4.1920978458843314E-11</c:v>
                </c:pt>
                <c:pt idx="429">
                  <c:v>4.1931317821872661E-11</c:v>
                </c:pt>
                <c:pt idx="430">
                  <c:v>4.1941572087746268E-11</c:v>
                </c:pt>
                <c:pt idx="431">
                  <c:v>4.195174195684828E-11</c:v>
                </c:pt>
                <c:pt idx="432">
                  <c:v>4.1961828123798389E-11</c:v>
                </c:pt>
                <c:pt idx="433">
                  <c:v>4.197183127749929E-11</c:v>
                </c:pt>
                <c:pt idx="434">
                  <c:v>4.1981752101183734E-11</c:v>
                </c:pt>
                <c:pt idx="435">
                  <c:v>4.1991591272461179E-11</c:v>
                </c:pt>
                <c:pt idx="436">
                  <c:v>4.2001349463364091E-11</c:v>
                </c:pt>
                <c:pt idx="437">
                  <c:v>4.2011027340393834E-11</c:v>
                </c:pt>
                <c:pt idx="438">
                  <c:v>4.2020625564566187E-11</c:v>
                </c:pt>
                <c:pt idx="439">
                  <c:v>4.2030144791456512E-11</c:v>
                </c:pt>
                <c:pt idx="440">
                  <c:v>4.2039585671244515E-11</c:v>
                </c:pt>
                <c:pt idx="441">
                  <c:v>4.2048948848758653E-11</c:v>
                </c:pt>
                <c:pt idx="442">
                  <c:v>4.2058234963520195E-11</c:v>
                </c:pt>
                <c:pt idx="443">
                  <c:v>4.2067444649786884E-11</c:v>
                </c:pt>
                <c:pt idx="444">
                  <c:v>4.2076578536596258E-11</c:v>
                </c:pt>
                <c:pt idx="445">
                  <c:v>4.2085637247808631E-11</c:v>
                </c:pt>
                <c:pt idx="446">
                  <c:v>4.2094621402149693E-11</c:v>
                </c:pt>
                <c:pt idx="447">
                  <c:v>4.2103531613252763E-11</c:v>
                </c:pt>
                <c:pt idx="448">
                  <c:v>4.2112368489700714E-11</c:v>
                </c:pt>
                <c:pt idx="449">
                  <c:v>4.2121132635067527E-11</c:v>
                </c:pt>
                <c:pt idx="450">
                  <c:v>4.2129824647959534E-11</c:v>
                </c:pt>
                <c:pt idx="451">
                  <c:v>4.2138445122056293E-11</c:v>
                </c:pt>
                <c:pt idx="452">
                  <c:v>4.2146994646151135E-11</c:v>
                </c:pt>
                <c:pt idx="453">
                  <c:v>4.215547380419138E-11</c:v>
                </c:pt>
                <c:pt idx="454">
                  <c:v>4.2163883175318228E-11</c:v>
                </c:pt>
                <c:pt idx="455">
                  <c:v>4.217222333390631E-11</c:v>
                </c:pt>
                <c:pt idx="456">
                  <c:v>4.2180494849602924E-11</c:v>
                </c:pt>
                <c:pt idx="457">
                  <c:v>4.2188698287366936E-11</c:v>
                </c:pt>
                <c:pt idx="458">
                  <c:v>4.2196834207507377E-11</c:v>
                </c:pt>
                <c:pt idx="459">
                  <c:v>4.2204903165721694E-11</c:v>
                </c:pt>
                <c:pt idx="460">
                  <c:v>4.2212905713133737E-11</c:v>
                </c:pt>
                <c:pt idx="461">
                  <c:v>4.2220842396331363E-11</c:v>
                </c:pt>
                <c:pt idx="462">
                  <c:v>4.2228713757403804E-11</c:v>
                </c:pt>
                <c:pt idx="463">
                  <c:v>4.2236520333978672E-11</c:v>
                </c:pt>
                <c:pt idx="464">
                  <c:v>4.2244262659258689E-11</c:v>
                </c:pt>
                <c:pt idx="465">
                  <c:v>4.2251941262058093E-11</c:v>
                </c:pt>
                <c:pt idx="466">
                  <c:v>4.2259556666838779E-11</c:v>
                </c:pt>
                <c:pt idx="467">
                  <c:v>4.2267109393746099E-11</c:v>
                </c:pt>
                <c:pt idx="468">
                  <c:v>4.2274599958644394E-11</c:v>
                </c:pt>
                <c:pt idx="469">
                  <c:v>4.2282028873152244E-11</c:v>
                </c:pt>
                <c:pt idx="470">
                  <c:v>4.2289396644677392E-11</c:v>
                </c:pt>
                <c:pt idx="471">
                  <c:v>4.2296703776451411E-11</c:v>
                </c:pt>
                <c:pt idx="472">
                  <c:v>4.2303950767564069E-11</c:v>
                </c:pt>
                <c:pt idx="473">
                  <c:v>4.2311138112997432E-11</c:v>
                </c:pt>
                <c:pt idx="474">
                  <c:v>4.231826630365966E-11</c:v>
                </c:pt>
                <c:pt idx="475">
                  <c:v>4.2325335826418533E-11</c:v>
                </c:pt>
                <c:pt idx="476">
                  <c:v>4.2332347164134717E-11</c:v>
                </c:pt>
                <c:pt idx="477">
                  <c:v>4.2339300795694741E-11</c:v>
                </c:pt>
                <c:pt idx="478">
                  <c:v>4.2346197196043695E-11</c:v>
                </c:pt>
                <c:pt idx="479">
                  <c:v>4.2353036836217692E-11</c:v>
                </c:pt>
                <c:pt idx="480">
                  <c:v>4.2359820183376012E-11</c:v>
                </c:pt>
                <c:pt idx="481">
                  <c:v>4.2366547700833028E-11</c:v>
                </c:pt>
                <c:pt idx="482">
                  <c:v>4.2373219848089853E-11</c:v>
                </c:pt>
                <c:pt idx="483">
                  <c:v>4.2379837080865716E-11</c:v>
                </c:pt>
                <c:pt idx="484">
                  <c:v>4.2386399851129091E-11</c:v>
                </c:pt>
                <c:pt idx="485">
                  <c:v>4.2392908607128566E-11</c:v>
                </c:pt>
                <c:pt idx="486">
                  <c:v>4.2399363793423466E-11</c:v>
                </c:pt>
                <c:pt idx="487">
                  <c:v>4.2405765850914211E-11</c:v>
                </c:pt>
                <c:pt idx="488">
                  <c:v>4.2412115216872434E-11</c:v>
                </c:pt>
                <c:pt idx="489">
                  <c:v>4.2418412324970836E-11</c:v>
                </c:pt>
                <c:pt idx="490">
                  <c:v>4.242465760531282E-11</c:v>
                </c:pt>
                <c:pt idx="491">
                  <c:v>4.2430851484461871E-11</c:v>
                </c:pt>
                <c:pt idx="492">
                  <c:v>4.2436994385470671E-11</c:v>
                </c:pt>
                <c:pt idx="493">
                  <c:v>4.2443086727910017E-11</c:v>
                </c:pt>
                <c:pt idx="494">
                  <c:v>4.2449128927897458E-11</c:v>
                </c:pt>
                <c:pt idx="495">
                  <c:v>4.2455121398125741E-11</c:v>
                </c:pt>
                <c:pt idx="496">
                  <c:v>4.2461064547890971E-11</c:v>
                </c:pt>
                <c:pt idx="497">
                  <c:v>4.2466958783120583E-11</c:v>
                </c:pt>
                <c:pt idx="498">
                  <c:v>4.2472804506401063E-11</c:v>
                </c:pt>
                <c:pt idx="499">
                  <c:v>4.2478602117005453E-11</c:v>
                </c:pt>
                <c:pt idx="500">
                  <c:v>4.248435201092061E-11</c:v>
                </c:pt>
              </c:numCache>
            </c:numRef>
          </c:yVal>
          <c:smooth val="0"/>
          <c:extLst>
            <c:ext xmlns:c16="http://schemas.microsoft.com/office/drawing/2014/chart" uri="{C3380CC4-5D6E-409C-BE32-E72D297353CC}">
              <c16:uniqueId val="{00000003-24C6-46F5-8E1B-8021ABCA5E23}"/>
            </c:ext>
          </c:extLst>
        </c:ser>
        <c:ser>
          <c:idx val="4"/>
          <c:order val="4"/>
          <c:tx>
            <c:strRef>
              <c:f>intro!$C$53</c:f>
              <c:strCache>
                <c:ptCount val="1"/>
                <c:pt idx="0">
                  <c:v>Sulphate - example (gas2)</c:v>
                </c:pt>
              </c:strCache>
            </c:strRef>
          </c:tx>
          <c:spPr>
            <a:ln w="19050" cap="rnd">
              <a:solidFill>
                <a:schemeClr val="accent4">
                  <a:lumMod val="60000"/>
                  <a:lumOff val="40000"/>
                </a:schemeClr>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inventory_and_effects!$X$7:$X$507</c:f>
              <c:numCache>
                <c:formatCode>0.00E+00</c:formatCode>
                <c:ptCount val="501"/>
                <c:pt idx="0">
                  <c:v>0</c:v>
                </c:pt>
                <c:pt idx="1">
                  <c:v>-3.5199999999999995E-12</c:v>
                </c:pt>
                <c:pt idx="2">
                  <c:v>-3.5199999999999995E-12</c:v>
                </c:pt>
                <c:pt idx="3">
                  <c:v>-3.5199999999999995E-12</c:v>
                </c:pt>
                <c:pt idx="4">
                  <c:v>-3.5199999999999995E-12</c:v>
                </c:pt>
                <c:pt idx="5">
                  <c:v>-3.5199999999999995E-12</c:v>
                </c:pt>
                <c:pt idx="6">
                  <c:v>-3.5199999999999995E-12</c:v>
                </c:pt>
                <c:pt idx="7">
                  <c:v>-3.5199999999999995E-12</c:v>
                </c:pt>
                <c:pt idx="8">
                  <c:v>-3.5199999999999995E-12</c:v>
                </c:pt>
                <c:pt idx="9">
                  <c:v>-3.5199999999999995E-12</c:v>
                </c:pt>
                <c:pt idx="10">
                  <c:v>-3.5199999999999995E-12</c:v>
                </c:pt>
                <c:pt idx="11">
                  <c:v>-3.5199999999999995E-12</c:v>
                </c:pt>
                <c:pt idx="12">
                  <c:v>-3.5199999999999995E-12</c:v>
                </c:pt>
                <c:pt idx="13">
                  <c:v>-3.5199999999999995E-12</c:v>
                </c:pt>
                <c:pt idx="14">
                  <c:v>-3.5199999999999995E-12</c:v>
                </c:pt>
                <c:pt idx="15">
                  <c:v>-3.5199999999999995E-12</c:v>
                </c:pt>
                <c:pt idx="16">
                  <c:v>-3.5199999999999995E-12</c:v>
                </c:pt>
                <c:pt idx="17">
                  <c:v>-3.5199999999999995E-12</c:v>
                </c:pt>
                <c:pt idx="18">
                  <c:v>-3.5199999999999995E-12</c:v>
                </c:pt>
                <c:pt idx="19">
                  <c:v>-3.5199999999999995E-12</c:v>
                </c:pt>
                <c:pt idx="20">
                  <c:v>-3.5199999999999995E-12</c:v>
                </c:pt>
                <c:pt idx="21">
                  <c:v>-3.5199999999999995E-12</c:v>
                </c:pt>
                <c:pt idx="22">
                  <c:v>-3.5199999999999995E-12</c:v>
                </c:pt>
                <c:pt idx="23">
                  <c:v>-3.5199999999999995E-12</c:v>
                </c:pt>
                <c:pt idx="24">
                  <c:v>-3.5199999999999995E-12</c:v>
                </c:pt>
                <c:pt idx="25">
                  <c:v>-3.5199999999999995E-12</c:v>
                </c:pt>
                <c:pt idx="26">
                  <c:v>-3.5199999999999995E-12</c:v>
                </c:pt>
                <c:pt idx="27">
                  <c:v>-3.5199999999999995E-12</c:v>
                </c:pt>
                <c:pt idx="28">
                  <c:v>-3.5199999999999995E-12</c:v>
                </c:pt>
                <c:pt idx="29">
                  <c:v>-3.5199999999999995E-12</c:v>
                </c:pt>
                <c:pt idx="30">
                  <c:v>-3.5199999999999995E-12</c:v>
                </c:pt>
                <c:pt idx="31">
                  <c:v>-3.5199999999999995E-12</c:v>
                </c:pt>
                <c:pt idx="32">
                  <c:v>-3.5199999999999995E-12</c:v>
                </c:pt>
                <c:pt idx="33">
                  <c:v>-3.5199999999999995E-12</c:v>
                </c:pt>
                <c:pt idx="34">
                  <c:v>-3.5199999999999995E-12</c:v>
                </c:pt>
                <c:pt idx="35">
                  <c:v>-3.5199999999999995E-12</c:v>
                </c:pt>
                <c:pt idx="36">
                  <c:v>-3.5199999999999995E-12</c:v>
                </c:pt>
                <c:pt idx="37">
                  <c:v>-3.5199999999999995E-12</c:v>
                </c:pt>
                <c:pt idx="38">
                  <c:v>-3.5199999999999995E-12</c:v>
                </c:pt>
                <c:pt idx="39">
                  <c:v>-3.5199999999999995E-12</c:v>
                </c:pt>
                <c:pt idx="40">
                  <c:v>-3.5199999999999995E-12</c:v>
                </c:pt>
                <c:pt idx="41">
                  <c:v>-3.5199999999999995E-12</c:v>
                </c:pt>
                <c:pt idx="42">
                  <c:v>-3.5199999999999995E-12</c:v>
                </c:pt>
                <c:pt idx="43">
                  <c:v>-3.5199999999999995E-12</c:v>
                </c:pt>
                <c:pt idx="44">
                  <c:v>-3.5199999999999995E-12</c:v>
                </c:pt>
                <c:pt idx="45">
                  <c:v>-3.5199999999999995E-12</c:v>
                </c:pt>
                <c:pt idx="46">
                  <c:v>-3.5199999999999995E-12</c:v>
                </c:pt>
                <c:pt idx="47">
                  <c:v>-3.5199999999999995E-12</c:v>
                </c:pt>
                <c:pt idx="48">
                  <c:v>-3.5199999999999995E-12</c:v>
                </c:pt>
                <c:pt idx="49">
                  <c:v>-3.5199999999999995E-12</c:v>
                </c:pt>
                <c:pt idx="50">
                  <c:v>-3.5199999999999995E-12</c:v>
                </c:pt>
                <c:pt idx="51">
                  <c:v>-3.5199999999999995E-12</c:v>
                </c:pt>
                <c:pt idx="52">
                  <c:v>-3.5199999999999995E-12</c:v>
                </c:pt>
                <c:pt idx="53">
                  <c:v>-3.5199999999999995E-12</c:v>
                </c:pt>
                <c:pt idx="54">
                  <c:v>-3.5199999999999995E-12</c:v>
                </c:pt>
                <c:pt idx="55">
                  <c:v>-3.5199999999999995E-12</c:v>
                </c:pt>
                <c:pt idx="56">
                  <c:v>-3.5199999999999995E-12</c:v>
                </c:pt>
                <c:pt idx="57">
                  <c:v>-3.5199999999999995E-12</c:v>
                </c:pt>
                <c:pt idx="58">
                  <c:v>-3.5199999999999995E-12</c:v>
                </c:pt>
                <c:pt idx="59">
                  <c:v>-3.5199999999999995E-12</c:v>
                </c:pt>
                <c:pt idx="60">
                  <c:v>-3.5199999999999995E-12</c:v>
                </c:pt>
                <c:pt idx="61">
                  <c:v>-3.5199999999999995E-12</c:v>
                </c:pt>
                <c:pt idx="62">
                  <c:v>-3.5199999999999995E-12</c:v>
                </c:pt>
                <c:pt idx="63">
                  <c:v>-3.5199999999999995E-12</c:v>
                </c:pt>
                <c:pt idx="64">
                  <c:v>-3.5199999999999995E-12</c:v>
                </c:pt>
                <c:pt idx="65">
                  <c:v>-3.5199999999999995E-12</c:v>
                </c:pt>
                <c:pt idx="66">
                  <c:v>-3.5199999999999995E-12</c:v>
                </c:pt>
                <c:pt idx="67">
                  <c:v>-3.5199999999999995E-12</c:v>
                </c:pt>
                <c:pt idx="68">
                  <c:v>-3.5199999999999995E-12</c:v>
                </c:pt>
                <c:pt idx="69">
                  <c:v>-3.5199999999999995E-12</c:v>
                </c:pt>
                <c:pt idx="70">
                  <c:v>-3.5199999999999995E-12</c:v>
                </c:pt>
                <c:pt idx="71">
                  <c:v>-3.5199999999999995E-12</c:v>
                </c:pt>
                <c:pt idx="72">
                  <c:v>-3.5199999999999995E-12</c:v>
                </c:pt>
                <c:pt idx="73">
                  <c:v>-3.5199999999999995E-12</c:v>
                </c:pt>
                <c:pt idx="74">
                  <c:v>-3.5199999999999995E-12</c:v>
                </c:pt>
                <c:pt idx="75">
                  <c:v>-3.5199999999999995E-12</c:v>
                </c:pt>
                <c:pt idx="76">
                  <c:v>-3.5199999999999995E-12</c:v>
                </c:pt>
                <c:pt idx="77">
                  <c:v>-3.5199999999999995E-12</c:v>
                </c:pt>
                <c:pt idx="78">
                  <c:v>-3.5199999999999995E-12</c:v>
                </c:pt>
                <c:pt idx="79">
                  <c:v>-3.5199999999999995E-12</c:v>
                </c:pt>
                <c:pt idx="80">
                  <c:v>-3.5199999999999995E-12</c:v>
                </c:pt>
                <c:pt idx="81">
                  <c:v>-3.5199999999999995E-12</c:v>
                </c:pt>
                <c:pt idx="82">
                  <c:v>-3.5199999999999995E-12</c:v>
                </c:pt>
                <c:pt idx="83">
                  <c:v>-3.5199999999999995E-12</c:v>
                </c:pt>
                <c:pt idx="84">
                  <c:v>-3.5199999999999995E-12</c:v>
                </c:pt>
                <c:pt idx="85">
                  <c:v>-3.5199999999999995E-12</c:v>
                </c:pt>
                <c:pt idx="86">
                  <c:v>-3.5199999999999995E-12</c:v>
                </c:pt>
                <c:pt idx="87">
                  <c:v>-3.5199999999999995E-12</c:v>
                </c:pt>
                <c:pt idx="88">
                  <c:v>-3.5199999999999995E-12</c:v>
                </c:pt>
                <c:pt idx="89">
                  <c:v>-3.5199999999999995E-12</c:v>
                </c:pt>
                <c:pt idx="90">
                  <c:v>-3.5199999999999995E-12</c:v>
                </c:pt>
                <c:pt idx="91">
                  <c:v>-3.5199999999999995E-12</c:v>
                </c:pt>
                <c:pt idx="92">
                  <c:v>-3.5199999999999995E-12</c:v>
                </c:pt>
                <c:pt idx="93">
                  <c:v>-3.5199999999999995E-12</c:v>
                </c:pt>
                <c:pt idx="94">
                  <c:v>-3.5199999999999995E-12</c:v>
                </c:pt>
                <c:pt idx="95">
                  <c:v>-3.5199999999999995E-12</c:v>
                </c:pt>
                <c:pt idx="96">
                  <c:v>-3.5199999999999995E-12</c:v>
                </c:pt>
                <c:pt idx="97">
                  <c:v>-3.5199999999999995E-12</c:v>
                </c:pt>
                <c:pt idx="98">
                  <c:v>-3.5199999999999995E-12</c:v>
                </c:pt>
                <c:pt idx="99">
                  <c:v>-3.5199999999999995E-12</c:v>
                </c:pt>
                <c:pt idx="100">
                  <c:v>-3.5199999999999995E-12</c:v>
                </c:pt>
                <c:pt idx="101">
                  <c:v>-3.5199999999999995E-12</c:v>
                </c:pt>
                <c:pt idx="102">
                  <c:v>-3.5199999999999995E-12</c:v>
                </c:pt>
                <c:pt idx="103">
                  <c:v>-3.5199999999999995E-12</c:v>
                </c:pt>
                <c:pt idx="104">
                  <c:v>-3.5199999999999995E-12</c:v>
                </c:pt>
                <c:pt idx="105">
                  <c:v>-3.5199999999999995E-12</c:v>
                </c:pt>
                <c:pt idx="106">
                  <c:v>-3.5199999999999995E-12</c:v>
                </c:pt>
                <c:pt idx="107">
                  <c:v>-3.5199999999999995E-12</c:v>
                </c:pt>
                <c:pt idx="108">
                  <c:v>-3.5199999999999995E-12</c:v>
                </c:pt>
                <c:pt idx="109">
                  <c:v>-3.5199999999999995E-12</c:v>
                </c:pt>
                <c:pt idx="110">
                  <c:v>-3.5199999999999995E-12</c:v>
                </c:pt>
                <c:pt idx="111">
                  <c:v>-3.5199999999999995E-12</c:v>
                </c:pt>
                <c:pt idx="112">
                  <c:v>-3.5199999999999995E-12</c:v>
                </c:pt>
                <c:pt idx="113">
                  <c:v>-3.5199999999999995E-12</c:v>
                </c:pt>
                <c:pt idx="114">
                  <c:v>-3.5199999999999995E-12</c:v>
                </c:pt>
                <c:pt idx="115">
                  <c:v>-3.5199999999999995E-12</c:v>
                </c:pt>
                <c:pt idx="116">
                  <c:v>-3.5199999999999995E-12</c:v>
                </c:pt>
                <c:pt idx="117">
                  <c:v>-3.5199999999999995E-12</c:v>
                </c:pt>
                <c:pt idx="118">
                  <c:v>-3.5199999999999995E-12</c:v>
                </c:pt>
                <c:pt idx="119">
                  <c:v>-3.5199999999999995E-12</c:v>
                </c:pt>
                <c:pt idx="120">
                  <c:v>-3.5199999999999995E-12</c:v>
                </c:pt>
                <c:pt idx="121">
                  <c:v>-3.5199999999999995E-12</c:v>
                </c:pt>
                <c:pt idx="122">
                  <c:v>-3.5199999999999995E-12</c:v>
                </c:pt>
                <c:pt idx="123">
                  <c:v>-3.5199999999999995E-12</c:v>
                </c:pt>
                <c:pt idx="124">
                  <c:v>-3.5199999999999995E-12</c:v>
                </c:pt>
                <c:pt idx="125">
                  <c:v>-3.5199999999999995E-12</c:v>
                </c:pt>
                <c:pt idx="126">
                  <c:v>-3.5199999999999995E-12</c:v>
                </c:pt>
                <c:pt idx="127">
                  <c:v>-3.5199999999999995E-12</c:v>
                </c:pt>
                <c:pt idx="128">
                  <c:v>-3.5199999999999995E-12</c:v>
                </c:pt>
                <c:pt idx="129">
                  <c:v>-3.5199999999999995E-12</c:v>
                </c:pt>
                <c:pt idx="130">
                  <c:v>-3.5199999999999995E-12</c:v>
                </c:pt>
                <c:pt idx="131">
                  <c:v>-3.5199999999999995E-12</c:v>
                </c:pt>
                <c:pt idx="132">
                  <c:v>-3.5199999999999995E-12</c:v>
                </c:pt>
                <c:pt idx="133">
                  <c:v>-3.5199999999999995E-12</c:v>
                </c:pt>
                <c:pt idx="134">
                  <c:v>-3.5199999999999995E-12</c:v>
                </c:pt>
                <c:pt idx="135">
                  <c:v>-3.5199999999999995E-12</c:v>
                </c:pt>
                <c:pt idx="136">
                  <c:v>-3.5199999999999995E-12</c:v>
                </c:pt>
                <c:pt idx="137">
                  <c:v>-3.5199999999999995E-12</c:v>
                </c:pt>
                <c:pt idx="138">
                  <c:v>-3.5199999999999995E-12</c:v>
                </c:pt>
                <c:pt idx="139">
                  <c:v>-3.5199999999999995E-12</c:v>
                </c:pt>
                <c:pt idx="140">
                  <c:v>-3.5199999999999995E-12</c:v>
                </c:pt>
                <c:pt idx="141">
                  <c:v>-3.5199999999999995E-12</c:v>
                </c:pt>
                <c:pt idx="142">
                  <c:v>-3.5199999999999995E-12</c:v>
                </c:pt>
                <c:pt idx="143">
                  <c:v>-3.5199999999999995E-12</c:v>
                </c:pt>
                <c:pt idx="144">
                  <c:v>-3.5199999999999995E-12</c:v>
                </c:pt>
                <c:pt idx="145">
                  <c:v>-3.5199999999999995E-12</c:v>
                </c:pt>
                <c:pt idx="146">
                  <c:v>-3.5199999999999995E-12</c:v>
                </c:pt>
                <c:pt idx="147">
                  <c:v>-3.5199999999999995E-12</c:v>
                </c:pt>
                <c:pt idx="148">
                  <c:v>-3.5199999999999995E-12</c:v>
                </c:pt>
                <c:pt idx="149">
                  <c:v>-3.5199999999999995E-12</c:v>
                </c:pt>
                <c:pt idx="150">
                  <c:v>-3.5199999999999995E-12</c:v>
                </c:pt>
                <c:pt idx="151">
                  <c:v>-3.5199999999999995E-12</c:v>
                </c:pt>
                <c:pt idx="152">
                  <c:v>-3.5199999999999995E-12</c:v>
                </c:pt>
                <c:pt idx="153">
                  <c:v>-3.5199999999999995E-12</c:v>
                </c:pt>
                <c:pt idx="154">
                  <c:v>-3.5199999999999995E-12</c:v>
                </c:pt>
                <c:pt idx="155">
                  <c:v>-3.5199999999999995E-12</c:v>
                </c:pt>
                <c:pt idx="156">
                  <c:v>-3.5199999999999995E-12</c:v>
                </c:pt>
                <c:pt idx="157">
                  <c:v>-3.5199999999999995E-12</c:v>
                </c:pt>
                <c:pt idx="158">
                  <c:v>-3.5199999999999995E-12</c:v>
                </c:pt>
                <c:pt idx="159">
                  <c:v>-3.5199999999999995E-12</c:v>
                </c:pt>
                <c:pt idx="160">
                  <c:v>-3.5199999999999995E-12</c:v>
                </c:pt>
                <c:pt idx="161">
                  <c:v>-3.5199999999999995E-12</c:v>
                </c:pt>
                <c:pt idx="162">
                  <c:v>-3.5199999999999995E-12</c:v>
                </c:pt>
                <c:pt idx="163">
                  <c:v>-3.5199999999999995E-12</c:v>
                </c:pt>
                <c:pt idx="164">
                  <c:v>-3.5199999999999995E-12</c:v>
                </c:pt>
                <c:pt idx="165">
                  <c:v>-3.5199999999999995E-12</c:v>
                </c:pt>
                <c:pt idx="166">
                  <c:v>-3.5199999999999995E-12</c:v>
                </c:pt>
                <c:pt idx="167">
                  <c:v>-3.5199999999999995E-12</c:v>
                </c:pt>
                <c:pt idx="168">
                  <c:v>-3.5199999999999995E-12</c:v>
                </c:pt>
                <c:pt idx="169">
                  <c:v>-3.5199999999999995E-12</c:v>
                </c:pt>
                <c:pt idx="170">
                  <c:v>-3.5199999999999995E-12</c:v>
                </c:pt>
                <c:pt idx="171">
                  <c:v>-3.5199999999999995E-12</c:v>
                </c:pt>
                <c:pt idx="172">
                  <c:v>-3.5199999999999995E-12</c:v>
                </c:pt>
                <c:pt idx="173">
                  <c:v>-3.5199999999999995E-12</c:v>
                </c:pt>
                <c:pt idx="174">
                  <c:v>-3.5199999999999995E-12</c:v>
                </c:pt>
                <c:pt idx="175">
                  <c:v>-3.5199999999999995E-12</c:v>
                </c:pt>
                <c:pt idx="176">
                  <c:v>-3.5199999999999995E-12</c:v>
                </c:pt>
                <c:pt idx="177">
                  <c:v>-3.5199999999999995E-12</c:v>
                </c:pt>
                <c:pt idx="178">
                  <c:v>-3.5199999999999995E-12</c:v>
                </c:pt>
                <c:pt idx="179">
                  <c:v>-3.5199999999999995E-12</c:v>
                </c:pt>
                <c:pt idx="180">
                  <c:v>-3.5199999999999995E-12</c:v>
                </c:pt>
                <c:pt idx="181">
                  <c:v>-3.5199999999999995E-12</c:v>
                </c:pt>
                <c:pt idx="182">
                  <c:v>-3.5199999999999995E-12</c:v>
                </c:pt>
                <c:pt idx="183">
                  <c:v>-3.5199999999999995E-12</c:v>
                </c:pt>
                <c:pt idx="184">
                  <c:v>-3.5199999999999995E-12</c:v>
                </c:pt>
                <c:pt idx="185">
                  <c:v>-3.5199999999999995E-12</c:v>
                </c:pt>
                <c:pt idx="186">
                  <c:v>-3.5199999999999995E-12</c:v>
                </c:pt>
                <c:pt idx="187">
                  <c:v>-3.5199999999999995E-12</c:v>
                </c:pt>
                <c:pt idx="188">
                  <c:v>-3.5199999999999995E-12</c:v>
                </c:pt>
                <c:pt idx="189">
                  <c:v>-3.5199999999999995E-12</c:v>
                </c:pt>
                <c:pt idx="190">
                  <c:v>-3.5199999999999995E-12</c:v>
                </c:pt>
                <c:pt idx="191">
                  <c:v>-3.5199999999999995E-12</c:v>
                </c:pt>
                <c:pt idx="192">
                  <c:v>-3.5199999999999995E-12</c:v>
                </c:pt>
                <c:pt idx="193">
                  <c:v>-3.5199999999999995E-12</c:v>
                </c:pt>
                <c:pt idx="194">
                  <c:v>-3.5199999999999995E-12</c:v>
                </c:pt>
                <c:pt idx="195">
                  <c:v>-3.5199999999999995E-12</c:v>
                </c:pt>
                <c:pt idx="196">
                  <c:v>-3.5199999999999995E-12</c:v>
                </c:pt>
                <c:pt idx="197">
                  <c:v>-3.5199999999999995E-12</c:v>
                </c:pt>
                <c:pt idx="198">
                  <c:v>-3.5199999999999995E-12</c:v>
                </c:pt>
                <c:pt idx="199">
                  <c:v>-3.5199999999999995E-12</c:v>
                </c:pt>
                <c:pt idx="200">
                  <c:v>-3.5199999999999995E-12</c:v>
                </c:pt>
                <c:pt idx="201">
                  <c:v>-3.5199999999999995E-12</c:v>
                </c:pt>
                <c:pt idx="202">
                  <c:v>-3.5199999999999995E-12</c:v>
                </c:pt>
                <c:pt idx="203">
                  <c:v>-3.5199999999999995E-12</c:v>
                </c:pt>
                <c:pt idx="204">
                  <c:v>-3.5199999999999995E-12</c:v>
                </c:pt>
                <c:pt idx="205">
                  <c:v>-3.5199999999999995E-12</c:v>
                </c:pt>
                <c:pt idx="206">
                  <c:v>-3.5199999999999995E-12</c:v>
                </c:pt>
                <c:pt idx="207">
                  <c:v>-3.5199999999999995E-12</c:v>
                </c:pt>
                <c:pt idx="208">
                  <c:v>-3.5199999999999995E-12</c:v>
                </c:pt>
                <c:pt idx="209">
                  <c:v>-3.5199999999999995E-12</c:v>
                </c:pt>
                <c:pt idx="210">
                  <c:v>-3.5199999999999995E-12</c:v>
                </c:pt>
                <c:pt idx="211">
                  <c:v>-3.5199999999999995E-12</c:v>
                </c:pt>
                <c:pt idx="212">
                  <c:v>-3.5199999999999995E-12</c:v>
                </c:pt>
                <c:pt idx="213">
                  <c:v>-3.5199999999999995E-12</c:v>
                </c:pt>
                <c:pt idx="214">
                  <c:v>-3.5199999999999995E-12</c:v>
                </c:pt>
                <c:pt idx="215">
                  <c:v>-3.5199999999999995E-12</c:v>
                </c:pt>
                <c:pt idx="216">
                  <c:v>-3.5199999999999995E-12</c:v>
                </c:pt>
                <c:pt idx="217">
                  <c:v>-3.5199999999999995E-12</c:v>
                </c:pt>
                <c:pt idx="218">
                  <c:v>-3.5199999999999995E-12</c:v>
                </c:pt>
                <c:pt idx="219">
                  <c:v>-3.5199999999999995E-12</c:v>
                </c:pt>
                <c:pt idx="220">
                  <c:v>-3.5199999999999995E-12</c:v>
                </c:pt>
                <c:pt idx="221">
                  <c:v>-3.5199999999999995E-12</c:v>
                </c:pt>
                <c:pt idx="222">
                  <c:v>-3.5199999999999995E-12</c:v>
                </c:pt>
                <c:pt idx="223">
                  <c:v>-3.5199999999999995E-12</c:v>
                </c:pt>
                <c:pt idx="224">
                  <c:v>-3.5199999999999995E-12</c:v>
                </c:pt>
                <c:pt idx="225">
                  <c:v>-3.5199999999999995E-12</c:v>
                </c:pt>
                <c:pt idx="226">
                  <c:v>-3.5199999999999995E-12</c:v>
                </c:pt>
                <c:pt idx="227">
                  <c:v>-3.5199999999999995E-12</c:v>
                </c:pt>
                <c:pt idx="228">
                  <c:v>-3.5199999999999995E-12</c:v>
                </c:pt>
                <c:pt idx="229">
                  <c:v>-3.5199999999999995E-12</c:v>
                </c:pt>
                <c:pt idx="230">
                  <c:v>-3.5199999999999995E-12</c:v>
                </c:pt>
                <c:pt idx="231">
                  <c:v>-3.5199999999999995E-12</c:v>
                </c:pt>
                <c:pt idx="232">
                  <c:v>-3.5199999999999995E-12</c:v>
                </c:pt>
                <c:pt idx="233">
                  <c:v>-3.5199999999999995E-12</c:v>
                </c:pt>
                <c:pt idx="234">
                  <c:v>-3.5199999999999995E-12</c:v>
                </c:pt>
                <c:pt idx="235">
                  <c:v>-3.5199999999999995E-12</c:v>
                </c:pt>
                <c:pt idx="236">
                  <c:v>-3.5199999999999995E-12</c:v>
                </c:pt>
                <c:pt idx="237">
                  <c:v>-3.5199999999999995E-12</c:v>
                </c:pt>
                <c:pt idx="238">
                  <c:v>-3.5199999999999995E-12</c:v>
                </c:pt>
                <c:pt idx="239">
                  <c:v>-3.5199999999999995E-12</c:v>
                </c:pt>
                <c:pt idx="240">
                  <c:v>-3.5199999999999995E-12</c:v>
                </c:pt>
                <c:pt idx="241">
                  <c:v>-3.5199999999999995E-12</c:v>
                </c:pt>
                <c:pt idx="242">
                  <c:v>-3.5199999999999995E-12</c:v>
                </c:pt>
                <c:pt idx="243">
                  <c:v>-3.5199999999999995E-12</c:v>
                </c:pt>
                <c:pt idx="244">
                  <c:v>-3.5199999999999995E-12</c:v>
                </c:pt>
                <c:pt idx="245">
                  <c:v>-3.5199999999999995E-12</c:v>
                </c:pt>
                <c:pt idx="246">
                  <c:v>-3.5199999999999995E-12</c:v>
                </c:pt>
                <c:pt idx="247">
                  <c:v>-3.5199999999999995E-12</c:v>
                </c:pt>
                <c:pt idx="248">
                  <c:v>-3.5199999999999995E-12</c:v>
                </c:pt>
                <c:pt idx="249">
                  <c:v>-3.5199999999999995E-12</c:v>
                </c:pt>
                <c:pt idx="250">
                  <c:v>-3.5199999999999995E-12</c:v>
                </c:pt>
                <c:pt idx="251">
                  <c:v>-3.5199999999999995E-12</c:v>
                </c:pt>
                <c:pt idx="252">
                  <c:v>-3.5199999999999995E-12</c:v>
                </c:pt>
                <c:pt idx="253">
                  <c:v>-3.5199999999999995E-12</c:v>
                </c:pt>
                <c:pt idx="254">
                  <c:v>-3.5199999999999995E-12</c:v>
                </c:pt>
                <c:pt idx="255">
                  <c:v>-3.5199999999999995E-12</c:v>
                </c:pt>
                <c:pt idx="256">
                  <c:v>-3.5199999999999995E-12</c:v>
                </c:pt>
                <c:pt idx="257">
                  <c:v>-3.5199999999999995E-12</c:v>
                </c:pt>
                <c:pt idx="258">
                  <c:v>-3.5199999999999995E-12</c:v>
                </c:pt>
                <c:pt idx="259">
                  <c:v>-3.5199999999999995E-12</c:v>
                </c:pt>
                <c:pt idx="260">
                  <c:v>-3.5199999999999995E-12</c:v>
                </c:pt>
                <c:pt idx="261">
                  <c:v>-3.5199999999999995E-12</c:v>
                </c:pt>
                <c:pt idx="262">
                  <c:v>-3.5199999999999995E-12</c:v>
                </c:pt>
                <c:pt idx="263">
                  <c:v>-3.5199999999999995E-12</c:v>
                </c:pt>
                <c:pt idx="264">
                  <c:v>-3.5199999999999995E-12</c:v>
                </c:pt>
                <c:pt idx="265">
                  <c:v>-3.5199999999999995E-12</c:v>
                </c:pt>
                <c:pt idx="266">
                  <c:v>-3.5199999999999995E-12</c:v>
                </c:pt>
                <c:pt idx="267">
                  <c:v>-3.5199999999999995E-12</c:v>
                </c:pt>
                <c:pt idx="268">
                  <c:v>-3.5199999999999995E-12</c:v>
                </c:pt>
                <c:pt idx="269">
                  <c:v>-3.5199999999999995E-12</c:v>
                </c:pt>
                <c:pt idx="270">
                  <c:v>-3.5199999999999995E-12</c:v>
                </c:pt>
                <c:pt idx="271">
                  <c:v>-3.5199999999999995E-12</c:v>
                </c:pt>
                <c:pt idx="272">
                  <c:v>-3.5199999999999995E-12</c:v>
                </c:pt>
                <c:pt idx="273">
                  <c:v>-3.5199999999999995E-12</c:v>
                </c:pt>
                <c:pt idx="274">
                  <c:v>-3.5199999999999995E-12</c:v>
                </c:pt>
                <c:pt idx="275">
                  <c:v>-3.5199999999999995E-12</c:v>
                </c:pt>
                <c:pt idx="276">
                  <c:v>-3.5199999999999995E-12</c:v>
                </c:pt>
                <c:pt idx="277">
                  <c:v>-3.5199999999999995E-12</c:v>
                </c:pt>
                <c:pt idx="278">
                  <c:v>-3.5199999999999995E-12</c:v>
                </c:pt>
                <c:pt idx="279">
                  <c:v>-3.5199999999999995E-12</c:v>
                </c:pt>
                <c:pt idx="280">
                  <c:v>-3.5199999999999995E-12</c:v>
                </c:pt>
                <c:pt idx="281">
                  <c:v>-3.5199999999999995E-12</c:v>
                </c:pt>
                <c:pt idx="282">
                  <c:v>-3.5199999999999995E-12</c:v>
                </c:pt>
                <c:pt idx="283">
                  <c:v>-3.5199999999999995E-12</c:v>
                </c:pt>
                <c:pt idx="284">
                  <c:v>-3.5199999999999995E-12</c:v>
                </c:pt>
                <c:pt idx="285">
                  <c:v>-3.5199999999999995E-12</c:v>
                </c:pt>
                <c:pt idx="286">
                  <c:v>-3.5199999999999995E-12</c:v>
                </c:pt>
                <c:pt idx="287">
                  <c:v>-3.5199999999999995E-12</c:v>
                </c:pt>
                <c:pt idx="288">
                  <c:v>-3.5199999999999995E-12</c:v>
                </c:pt>
                <c:pt idx="289">
                  <c:v>-3.5199999999999995E-12</c:v>
                </c:pt>
                <c:pt idx="290">
                  <c:v>-3.5199999999999995E-12</c:v>
                </c:pt>
                <c:pt idx="291">
                  <c:v>-3.5199999999999995E-12</c:v>
                </c:pt>
                <c:pt idx="292">
                  <c:v>-3.5199999999999995E-12</c:v>
                </c:pt>
                <c:pt idx="293">
                  <c:v>-3.5199999999999995E-12</c:v>
                </c:pt>
                <c:pt idx="294">
                  <c:v>-3.5199999999999995E-12</c:v>
                </c:pt>
                <c:pt idx="295">
                  <c:v>-3.5199999999999995E-12</c:v>
                </c:pt>
                <c:pt idx="296">
                  <c:v>-3.5199999999999995E-12</c:v>
                </c:pt>
                <c:pt idx="297">
                  <c:v>-3.5199999999999995E-12</c:v>
                </c:pt>
                <c:pt idx="298">
                  <c:v>-3.5199999999999995E-12</c:v>
                </c:pt>
                <c:pt idx="299">
                  <c:v>-3.5199999999999995E-12</c:v>
                </c:pt>
                <c:pt idx="300">
                  <c:v>-3.5199999999999995E-12</c:v>
                </c:pt>
                <c:pt idx="301">
                  <c:v>-3.5199999999999995E-12</c:v>
                </c:pt>
                <c:pt idx="302">
                  <c:v>-3.5199999999999995E-12</c:v>
                </c:pt>
                <c:pt idx="303">
                  <c:v>-3.5199999999999995E-12</c:v>
                </c:pt>
                <c:pt idx="304">
                  <c:v>-3.5199999999999995E-12</c:v>
                </c:pt>
                <c:pt idx="305">
                  <c:v>-3.5199999999999995E-12</c:v>
                </c:pt>
                <c:pt idx="306">
                  <c:v>-3.5199999999999995E-12</c:v>
                </c:pt>
                <c:pt idx="307">
                  <c:v>-3.5199999999999995E-12</c:v>
                </c:pt>
                <c:pt idx="308">
                  <c:v>-3.5199999999999995E-12</c:v>
                </c:pt>
                <c:pt idx="309">
                  <c:v>-3.5199999999999995E-12</c:v>
                </c:pt>
                <c:pt idx="310">
                  <c:v>-3.5199999999999995E-12</c:v>
                </c:pt>
                <c:pt idx="311">
                  <c:v>-3.5199999999999995E-12</c:v>
                </c:pt>
                <c:pt idx="312">
                  <c:v>-3.5199999999999995E-12</c:v>
                </c:pt>
                <c:pt idx="313">
                  <c:v>-3.5199999999999995E-12</c:v>
                </c:pt>
                <c:pt idx="314">
                  <c:v>-3.5199999999999995E-12</c:v>
                </c:pt>
                <c:pt idx="315">
                  <c:v>-3.5199999999999995E-12</c:v>
                </c:pt>
                <c:pt idx="316">
                  <c:v>-3.5199999999999995E-12</c:v>
                </c:pt>
                <c:pt idx="317">
                  <c:v>-3.5199999999999995E-12</c:v>
                </c:pt>
                <c:pt idx="318">
                  <c:v>-3.5199999999999995E-12</c:v>
                </c:pt>
                <c:pt idx="319">
                  <c:v>-3.5199999999999995E-12</c:v>
                </c:pt>
                <c:pt idx="320">
                  <c:v>-3.5199999999999995E-12</c:v>
                </c:pt>
                <c:pt idx="321">
                  <c:v>-3.5199999999999995E-12</c:v>
                </c:pt>
                <c:pt idx="322">
                  <c:v>-3.5199999999999995E-12</c:v>
                </c:pt>
                <c:pt idx="323">
                  <c:v>-3.5199999999999995E-12</c:v>
                </c:pt>
                <c:pt idx="324">
                  <c:v>-3.5199999999999995E-12</c:v>
                </c:pt>
                <c:pt idx="325">
                  <c:v>-3.5199999999999995E-12</c:v>
                </c:pt>
                <c:pt idx="326">
                  <c:v>-3.5199999999999995E-12</c:v>
                </c:pt>
                <c:pt idx="327">
                  <c:v>-3.5199999999999995E-12</c:v>
                </c:pt>
                <c:pt idx="328">
                  <c:v>-3.5199999999999995E-12</c:v>
                </c:pt>
                <c:pt idx="329">
                  <c:v>-3.5199999999999995E-12</c:v>
                </c:pt>
                <c:pt idx="330">
                  <c:v>-3.5199999999999995E-12</c:v>
                </c:pt>
                <c:pt idx="331">
                  <c:v>-3.5199999999999995E-12</c:v>
                </c:pt>
                <c:pt idx="332">
                  <c:v>-3.5199999999999995E-12</c:v>
                </c:pt>
                <c:pt idx="333">
                  <c:v>-3.5199999999999995E-12</c:v>
                </c:pt>
                <c:pt idx="334">
                  <c:v>-3.5199999999999995E-12</c:v>
                </c:pt>
                <c:pt idx="335">
                  <c:v>-3.5199999999999995E-12</c:v>
                </c:pt>
                <c:pt idx="336">
                  <c:v>-3.5199999999999995E-12</c:v>
                </c:pt>
                <c:pt idx="337">
                  <c:v>-3.5199999999999995E-12</c:v>
                </c:pt>
                <c:pt idx="338">
                  <c:v>-3.5199999999999995E-12</c:v>
                </c:pt>
                <c:pt idx="339">
                  <c:v>-3.5199999999999995E-12</c:v>
                </c:pt>
                <c:pt idx="340">
                  <c:v>-3.5199999999999995E-12</c:v>
                </c:pt>
                <c:pt idx="341">
                  <c:v>-3.5199999999999995E-12</c:v>
                </c:pt>
                <c:pt idx="342">
                  <c:v>-3.5199999999999995E-12</c:v>
                </c:pt>
                <c:pt idx="343">
                  <c:v>-3.5199999999999995E-12</c:v>
                </c:pt>
                <c:pt idx="344">
                  <c:v>-3.5199999999999995E-12</c:v>
                </c:pt>
                <c:pt idx="345">
                  <c:v>-3.5199999999999995E-12</c:v>
                </c:pt>
                <c:pt idx="346">
                  <c:v>-3.5199999999999995E-12</c:v>
                </c:pt>
                <c:pt idx="347">
                  <c:v>-3.5199999999999995E-12</c:v>
                </c:pt>
                <c:pt idx="348">
                  <c:v>-3.5199999999999995E-12</c:v>
                </c:pt>
                <c:pt idx="349">
                  <c:v>-3.5199999999999995E-12</c:v>
                </c:pt>
                <c:pt idx="350">
                  <c:v>-3.5199999999999995E-12</c:v>
                </c:pt>
                <c:pt idx="351">
                  <c:v>-3.5199999999999995E-12</c:v>
                </c:pt>
                <c:pt idx="352">
                  <c:v>-3.5199999999999995E-12</c:v>
                </c:pt>
                <c:pt idx="353">
                  <c:v>-3.5199999999999995E-12</c:v>
                </c:pt>
                <c:pt idx="354">
                  <c:v>-3.5199999999999995E-12</c:v>
                </c:pt>
                <c:pt idx="355">
                  <c:v>-3.5199999999999995E-12</c:v>
                </c:pt>
                <c:pt idx="356">
                  <c:v>-3.5199999999999995E-12</c:v>
                </c:pt>
                <c:pt idx="357">
                  <c:v>-3.5199999999999995E-12</c:v>
                </c:pt>
                <c:pt idx="358">
                  <c:v>-3.5199999999999995E-12</c:v>
                </c:pt>
                <c:pt idx="359">
                  <c:v>-3.5199999999999995E-12</c:v>
                </c:pt>
                <c:pt idx="360">
                  <c:v>-3.5199999999999995E-12</c:v>
                </c:pt>
                <c:pt idx="361">
                  <c:v>-3.5199999999999995E-12</c:v>
                </c:pt>
                <c:pt idx="362">
                  <c:v>-3.5199999999999995E-12</c:v>
                </c:pt>
                <c:pt idx="363">
                  <c:v>-3.5199999999999995E-12</c:v>
                </c:pt>
                <c:pt idx="364">
                  <c:v>-3.5199999999999995E-12</c:v>
                </c:pt>
                <c:pt idx="365">
                  <c:v>-3.5199999999999995E-12</c:v>
                </c:pt>
                <c:pt idx="366">
                  <c:v>-3.5199999999999995E-12</c:v>
                </c:pt>
                <c:pt idx="367">
                  <c:v>-3.5199999999999995E-12</c:v>
                </c:pt>
                <c:pt idx="368">
                  <c:v>-3.5199999999999995E-12</c:v>
                </c:pt>
                <c:pt idx="369">
                  <c:v>-3.5199999999999995E-12</c:v>
                </c:pt>
                <c:pt idx="370">
                  <c:v>-3.5199999999999995E-12</c:v>
                </c:pt>
                <c:pt idx="371">
                  <c:v>-3.5199999999999995E-12</c:v>
                </c:pt>
                <c:pt idx="372">
                  <c:v>-3.5199999999999995E-12</c:v>
                </c:pt>
                <c:pt idx="373">
                  <c:v>-3.5199999999999995E-12</c:v>
                </c:pt>
                <c:pt idx="374">
                  <c:v>-3.5199999999999995E-12</c:v>
                </c:pt>
                <c:pt idx="375">
                  <c:v>-3.5199999999999995E-12</c:v>
                </c:pt>
                <c:pt idx="376">
                  <c:v>-3.5199999999999995E-12</c:v>
                </c:pt>
                <c:pt idx="377">
                  <c:v>-3.5199999999999995E-12</c:v>
                </c:pt>
                <c:pt idx="378">
                  <c:v>-3.5199999999999995E-12</c:v>
                </c:pt>
                <c:pt idx="379">
                  <c:v>-3.5199999999999995E-12</c:v>
                </c:pt>
                <c:pt idx="380">
                  <c:v>-3.5199999999999995E-12</c:v>
                </c:pt>
                <c:pt idx="381">
                  <c:v>-3.5199999999999995E-12</c:v>
                </c:pt>
                <c:pt idx="382">
                  <c:v>-3.5199999999999995E-12</c:v>
                </c:pt>
                <c:pt idx="383">
                  <c:v>-3.5199999999999995E-12</c:v>
                </c:pt>
                <c:pt idx="384">
                  <c:v>-3.5199999999999995E-12</c:v>
                </c:pt>
                <c:pt idx="385">
                  <c:v>-3.5199999999999995E-12</c:v>
                </c:pt>
                <c:pt idx="386">
                  <c:v>-3.5199999999999995E-12</c:v>
                </c:pt>
                <c:pt idx="387">
                  <c:v>-3.5199999999999995E-12</c:v>
                </c:pt>
                <c:pt idx="388">
                  <c:v>-3.5199999999999995E-12</c:v>
                </c:pt>
                <c:pt idx="389">
                  <c:v>-3.5199999999999995E-12</c:v>
                </c:pt>
                <c:pt idx="390">
                  <c:v>-3.5199999999999995E-12</c:v>
                </c:pt>
                <c:pt idx="391">
                  <c:v>-3.5199999999999995E-12</c:v>
                </c:pt>
                <c:pt idx="392">
                  <c:v>-3.5199999999999995E-12</c:v>
                </c:pt>
                <c:pt idx="393">
                  <c:v>-3.5199999999999995E-12</c:v>
                </c:pt>
                <c:pt idx="394">
                  <c:v>-3.5199999999999995E-12</c:v>
                </c:pt>
                <c:pt idx="395">
                  <c:v>-3.5199999999999995E-12</c:v>
                </c:pt>
                <c:pt idx="396">
                  <c:v>-3.5199999999999995E-12</c:v>
                </c:pt>
                <c:pt idx="397">
                  <c:v>-3.5199999999999995E-12</c:v>
                </c:pt>
                <c:pt idx="398">
                  <c:v>-3.5199999999999995E-12</c:v>
                </c:pt>
                <c:pt idx="399">
                  <c:v>-3.5199999999999995E-12</c:v>
                </c:pt>
                <c:pt idx="400">
                  <c:v>-3.5199999999999995E-12</c:v>
                </c:pt>
                <c:pt idx="401">
                  <c:v>-3.5199999999999995E-12</c:v>
                </c:pt>
                <c:pt idx="402">
                  <c:v>-3.5199999999999995E-12</c:v>
                </c:pt>
                <c:pt idx="403">
                  <c:v>-3.5199999999999995E-12</c:v>
                </c:pt>
                <c:pt idx="404">
                  <c:v>-3.5199999999999995E-12</c:v>
                </c:pt>
                <c:pt idx="405">
                  <c:v>-3.5199999999999995E-12</c:v>
                </c:pt>
                <c:pt idx="406">
                  <c:v>-3.5199999999999995E-12</c:v>
                </c:pt>
                <c:pt idx="407">
                  <c:v>-3.5199999999999995E-12</c:v>
                </c:pt>
                <c:pt idx="408">
                  <c:v>-3.5199999999999995E-12</c:v>
                </c:pt>
                <c:pt idx="409">
                  <c:v>-3.5199999999999995E-12</c:v>
                </c:pt>
                <c:pt idx="410">
                  <c:v>-3.5199999999999995E-12</c:v>
                </c:pt>
                <c:pt idx="411">
                  <c:v>-3.5199999999999995E-12</c:v>
                </c:pt>
                <c:pt idx="412">
                  <c:v>-3.5199999999999995E-12</c:v>
                </c:pt>
                <c:pt idx="413">
                  <c:v>-3.5199999999999995E-12</c:v>
                </c:pt>
                <c:pt idx="414">
                  <c:v>-3.5199999999999995E-12</c:v>
                </c:pt>
                <c:pt idx="415">
                  <c:v>-3.5199999999999995E-12</c:v>
                </c:pt>
                <c:pt idx="416">
                  <c:v>-3.5199999999999995E-12</c:v>
                </c:pt>
                <c:pt idx="417">
                  <c:v>-3.5199999999999995E-12</c:v>
                </c:pt>
                <c:pt idx="418">
                  <c:v>-3.5199999999999995E-12</c:v>
                </c:pt>
                <c:pt idx="419">
                  <c:v>-3.5199999999999995E-12</c:v>
                </c:pt>
                <c:pt idx="420">
                  <c:v>-3.5199999999999995E-12</c:v>
                </c:pt>
                <c:pt idx="421">
                  <c:v>-3.5199999999999995E-12</c:v>
                </c:pt>
                <c:pt idx="422">
                  <c:v>-3.5199999999999995E-12</c:v>
                </c:pt>
                <c:pt idx="423">
                  <c:v>-3.5199999999999995E-12</c:v>
                </c:pt>
                <c:pt idx="424">
                  <c:v>-3.5199999999999995E-12</c:v>
                </c:pt>
                <c:pt idx="425">
                  <c:v>-3.5199999999999995E-12</c:v>
                </c:pt>
                <c:pt idx="426">
                  <c:v>-3.5199999999999995E-12</c:v>
                </c:pt>
                <c:pt idx="427">
                  <c:v>-3.5199999999999995E-12</c:v>
                </c:pt>
                <c:pt idx="428">
                  <c:v>-3.5199999999999995E-12</c:v>
                </c:pt>
                <c:pt idx="429">
                  <c:v>-3.5199999999999995E-12</c:v>
                </c:pt>
                <c:pt idx="430">
                  <c:v>-3.5199999999999995E-12</c:v>
                </c:pt>
                <c:pt idx="431">
                  <c:v>-3.5199999999999995E-12</c:v>
                </c:pt>
                <c:pt idx="432">
                  <c:v>-3.5199999999999995E-12</c:v>
                </c:pt>
                <c:pt idx="433">
                  <c:v>-3.5199999999999995E-12</c:v>
                </c:pt>
                <c:pt idx="434">
                  <c:v>-3.5199999999999995E-12</c:v>
                </c:pt>
                <c:pt idx="435">
                  <c:v>-3.5199999999999995E-12</c:v>
                </c:pt>
                <c:pt idx="436">
                  <c:v>-3.5199999999999995E-12</c:v>
                </c:pt>
                <c:pt idx="437">
                  <c:v>-3.5199999999999995E-12</c:v>
                </c:pt>
                <c:pt idx="438">
                  <c:v>-3.5199999999999995E-12</c:v>
                </c:pt>
                <c:pt idx="439">
                  <c:v>-3.5199999999999995E-12</c:v>
                </c:pt>
                <c:pt idx="440">
                  <c:v>-3.5199999999999995E-12</c:v>
                </c:pt>
                <c:pt idx="441">
                  <c:v>-3.5199999999999995E-12</c:v>
                </c:pt>
                <c:pt idx="442">
                  <c:v>-3.5199999999999995E-12</c:v>
                </c:pt>
                <c:pt idx="443">
                  <c:v>-3.5199999999999995E-12</c:v>
                </c:pt>
                <c:pt idx="444">
                  <c:v>-3.5199999999999995E-12</c:v>
                </c:pt>
                <c:pt idx="445">
                  <c:v>-3.5199999999999995E-12</c:v>
                </c:pt>
                <c:pt idx="446">
                  <c:v>-3.5199999999999995E-12</c:v>
                </c:pt>
                <c:pt idx="447">
                  <c:v>-3.5199999999999995E-12</c:v>
                </c:pt>
                <c:pt idx="448">
                  <c:v>-3.5199999999999995E-12</c:v>
                </c:pt>
                <c:pt idx="449">
                  <c:v>-3.5199999999999995E-12</c:v>
                </c:pt>
                <c:pt idx="450">
                  <c:v>-3.5199999999999995E-12</c:v>
                </c:pt>
                <c:pt idx="451">
                  <c:v>-3.5199999999999995E-12</c:v>
                </c:pt>
                <c:pt idx="452">
                  <c:v>-3.5199999999999995E-12</c:v>
                </c:pt>
                <c:pt idx="453">
                  <c:v>-3.5199999999999995E-12</c:v>
                </c:pt>
                <c:pt idx="454">
                  <c:v>-3.5199999999999995E-12</c:v>
                </c:pt>
                <c:pt idx="455">
                  <c:v>-3.5199999999999995E-12</c:v>
                </c:pt>
                <c:pt idx="456">
                  <c:v>-3.5199999999999995E-12</c:v>
                </c:pt>
                <c:pt idx="457">
                  <c:v>-3.5199999999999995E-12</c:v>
                </c:pt>
                <c:pt idx="458">
                  <c:v>-3.5199999999999995E-12</c:v>
                </c:pt>
                <c:pt idx="459">
                  <c:v>-3.5199999999999995E-12</c:v>
                </c:pt>
                <c:pt idx="460">
                  <c:v>-3.5199999999999995E-12</c:v>
                </c:pt>
                <c:pt idx="461">
                  <c:v>-3.5199999999999995E-12</c:v>
                </c:pt>
                <c:pt idx="462">
                  <c:v>-3.5199999999999995E-12</c:v>
                </c:pt>
                <c:pt idx="463">
                  <c:v>-3.5199999999999995E-12</c:v>
                </c:pt>
                <c:pt idx="464">
                  <c:v>-3.5199999999999995E-12</c:v>
                </c:pt>
                <c:pt idx="465">
                  <c:v>-3.5199999999999995E-12</c:v>
                </c:pt>
                <c:pt idx="466">
                  <c:v>-3.5199999999999995E-12</c:v>
                </c:pt>
                <c:pt idx="467">
                  <c:v>-3.5199999999999995E-12</c:v>
                </c:pt>
                <c:pt idx="468">
                  <c:v>-3.5199999999999995E-12</c:v>
                </c:pt>
                <c:pt idx="469">
                  <c:v>-3.5199999999999995E-12</c:v>
                </c:pt>
                <c:pt idx="470">
                  <c:v>-3.5199999999999995E-12</c:v>
                </c:pt>
                <c:pt idx="471">
                  <c:v>-3.5199999999999995E-12</c:v>
                </c:pt>
                <c:pt idx="472">
                  <c:v>-3.5199999999999995E-12</c:v>
                </c:pt>
                <c:pt idx="473">
                  <c:v>-3.5199999999999995E-12</c:v>
                </c:pt>
                <c:pt idx="474">
                  <c:v>-3.5199999999999995E-12</c:v>
                </c:pt>
                <c:pt idx="475">
                  <c:v>-3.5199999999999995E-12</c:v>
                </c:pt>
                <c:pt idx="476">
                  <c:v>-3.5199999999999995E-12</c:v>
                </c:pt>
                <c:pt idx="477">
                  <c:v>-3.5199999999999995E-12</c:v>
                </c:pt>
                <c:pt idx="478">
                  <c:v>-3.5199999999999995E-12</c:v>
                </c:pt>
                <c:pt idx="479">
                  <c:v>-3.5199999999999995E-12</c:v>
                </c:pt>
                <c:pt idx="480">
                  <c:v>-3.5199999999999995E-12</c:v>
                </c:pt>
                <c:pt idx="481">
                  <c:v>-3.5199999999999995E-12</c:v>
                </c:pt>
                <c:pt idx="482">
                  <c:v>-3.5199999999999995E-12</c:v>
                </c:pt>
                <c:pt idx="483">
                  <c:v>-3.5199999999999995E-12</c:v>
                </c:pt>
                <c:pt idx="484">
                  <c:v>-3.5199999999999995E-12</c:v>
                </c:pt>
                <c:pt idx="485">
                  <c:v>-3.5199999999999995E-12</c:v>
                </c:pt>
                <c:pt idx="486">
                  <c:v>-3.5199999999999995E-12</c:v>
                </c:pt>
                <c:pt idx="487">
                  <c:v>-3.5199999999999995E-12</c:v>
                </c:pt>
                <c:pt idx="488">
                  <c:v>-3.5199999999999995E-12</c:v>
                </c:pt>
                <c:pt idx="489">
                  <c:v>-3.5199999999999995E-12</c:v>
                </c:pt>
                <c:pt idx="490">
                  <c:v>-3.5199999999999995E-12</c:v>
                </c:pt>
                <c:pt idx="491">
                  <c:v>-3.5199999999999995E-12</c:v>
                </c:pt>
                <c:pt idx="492">
                  <c:v>-3.5199999999999995E-12</c:v>
                </c:pt>
                <c:pt idx="493">
                  <c:v>-3.5199999999999995E-12</c:v>
                </c:pt>
                <c:pt idx="494">
                  <c:v>-3.5199999999999995E-12</c:v>
                </c:pt>
                <c:pt idx="495">
                  <c:v>-3.5199999999999995E-12</c:v>
                </c:pt>
                <c:pt idx="496">
                  <c:v>-3.5199999999999995E-12</c:v>
                </c:pt>
                <c:pt idx="497">
                  <c:v>-3.5199999999999995E-12</c:v>
                </c:pt>
                <c:pt idx="498">
                  <c:v>-3.5199999999999995E-12</c:v>
                </c:pt>
                <c:pt idx="499">
                  <c:v>-3.5199999999999995E-12</c:v>
                </c:pt>
                <c:pt idx="500">
                  <c:v>-3.5199999999999995E-12</c:v>
                </c:pt>
              </c:numCache>
            </c:numRef>
          </c:yVal>
          <c:smooth val="0"/>
          <c:extLst>
            <c:ext xmlns:c16="http://schemas.microsoft.com/office/drawing/2014/chart" uri="{C3380CC4-5D6E-409C-BE32-E72D297353CC}">
              <c16:uniqueId val="{00000001-5D70-5942-A1B3-14086BD36C88}"/>
            </c:ext>
          </c:extLst>
        </c:ser>
        <c:ser>
          <c:idx val="5"/>
          <c:order val="5"/>
          <c:tx>
            <c:strRef>
              <c:f>intro!$C$54</c:f>
              <c:strCache>
                <c:ptCount val="1"/>
                <c:pt idx="0">
                  <c:v>CFC-11 (gas3)</c:v>
                </c:pt>
              </c:strCache>
            </c:strRef>
          </c:tx>
          <c:spPr>
            <a:ln w="19050" cap="rnd">
              <a:solidFill>
                <a:srgbClr val="FF0000"/>
              </a:solidFill>
              <a:prstDash val="sys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inventory_and_effects!$Y$7:$Y$507</c:f>
              <c:numCache>
                <c:formatCode>0.00E+00</c:formatCode>
                <c:ptCount val="501"/>
                <c:pt idx="0">
                  <c:v>0</c:v>
                </c:pt>
                <c:pt idx="1">
                  <c:v>1.0540670541354246E-11</c:v>
                </c:pt>
                <c:pt idx="2">
                  <c:v>2.0849687422123332E-11</c:v>
                </c:pt>
                <c:pt idx="3">
                  <c:v>3.0932141724345349E-11</c:v>
                </c:pt>
                <c:pt idx="4">
                  <c:v>4.0793012642699247E-11</c:v>
                </c:pt>
                <c:pt idx="5">
                  <c:v>5.0437169943467585E-11</c:v>
                </c:pt>
                <c:pt idx="6">
                  <c:v>5.986937636945837E-11</c:v>
                </c:pt>
                <c:pt idx="7">
                  <c:v>6.9094289992073579E-11</c:v>
                </c:pt>
                <c:pt idx="8">
                  <c:v>7.8116466511686029E-11</c:v>
                </c:pt>
                <c:pt idx="9">
                  <c:v>8.6940361507460514E-11</c:v>
                </c:pt>
                <c:pt idx="10">
                  <c:v>9.5570332637730374E-11</c:v>
                </c:pt>
                <c:pt idx="11">
                  <c:v>1.0401064179201607E-10</c:v>
                </c:pt>
                <c:pt idx="12">
                  <c:v>1.1226545719574863E-10</c:v>
                </c:pt>
                <c:pt idx="13">
                  <c:v>1.2033885546873729E-10</c:v>
                </c:pt>
                <c:pt idx="14">
                  <c:v>1.2823482363839786E-10</c:v>
                </c:pt>
                <c:pt idx="15">
                  <c:v>1.3595726110873628E-10</c:v>
                </c:pt>
                <c:pt idx="16">
                  <c:v>1.4350998158605936E-10</c:v>
                </c:pt>
                <c:pt idx="17">
                  <c:v>1.5089671496236415E-10</c:v>
                </c:pt>
                <c:pt idx="18">
                  <c:v>1.5812110915733563E-10</c:v>
                </c:pt>
                <c:pt idx="19">
                  <c:v>1.6518673191986269E-10</c:v>
                </c:pt>
                <c:pt idx="20">
                  <c:v>1.7209707258996201E-10</c:v>
                </c:pt>
                <c:pt idx="21">
                  <c:v>1.788555438219797E-10</c:v>
                </c:pt>
                <c:pt idx="22">
                  <c:v>1.8546548326992218E-10</c:v>
                </c:pt>
                <c:pt idx="23">
                  <c:v>1.9193015523574815E-10</c:v>
                </c:pt>
                <c:pt idx="24">
                  <c:v>1.9825275228143595E-10</c:v>
                </c:pt>
                <c:pt idx="25">
                  <c:v>2.0443639680562217E-10</c:v>
                </c:pt>
                <c:pt idx="26">
                  <c:v>2.1048414258559045E-10</c:v>
                </c:pt>
                <c:pt idx="27">
                  <c:v>2.1639897628537165E-10</c:v>
                </c:pt>
                <c:pt idx="28">
                  <c:v>2.2218381893070038E-10</c:v>
                </c:pt>
                <c:pt idx="29">
                  <c:v>2.2784152735155618E-10</c:v>
                </c:pt>
                <c:pt idx="30">
                  <c:v>2.3337489559300188E-10</c:v>
                </c:pt>
                <c:pt idx="31">
                  <c:v>2.3878665629501566E-10</c:v>
                </c:pt>
                <c:pt idx="32">
                  <c:v>2.4407948204199849E-10</c:v>
                </c:pt>
                <c:pt idx="33">
                  <c:v>2.4925598668262307E-10</c:v>
                </c:pt>
                <c:pt idx="34">
                  <c:v>2.5431872662067658E-10</c:v>
                </c:pt>
                <c:pt idx="35">
                  <c:v>2.592702020775342E-10</c:v>
                </c:pt>
                <c:pt idx="36">
                  <c:v>2.6411285832688706E-10</c:v>
                </c:pt>
                <c:pt idx="37">
                  <c:v>2.6884908690233469E-10</c:v>
                </c:pt>
                <c:pt idx="38">
                  <c:v>2.7348122677843759E-10</c:v>
                </c:pt>
                <c:pt idx="39">
                  <c:v>2.7801156552581421E-10</c:v>
                </c:pt>
                <c:pt idx="40">
                  <c:v>2.8244234044085179E-10</c:v>
                </c:pt>
                <c:pt idx="41">
                  <c:v>2.8677573965058957E-10</c:v>
                </c:pt>
                <c:pt idx="42">
                  <c:v>2.9101390319331981E-10</c:v>
                </c:pt>
                <c:pt idx="43">
                  <c:v>2.9515892407544034E-10</c:v>
                </c:pt>
                <c:pt idx="44">
                  <c:v>2.9921284930508052E-10</c:v>
                </c:pt>
                <c:pt idx="45">
                  <c:v>3.0317768090301099E-10</c:v>
                </c:pt>
                <c:pt idx="46">
                  <c:v>3.0705537689133668E-10</c:v>
                </c:pt>
                <c:pt idx="47">
                  <c:v>3.1084785226046097E-10</c:v>
                </c:pt>
                <c:pt idx="48">
                  <c:v>3.1455697991479899E-10</c:v>
                </c:pt>
                <c:pt idx="49">
                  <c:v>3.1818459159770675E-10</c:v>
                </c:pt>
                <c:pt idx="50">
                  <c:v>3.2173247879608289E-10</c:v>
                </c:pt>
                <c:pt idx="51">
                  <c:v>3.2520239362509005E-10</c:v>
                </c:pt>
                <c:pt idx="52">
                  <c:v>3.2859604969343256E-10</c:v>
                </c:pt>
                <c:pt idx="53">
                  <c:v>3.3191512294961771E-10</c:v>
                </c:pt>
                <c:pt idx="54">
                  <c:v>3.3516125250961872E-10</c:v>
                </c:pt>
                <c:pt idx="55">
                  <c:v>3.3833604146634807E-10</c:v>
                </c:pt>
                <c:pt idx="56">
                  <c:v>3.4144105768134091E-10</c:v>
                </c:pt>
                <c:pt idx="57">
                  <c:v>3.4447783455903943E-10</c:v>
                </c:pt>
                <c:pt idx="58">
                  <c:v>3.4744787180406096E-10</c:v>
                </c:pt>
                <c:pt idx="59">
                  <c:v>3.5035263616182319E-10</c:v>
                </c:pt>
                <c:pt idx="60">
                  <c:v>3.5319356214289268E-10</c:v>
                </c:pt>
                <c:pt idx="61">
                  <c:v>3.5597205273141438E-10</c:v>
                </c:pt>
                <c:pt idx="62">
                  <c:v>3.5868948007797184E-10</c:v>
                </c:pt>
                <c:pt idx="63">
                  <c:v>3.6134718617722015E-10</c:v>
                </c:pt>
                <c:pt idx="64">
                  <c:v>3.6394648353062684E-10</c:v>
                </c:pt>
                <c:pt idx="65">
                  <c:v>3.6648865579464724E-10</c:v>
                </c:pt>
                <c:pt idx="66">
                  <c:v>3.6897495841465515E-10</c:v>
                </c:pt>
                <c:pt idx="67">
                  <c:v>3.7140661924494127E-10</c:v>
                </c:pt>
                <c:pt idx="68">
                  <c:v>3.7378483915508601E-10</c:v>
                </c:pt>
                <c:pt idx="69">
                  <c:v>3.7611079262300586E-10</c:v>
                </c:pt>
                <c:pt idx="70">
                  <c:v>3.7838562831496634E-10</c:v>
                </c:pt>
                <c:pt idx="71">
                  <c:v>3.8061046965284803E-10</c:v>
                </c:pt>
                <c:pt idx="72">
                  <c:v>3.8278641536894554E-10</c:v>
                </c:pt>
                <c:pt idx="73">
                  <c:v>3.8491454004857378E-10</c:v>
                </c:pt>
                <c:pt idx="74">
                  <c:v>3.8699589466074916E-10</c:v>
                </c:pt>
                <c:pt idx="75">
                  <c:v>3.8903150707720803E-10</c:v>
                </c:pt>
                <c:pt idx="76">
                  <c:v>3.9102238258001843E-10</c:v>
                </c:pt>
                <c:pt idx="77">
                  <c:v>3.929695043580363E-10</c:v>
                </c:pt>
                <c:pt idx="78">
                  <c:v>3.9487383399245066E-10</c:v>
                </c:pt>
                <c:pt idx="79">
                  <c:v>3.9673631193165814E-10</c:v>
                </c:pt>
                <c:pt idx="80">
                  <c:v>3.9855785795570102E-10</c:v>
                </c:pt>
                <c:pt idx="81">
                  <c:v>4.0033937163049833E-10</c:v>
                </c:pt>
                <c:pt idx="82">
                  <c:v>4.0208173275209418E-10</c:v>
                </c:pt>
                <c:pt idx="83">
                  <c:v>4.037858017811429E-10</c:v>
                </c:pt>
                <c:pt idx="84">
                  <c:v>4.0545242026784512E-10</c:v>
                </c:pt>
                <c:pt idx="85">
                  <c:v>4.070824112675456E-10</c:v>
                </c:pt>
                <c:pt idx="86">
                  <c:v>4.0867657974719669E-10</c:v>
                </c:pt>
                <c:pt idx="87">
                  <c:v>4.1023571298288948E-10</c:v>
                </c:pt>
                <c:pt idx="88">
                  <c:v>4.1176058094864793E-10</c:v>
                </c:pt>
                <c:pt idx="89">
                  <c:v>4.1325193669667878E-10</c:v>
                </c:pt>
                <c:pt idx="90">
                  <c:v>4.1471051672926432E-10</c:v>
                </c:pt>
                <c:pt idx="91">
                  <c:v>4.1613704136248229E-10</c:v>
                </c:pt>
                <c:pt idx="92">
                  <c:v>4.1753221508193219E-10</c:v>
                </c:pt>
                <c:pt idx="93">
                  <c:v>4.1889672689064362E-10</c:v>
                </c:pt>
                <c:pt idx="94">
                  <c:v>4.2023125064933874E-10</c:v>
                </c:pt>
                <c:pt idx="95">
                  <c:v>4.2153644540921665E-10</c:v>
                </c:pt>
                <c:pt idx="96">
                  <c:v>4.2281295573742432E-10</c:v>
                </c:pt>
                <c:pt idx="97">
                  <c:v>4.2406141203537422E-10</c:v>
                </c:pt>
                <c:pt idx="98">
                  <c:v>4.2528243085006671E-10</c:v>
                </c:pt>
                <c:pt idx="99">
                  <c:v>4.2647661517856997E-10</c:v>
                </c:pt>
                <c:pt idx="100">
                  <c:v>4.2764455476580884E-10</c:v>
                </c:pt>
                <c:pt idx="101">
                  <c:v>4.2878682639580865E-10</c:v>
                </c:pt>
                <c:pt idx="102">
                  <c:v>4.2990399417653875E-10</c:v>
                </c:pt>
                <c:pt idx="103">
                  <c:v>4.3099660981849564E-10</c:v>
                </c:pt>
                <c:pt idx="104">
                  <c:v>4.3206521290716395E-10</c:v>
                </c:pt>
                <c:pt idx="105">
                  <c:v>4.3311033116948924E-10</c:v>
                </c:pt>
                <c:pt idx="106">
                  <c:v>4.3413248073449473E-10</c:v>
                </c:pt>
                <c:pt idx="107">
                  <c:v>4.3513216638817027E-10</c:v>
                </c:pt>
                <c:pt idx="108">
                  <c:v>4.3610988182275968E-10</c:v>
                </c:pt>
                <c:pt idx="109">
                  <c:v>4.3706610988056935E-10</c:v>
                </c:pt>
                <c:pt idx="110">
                  <c:v>4.3800132279241872E-10</c:v>
                </c:pt>
                <c:pt idx="111">
                  <c:v>4.3891598241085031E-10</c:v>
                </c:pt>
                <c:pt idx="112">
                  <c:v>4.3981054043821447E-10</c:v>
                </c:pt>
                <c:pt idx="113">
                  <c:v>4.4068543864974129E-10</c:v>
                </c:pt>
                <c:pt idx="114">
                  <c:v>4.4154110911171043E-10</c:v>
                </c:pt>
                <c:pt idx="115">
                  <c:v>4.4237797439482567E-10</c:v>
                </c:pt>
                <c:pt idx="116">
                  <c:v>4.4319644778290071E-10</c:v>
                </c:pt>
                <c:pt idx="117">
                  <c:v>4.4399693347695805E-10</c:v>
                </c:pt>
                <c:pt idx="118">
                  <c:v>4.4477982679484284E-10</c:v>
                </c:pt>
                <c:pt idx="119">
                  <c:v>4.4554551436644955E-10</c:v>
                </c:pt>
                <c:pt idx="120">
                  <c:v>4.4629437432465807E-10</c:v>
                </c:pt>
                <c:pt idx="121">
                  <c:v>4.4702677649207388E-10</c:v>
                </c:pt>
                <c:pt idx="122">
                  <c:v>4.4774308256366383E-10</c:v>
                </c:pt>
                <c:pt idx="123">
                  <c:v>4.484436462853784E-10</c:v>
                </c:pt>
                <c:pt idx="124">
                  <c:v>4.4912881362884817E-10</c:v>
                </c:pt>
                <c:pt idx="125">
                  <c:v>4.4979892296224114E-10</c:v>
                </c:pt>
                <c:pt idx="126">
                  <c:v>4.5045430521736484E-10</c:v>
                </c:pt>
                <c:pt idx="127">
                  <c:v>4.5109528405309638E-10</c:v>
                </c:pt>
                <c:pt idx="128">
                  <c:v>4.5172217601522036E-10</c:v>
                </c:pt>
                <c:pt idx="129">
                  <c:v>4.5233529069275437E-10</c:v>
                </c:pt>
                <c:pt idx="130">
                  <c:v>4.5293493087083868E-10</c:v>
                </c:pt>
                <c:pt idx="131">
                  <c:v>4.5352139268026587E-10</c:v>
                </c:pt>
                <c:pt idx="132">
                  <c:v>4.5409496574372437E-10</c:v>
                </c:pt>
                <c:pt idx="133">
                  <c:v>4.5465593331882783E-10</c:v>
                </c:pt>
                <c:pt idx="134">
                  <c:v>4.5520457243800125E-10</c:v>
                </c:pt>
                <c:pt idx="135">
                  <c:v>4.5574115404529264E-10</c:v>
                </c:pt>
                <c:pt idx="136">
                  <c:v>4.5626594313017818E-10</c:v>
                </c:pt>
                <c:pt idx="137">
                  <c:v>4.5677919885842649E-10</c:v>
                </c:pt>
                <c:pt idx="138">
                  <c:v>4.5728117470008707E-10</c:v>
                </c:pt>
                <c:pt idx="139">
                  <c:v>4.5777211855466581E-10</c:v>
                </c:pt>
                <c:pt idx="140">
                  <c:v>4.5825227287354958E-10</c:v>
                </c:pt>
                <c:pt idx="141">
                  <c:v>4.5872187477974018E-10</c:v>
                </c:pt>
                <c:pt idx="142">
                  <c:v>4.5918115618495694E-10</c:v>
                </c:pt>
                <c:pt idx="143">
                  <c:v>4.5963034390416584E-10</c:v>
                </c:pt>
                <c:pt idx="144">
                  <c:v>4.6006965976759133E-10</c:v>
                </c:pt>
                <c:pt idx="145">
                  <c:v>4.6049932073026677E-10</c:v>
                </c:pt>
                <c:pt idx="146">
                  <c:v>4.6091953897917709E-10</c:v>
                </c:pt>
                <c:pt idx="147">
                  <c:v>4.6133052203804682E-10</c:v>
                </c:pt>
                <c:pt idx="148">
                  <c:v>4.6173247286982508E-10</c:v>
                </c:pt>
                <c:pt idx="149">
                  <c:v>4.6212558997691844E-10</c:v>
                </c:pt>
                <c:pt idx="150">
                  <c:v>4.6251006749922072E-10</c:v>
                </c:pt>
                <c:pt idx="151">
                  <c:v>4.6288609530998859E-10</c:v>
                </c:pt>
                <c:pt idx="152">
                  <c:v>4.6325385910960987E-10</c:v>
                </c:pt>
                <c:pt idx="153">
                  <c:v>4.6361354051731133E-10</c:v>
                </c:pt>
                <c:pt idx="154">
                  <c:v>4.6396531716085081E-10</c:v>
                </c:pt>
                <c:pt idx="155">
                  <c:v>4.6430936276423827E-10</c:v>
                </c:pt>
                <c:pt idx="156">
                  <c:v>4.6464584723352899E-10</c:v>
                </c:pt>
                <c:pt idx="157">
                  <c:v>4.6497493674073114E-10</c:v>
                </c:pt>
                <c:pt idx="158">
                  <c:v>4.6529679380586953E-10</c:v>
                </c:pt>
                <c:pt idx="159">
                  <c:v>4.6561157737724563E-10</c:v>
                </c:pt>
                <c:pt idx="160">
                  <c:v>4.6591944290993389E-10</c:v>
                </c:pt>
                <c:pt idx="161">
                  <c:v>4.6622054244255267E-10</c:v>
                </c:pt>
                <c:pt idx="162">
                  <c:v>4.665150246723482E-10</c:v>
                </c:pt>
                <c:pt idx="163">
                  <c:v>4.6680303502862847E-10</c:v>
                </c:pt>
                <c:pt idx="164">
                  <c:v>4.6708471574458303E-10</c:v>
                </c:pt>
                <c:pt idx="165">
                  <c:v>4.6736020592752446E-10</c:v>
                </c:pt>
                <c:pt idx="166">
                  <c:v>4.6762964162758613E-10</c:v>
                </c:pt>
                <c:pt idx="167">
                  <c:v>4.6789315590491038E-10</c:v>
                </c:pt>
                <c:pt idx="168">
                  <c:v>4.6815087889535972E-10</c:v>
                </c:pt>
                <c:pt idx="169">
                  <c:v>4.6840293787478433E-10</c:v>
                </c:pt>
                <c:pt idx="170">
                  <c:v>4.6864945732187673E-10</c:v>
                </c:pt>
                <c:pt idx="171">
                  <c:v>4.6889055897964535E-10</c:v>
                </c:pt>
                <c:pt idx="172">
                  <c:v>4.6912636191553702E-10</c:v>
                </c:pt>
                <c:pt idx="173">
                  <c:v>4.6935698258023804E-10</c:v>
                </c:pt>
                <c:pt idx="174">
                  <c:v>4.6958253486518328E-10</c:v>
                </c:pt>
                <c:pt idx="175">
                  <c:v>4.6980313015880085E-10</c:v>
                </c:pt>
                <c:pt idx="176">
                  <c:v>4.7001887740152126E-10</c:v>
                </c:pt>
                <c:pt idx="177">
                  <c:v>4.7022988313957738E-10</c:v>
                </c:pt>
                <c:pt idx="178">
                  <c:v>4.7043625157762174E-10</c:v>
                </c:pt>
                <c:pt idx="179">
                  <c:v>4.7063808463018801E-10</c:v>
                </c:pt>
                <c:pt idx="180">
                  <c:v>4.7083548197202125E-10</c:v>
                </c:pt>
                <c:pt idx="181">
                  <c:v>4.7102854108730181E-10</c:v>
                </c:pt>
                <c:pt idx="182">
                  <c:v>4.7121735731778785E-10</c:v>
                </c:pt>
                <c:pt idx="183">
                  <c:v>4.7140202390989948E-10</c:v>
                </c:pt>
                <c:pt idx="184">
                  <c:v>4.7158263206076847E-10</c:v>
                </c:pt>
                <c:pt idx="185">
                  <c:v>4.7175927096327549E-10</c:v>
                </c:pt>
                <c:pt idx="186">
                  <c:v>4.7193202785009792E-10</c:v>
                </c:pt>
                <c:pt idx="187">
                  <c:v>4.7210098803678951E-10</c:v>
                </c:pt>
                <c:pt idx="188">
                  <c:v>4.7226623496391315E-10</c:v>
                </c:pt>
                <c:pt idx="189">
                  <c:v>4.724278502382479E-10</c:v>
                </c:pt>
                <c:pt idx="190">
                  <c:v>4.7258591367309013E-10</c:v>
                </c:pt>
                <c:pt idx="191">
                  <c:v>4.7274050332766935E-10</c:v>
                </c:pt>
                <c:pt idx="192">
                  <c:v>4.7289169554569726E-10</c:v>
                </c:pt>
                <c:pt idx="193">
                  <c:v>4.7303956499307027E-10</c:v>
                </c:pt>
                <c:pt idx="194">
                  <c:v>4.7318418469474269E-10</c:v>
                </c:pt>
                <c:pt idx="195">
                  <c:v>4.7332562607079028E-10</c:v>
                </c:pt>
                <c:pt idx="196">
                  <c:v>4.7346395897168049E-10</c:v>
                </c:pt>
                <c:pt idx="197">
                  <c:v>4.7359925171276821E-10</c:v>
                </c:pt>
                <c:pt idx="198">
                  <c:v>4.7373157110803318E-10</c:v>
                </c:pt>
                <c:pt idx="199">
                  <c:v>4.738609825030756E-10</c:v>
                </c:pt>
                <c:pt idx="200">
                  <c:v>4.7398754980738725E-10</c:v>
                </c:pt>
                <c:pt idx="201">
                  <c:v>4.7411133552591283E-10</c:v>
                </c:pt>
                <c:pt idx="202">
                  <c:v>4.7423240078991774E-10</c:v>
                </c:pt>
                <c:pt idx="203">
                  <c:v>4.743508053871779E-10</c:v>
                </c:pt>
                <c:pt idx="204">
                  <c:v>4.7446660779150574E-10</c:v>
                </c:pt>
                <c:pt idx="205">
                  <c:v>4.7457986519162698E-10</c:v>
                </c:pt>
                <c:pt idx="206">
                  <c:v>4.7469063351942371E-10</c:v>
                </c:pt>
                <c:pt idx="207">
                  <c:v>4.7479896747755586E-10</c:v>
                </c:pt>
                <c:pt idx="208">
                  <c:v>4.749049205664758E-10</c:v>
                </c:pt>
                <c:pt idx="209">
                  <c:v>4.7500854511084999E-10</c:v>
                </c:pt>
                <c:pt idx="210">
                  <c:v>4.7510989228539865E-10</c:v>
                </c:pt>
                <c:pt idx="211">
                  <c:v>4.7520901214016894E-10</c:v>
                </c:pt>
                <c:pt idx="212">
                  <c:v>4.7530595362525163E-10</c:v>
                </c:pt>
                <c:pt idx="213">
                  <c:v>4.7540076461495521E-10</c:v>
                </c:pt>
                <c:pt idx="214">
                  <c:v>4.7549349193144813E-10</c:v>
                </c:pt>
                <c:pt idx="215">
                  <c:v>4.7558418136788235E-10</c:v>
                </c:pt>
                <c:pt idx="216">
                  <c:v>4.756728777110078E-10</c:v>
                </c:pt>
                <c:pt idx="217">
                  <c:v>4.7575962476329017E-10</c:v>
                </c:pt>
                <c:pt idx="218">
                  <c:v>4.7584446536454296E-10</c:v>
                </c:pt>
                <c:pt idx="219">
                  <c:v>4.759274414130836E-10</c:v>
                </c:pt>
                <c:pt idx="220">
                  <c:v>4.7600859388642469E-10</c:v>
                </c:pt>
                <c:pt idx="221">
                  <c:v>4.7608796286151094E-10</c:v>
                </c:pt>
                <c:pt idx="222">
                  <c:v>4.7616558753451097E-10</c:v>
                </c:pt>
                <c:pt idx="223">
                  <c:v>4.762415062401742E-10</c:v>
                </c:pt>
                <c:pt idx="224">
                  <c:v>4.7631575647076226E-10</c:v>
                </c:pt>
                <c:pt idx="225">
                  <c:v>4.7638837489456461E-10</c:v>
                </c:pt>
                <c:pt idx="226">
                  <c:v>4.7645939737400703E-10</c:v>
                </c:pt>
                <c:pt idx="227">
                  <c:v>4.7652885898336235E-10</c:v>
                </c:pt>
                <c:pt idx="228">
                  <c:v>4.7659679402607143E-10</c:v>
                </c:pt>
                <c:pt idx="229">
                  <c:v>4.7666323605168407E-10</c:v>
                </c:pt>
                <c:pt idx="230">
                  <c:v>4.7672821787242746E-10</c:v>
                </c:pt>
                <c:pt idx="231">
                  <c:v>4.7679177157941017E-10</c:v>
                </c:pt>
                <c:pt idx="232">
                  <c:v>4.7685392855847048E-10</c:v>
                </c:pt>
                <c:pt idx="233">
                  <c:v>4.7691471950567603E-10</c:v>
                </c:pt>
                <c:pt idx="234">
                  <c:v>4.7697417444248311E-10</c:v>
                </c:pt>
                <c:pt idx="235">
                  <c:v>4.7703232273056255E-10</c:v>
                </c:pt>
                <c:pt idx="236">
                  <c:v>4.7708919308630006E-10</c:v>
                </c:pt>
                <c:pt idx="237">
                  <c:v>4.771448135949776E-10</c:v>
                </c:pt>
                <c:pt idx="238">
                  <c:v>4.7719921172464352E-10</c:v>
                </c:pt>
                <c:pt idx="239">
                  <c:v>4.7725241433967711E-10</c:v>
                </c:pt>
                <c:pt idx="240">
                  <c:v>4.7730444771405605E-10</c:v>
                </c:pt>
                <c:pt idx="241">
                  <c:v>4.7735533754433115E-10</c:v>
                </c:pt>
                <c:pt idx="242">
                  <c:v>4.7740510896231706E-10</c:v>
                </c:pt>
                <c:pt idx="243">
                  <c:v>4.7745378654750329E-10</c:v>
                </c:pt>
                <c:pt idx="244">
                  <c:v>4.7750139433919277E-10</c:v>
                </c:pt>
                <c:pt idx="245">
                  <c:v>4.7754795584837356E-10</c:v>
                </c:pt>
                <c:pt idx="246">
                  <c:v>4.7759349406932975E-10</c:v>
                </c:pt>
                <c:pt idx="247">
                  <c:v>4.7763803149099712E-10</c:v>
                </c:pt>
                <c:pt idx="248">
                  <c:v>4.7768159010806928E-10</c:v>
                </c:pt>
                <c:pt idx="249">
                  <c:v>4.777241914318597E-10</c:v>
                </c:pt>
                <c:pt idx="250">
                  <c:v>4.7776585650092484E-10</c:v>
                </c:pt>
                <c:pt idx="251">
                  <c:v>4.778066058914542E-10</c:v>
                </c:pt>
                <c:pt idx="252">
                  <c:v>4.7784645972743169E-10</c:v>
                </c:pt>
                <c:pt idx="253">
                  <c:v>4.7788543769057392E-10</c:v>
                </c:pt>
                <c:pt idx="254">
                  <c:v>4.7792355903004995E-10</c:v>
                </c:pt>
                <c:pt idx="255">
                  <c:v>4.779608425719872E-10</c:v>
                </c:pt>
                <c:pt idx="256">
                  <c:v>4.7799730672876911E-10</c:v>
                </c:pt>
                <c:pt idx="257">
                  <c:v>4.7803296950812765E-10</c:v>
                </c:pt>
                <c:pt idx="258">
                  <c:v>4.7806784852203672E-10</c:v>
                </c:pt>
                <c:pt idx="259">
                  <c:v>4.7810196099540948E-10</c:v>
                </c:pt>
                <c:pt idx="260">
                  <c:v>4.7813532377460505E-10</c:v>
                </c:pt>
                <c:pt idx="261">
                  <c:v>4.7816795333574797E-10</c:v>
                </c:pt>
                <c:pt idx="262">
                  <c:v>4.781998657928649E-10</c:v>
                </c:pt>
                <c:pt idx="263">
                  <c:v>4.7823107690584248E-10</c:v>
                </c:pt>
                <c:pt idx="264">
                  <c:v>4.7826160208821017E-10</c:v>
                </c:pt>
                <c:pt idx="265">
                  <c:v>4.7829145641475262E-10</c:v>
                </c:pt>
                <c:pt idx="266">
                  <c:v>4.7832065462895374E-10</c:v>
                </c:pt>
                <c:pt idx="267">
                  <c:v>4.7834921115027809E-10</c:v>
                </c:pt>
                <c:pt idx="268">
                  <c:v>4.7837714008129193E-10</c:v>
                </c:pt>
                <c:pt idx="269">
                  <c:v>4.7840445521462754E-10</c:v>
                </c:pt>
                <c:pt idx="270">
                  <c:v>4.7843117003979474E-10</c:v>
                </c:pt>
                <c:pt idx="271">
                  <c:v>4.7845729774984269E-10</c:v>
                </c:pt>
                <c:pt idx="272">
                  <c:v>4.7848285124787523E-10</c:v>
                </c:pt>
                <c:pt idx="273">
                  <c:v>4.7850784315342304E-10</c:v>
                </c:pt>
                <c:pt idx="274">
                  <c:v>4.785322858086757E-10</c:v>
                </c:pt>
                <c:pt idx="275">
                  <c:v>4.785561912845771E-10</c:v>
                </c:pt>
                <c:pt idx="276">
                  <c:v>4.7857957138678625E-10</c:v>
                </c:pt>
                <c:pt idx="277">
                  <c:v>4.7860243766150788E-10</c:v>
                </c:pt>
                <c:pt idx="278">
                  <c:v>4.7862480140119415E-10</c:v>
                </c:pt>
                <c:pt idx="279">
                  <c:v>4.7864667365012155E-10</c:v>
                </c:pt>
                <c:pt idx="280">
                  <c:v>4.786680652098453E-10</c:v>
                </c:pt>
                <c:pt idx="281">
                  <c:v>4.7868898664453324E-10</c:v>
                </c:pt>
                <c:pt idx="282">
                  <c:v>4.7870944828618323E-10</c:v>
                </c:pt>
                <c:pt idx="283">
                  <c:v>4.7872946023972545E-10</c:v>
                </c:pt>
                <c:pt idx="284">
                  <c:v>4.7874903238801288E-10</c:v>
                </c:pt>
                <c:pt idx="285">
                  <c:v>4.7876817439670164E-10</c:v>
                </c:pt>
                <c:pt idx="286">
                  <c:v>4.7878689571902456E-10</c:v>
                </c:pt>
                <c:pt idx="287">
                  <c:v>4.7880520560045957E-10</c:v>
                </c:pt>
                <c:pt idx="288">
                  <c:v>4.7882311308329547E-10</c:v>
                </c:pt>
                <c:pt idx="289">
                  <c:v>4.7884062701109761E-10</c:v>
                </c:pt>
                <c:pt idx="290">
                  <c:v>4.7885775603307514E-10</c:v>
                </c:pt>
                <c:pt idx="291">
                  <c:v>4.7887450860835243E-10</c:v>
                </c:pt>
                <c:pt idx="292">
                  <c:v>4.7889089301014667E-10</c:v>
                </c:pt>
                <c:pt idx="293">
                  <c:v>4.7890691732985342E-10</c:v>
                </c:pt>
                <c:pt idx="294">
                  <c:v>4.7892258948104259E-10</c:v>
                </c:pt>
                <c:pt idx="295">
                  <c:v>4.789379172033666E-10</c:v>
                </c:pt>
                <c:pt idx="296">
                  <c:v>4.7895290806638262E-10</c:v>
                </c:pt>
                <c:pt idx="297">
                  <c:v>4.7896756947329056E-10</c:v>
                </c:pt>
                <c:pt idx="298">
                  <c:v>4.7898190866458934E-10</c:v>
                </c:pt>
                <c:pt idx="299">
                  <c:v>4.7899593272165248E-10</c:v>
                </c:pt>
                <c:pt idx="300">
                  <c:v>4.7900964857022521E-10</c:v>
                </c:pt>
                <c:pt idx="301">
                  <c:v>4.7902306298384494E-10</c:v>
                </c:pt>
                <c:pt idx="302">
                  <c:v>4.7903618258718601E-10</c:v>
                </c:pt>
                <c:pt idx="303">
                  <c:v>4.7904901385933145E-10</c:v>
                </c:pt>
                <c:pt idx="304">
                  <c:v>4.7906156313697279E-10</c:v>
                </c:pt>
                <c:pt idx="305">
                  <c:v>4.7907383661753918E-10</c:v>
                </c:pt>
                <c:pt idx="306">
                  <c:v>4.7908584036225809E-10</c:v>
                </c:pt>
                <c:pt idx="307">
                  <c:v>4.7909758029914863E-10</c:v>
                </c:pt>
                <c:pt idx="308">
                  <c:v>4.7910906222594919E-10</c:v>
                </c:pt>
                <c:pt idx="309">
                  <c:v>4.7912029181298029E-10</c:v>
                </c:pt>
                <c:pt idx="310">
                  <c:v>4.7913127460594529E-10</c:v>
                </c:pt>
                <c:pt idx="311">
                  <c:v>4.7914201602866883E-10</c:v>
                </c:pt>
                <c:pt idx="312">
                  <c:v>4.7915252138577548E-10</c:v>
                </c:pt>
                <c:pt idx="313">
                  <c:v>4.7916279586530937E-10</c:v>
                </c:pt>
                <c:pt idx="314">
                  <c:v>4.7917284454129637E-10</c:v>
                </c:pt>
                <c:pt idx="315">
                  <c:v>4.7918267237624981E-10</c:v>
                </c:pt>
                <c:pt idx="316">
                  <c:v>4.7919228422362133E-10</c:v>
                </c:pt>
                <c:pt idx="317">
                  <c:v>4.7920168483019752E-10</c:v>
                </c:pt>
                <c:pt idx="318">
                  <c:v>4.7921087883844427E-10</c:v>
                </c:pt>
                <c:pt idx="319">
                  <c:v>4.792198707887994E-10</c:v>
                </c:pt>
                <c:pt idx="320">
                  <c:v>4.792286651219149E-10</c:v>
                </c:pt>
                <c:pt idx="321">
                  <c:v>4.7923726618085017E-10</c:v>
                </c:pt>
                <c:pt idx="322">
                  <c:v>4.7924567821321643E-10</c:v>
                </c:pt>
                <c:pt idx="323">
                  <c:v>4.7925390537327466E-10</c:v>
                </c:pt>
                <c:pt idx="324">
                  <c:v>4.7926195172398725E-10</c:v>
                </c:pt>
                <c:pt idx="325">
                  <c:v>4.7926982123902419E-10</c:v>
                </c:pt>
                <c:pt idx="326">
                  <c:v>4.7927751780472566E-10</c:v>
                </c:pt>
                <c:pt idx="327">
                  <c:v>4.7928504522202133E-10</c:v>
                </c:pt>
                <c:pt idx="328">
                  <c:v>4.7929240720830719E-10</c:v>
                </c:pt>
                <c:pt idx="329">
                  <c:v>4.7929960739928171E-10</c:v>
                </c:pt>
                <c:pt idx="330">
                  <c:v>4.7930664935074101E-10</c:v>
                </c:pt>
                <c:pt idx="331">
                  <c:v>4.7931353654033521E-10</c:v>
                </c:pt>
                <c:pt idx="332">
                  <c:v>4.7932027236928538E-10</c:v>
                </c:pt>
                <c:pt idx="333">
                  <c:v>4.7932686016406384E-10</c:v>
                </c:pt>
                <c:pt idx="334">
                  <c:v>4.7933330317803645E-10</c:v>
                </c:pt>
                <c:pt idx="335">
                  <c:v>4.7933960459306934E-10</c:v>
                </c:pt>
                <c:pt idx="336">
                  <c:v>4.7934576752110057E-10</c:v>
                </c:pt>
                <c:pt idx="337">
                  <c:v>4.7935179500567657E-10</c:v>
                </c:pt>
                <c:pt idx="338">
                  <c:v>4.7935769002345547E-10</c:v>
                </c:pt>
                <c:pt idx="339">
                  <c:v>4.793634554856769E-10</c:v>
                </c:pt>
                <c:pt idx="340">
                  <c:v>4.7936909423959992E-10</c:v>
                </c:pt>
                <c:pt idx="341">
                  <c:v>4.7937460906990895E-10</c:v>
                </c:pt>
                <c:pt idx="342">
                  <c:v>4.7938000270008901E-10</c:v>
                </c:pt>
                <c:pt idx="343">
                  <c:v>4.7938527779377086E-10</c:v>
                </c:pt>
                <c:pt idx="344">
                  <c:v>4.7939043695604621E-10</c:v>
                </c:pt>
                <c:pt idx="345">
                  <c:v>4.7939548273475438E-10</c:v>
                </c:pt>
                <c:pt idx="346">
                  <c:v>4.7940041762174048E-10</c:v>
                </c:pt>
                <c:pt idx="347">
                  <c:v>4.79405244054086E-10</c:v>
                </c:pt>
                <c:pt idx="348">
                  <c:v>4.794099644153124E-10</c:v>
                </c:pt>
                <c:pt idx="349">
                  <c:v>4.7941458103655816E-10</c:v>
                </c:pt>
                <c:pt idx="350">
                  <c:v>4.7941909619773011E-10</c:v>
                </c:pt>
                <c:pt idx="351">
                  <c:v>4.7942351212862927E-10</c:v>
                </c:pt>
                <c:pt idx="352">
                  <c:v>4.7942783101005196E-10</c:v>
                </c:pt>
                <c:pt idx="353">
                  <c:v>4.7943205497486686E-10</c:v>
                </c:pt>
                <c:pt idx="354">
                  <c:v>4.7943618610906848E-10</c:v>
                </c:pt>
                <c:pt idx="355">
                  <c:v>4.794402264528069E-10</c:v>
                </c:pt>
                <c:pt idx="356">
                  <c:v>4.7944417800139584E-10</c:v>
                </c:pt>
                <c:pt idx="357">
                  <c:v>4.7944804270629755E-10</c:v>
                </c:pt>
                <c:pt idx="358">
                  <c:v>4.7945182247608676E-10</c:v>
                </c:pt>
                <c:pt idx="359">
                  <c:v>4.794555191773934E-10</c:v>
                </c:pt>
                <c:pt idx="360">
                  <c:v>4.7945913463582401E-10</c:v>
                </c:pt>
                <c:pt idx="361">
                  <c:v>4.7946267063686364E-10</c:v>
                </c:pt>
                <c:pt idx="362">
                  <c:v>4.7946612892675758E-10</c:v>
                </c:pt>
                <c:pt idx="363">
                  <c:v>4.7946951121337355E-10</c:v>
                </c:pt>
                <c:pt idx="364">
                  <c:v>4.794728191670452E-10</c:v>
                </c:pt>
                <c:pt idx="365">
                  <c:v>4.7947605442139718E-10</c:v>
                </c:pt>
                <c:pt idx="366">
                  <c:v>4.7947921857415178E-10</c:v>
                </c:pt>
                <c:pt idx="367">
                  <c:v>4.7948231318791782E-10</c:v>
                </c:pt>
                <c:pt idx="368">
                  <c:v>4.7948533979096245E-10</c:v>
                </c:pt>
                <c:pt idx="369">
                  <c:v>4.7948829987796609E-10</c:v>
                </c:pt>
                <c:pt idx="370">
                  <c:v>4.7949119491076015E-10</c:v>
                </c:pt>
                <c:pt idx="371">
                  <c:v>4.7949402631904941E-10</c:v>
                </c:pt>
                <c:pt idx="372">
                  <c:v>4.7949679550111764E-10</c:v>
                </c:pt>
                <c:pt idx="373">
                  <c:v>4.7949950382451836E-10</c:v>
                </c:pt>
                <c:pt idx="374">
                  <c:v>4.7950215262675041E-10</c:v>
                </c:pt>
                <c:pt idx="375">
                  <c:v>4.7950474321591803E-10</c:v>
                </c:pt>
                <c:pt idx="376">
                  <c:v>4.7950727687137712E-10</c:v>
                </c:pt>
                <c:pt idx="377">
                  <c:v>4.7950975484436718E-10</c:v>
                </c:pt>
                <c:pt idx="378">
                  <c:v>4.7951217835862884E-10</c:v>
                </c:pt>
                <c:pt idx="379">
                  <c:v>4.7951454861100848E-10</c:v>
                </c:pt>
                <c:pt idx="380">
                  <c:v>4.7951686677204939E-10</c:v>
                </c:pt>
                <c:pt idx="381">
                  <c:v>4.7951913398656953E-10</c:v>
                </c:pt>
                <c:pt idx="382">
                  <c:v>4.7952135137422703E-10</c:v>
                </c:pt>
                <c:pt idx="383">
                  <c:v>4.7952352003007316E-10</c:v>
                </c:pt>
                <c:pt idx="384">
                  <c:v>4.7952564102509331E-10</c:v>
                </c:pt>
                <c:pt idx="385">
                  <c:v>4.7952771540673541E-10</c:v>
                </c:pt>
                <c:pt idx="386">
                  <c:v>4.7952974419942762E-10</c:v>
                </c:pt>
                <c:pt idx="387">
                  <c:v>4.7953172840508416E-10</c:v>
                </c:pt>
                <c:pt idx="388">
                  <c:v>4.7953366900359996E-10</c:v>
                </c:pt>
                <c:pt idx="389">
                  <c:v>4.7953556695333477E-10</c:v>
                </c:pt>
                <c:pt idx="390">
                  <c:v>4.7953742319158619E-10</c:v>
                </c:pt>
                <c:pt idx="391">
                  <c:v>4.7953923863505284E-10</c:v>
                </c:pt>
                <c:pt idx="392">
                  <c:v>4.7954101418028692E-10</c:v>
                </c:pt>
                <c:pt idx="393">
                  <c:v>4.7954275070413701E-10</c:v>
                </c:pt>
                <c:pt idx="394">
                  <c:v>4.7954444906418106E-10</c:v>
                </c:pt>
                <c:pt idx="395">
                  <c:v>4.795461100991498E-10</c:v>
                </c:pt>
                <c:pt idx="396">
                  <c:v>4.795477346293412E-10</c:v>
                </c:pt>
                <c:pt idx="397">
                  <c:v>4.7954932345702542E-10</c:v>
                </c:pt>
                <c:pt idx="398">
                  <c:v>4.7955087736684108E-10</c:v>
                </c:pt>
                <c:pt idx="399">
                  <c:v>4.7955239712618255E-10</c:v>
                </c:pt>
                <c:pt idx="400">
                  <c:v>4.7955388348557923E-10</c:v>
                </c:pt>
                <c:pt idx="401">
                  <c:v>4.7955533717906593E-10</c:v>
                </c:pt>
                <c:pt idx="402">
                  <c:v>4.7955675892454546E-10</c:v>
                </c:pt>
                <c:pt idx="403">
                  <c:v>4.795581494241433E-10</c:v>
                </c:pt>
                <c:pt idx="404">
                  <c:v>4.795595093645542E-10</c:v>
                </c:pt>
                <c:pt idx="405">
                  <c:v>4.7956083941738119E-10</c:v>
                </c:pt>
                <c:pt idx="406">
                  <c:v>4.7956214023946761E-10</c:v>
                </c:pt>
                <c:pt idx="407">
                  <c:v>4.7956341247322116E-10</c:v>
                </c:pt>
                <c:pt idx="408">
                  <c:v>4.7956465674693132E-10</c:v>
                </c:pt>
                <c:pt idx="409">
                  <c:v>4.7956587367507944E-10</c:v>
                </c:pt>
                <c:pt idx="410">
                  <c:v>4.7956706385864253E-10</c:v>
                </c:pt>
                <c:pt idx="411">
                  <c:v>4.795682278853897E-10</c:v>
                </c:pt>
                <c:pt idx="412">
                  <c:v>4.7956936633017259E-10</c:v>
                </c:pt>
                <c:pt idx="413">
                  <c:v>4.7957047975520934E-10</c:v>
                </c:pt>
                <c:pt idx="414">
                  <c:v>4.7957156871036204E-10</c:v>
                </c:pt>
                <c:pt idx="415">
                  <c:v>4.7957263373340852E-10</c:v>
                </c:pt>
                <c:pt idx="416">
                  <c:v>4.7957367535030764E-10</c:v>
                </c:pt>
                <c:pt idx="417">
                  <c:v>4.7957469407545936E-10</c:v>
                </c:pt>
                <c:pt idx="418">
                  <c:v>4.7957569041195853E-10</c:v>
                </c:pt>
                <c:pt idx="419">
                  <c:v>4.7957666485184342E-10</c:v>
                </c:pt>
                <c:pt idx="420">
                  <c:v>4.7957761787633874E-10</c:v>
                </c:pt>
                <c:pt idx="421">
                  <c:v>4.7957854995609322E-10</c:v>
                </c:pt>
                <c:pt idx="422">
                  <c:v>4.7957946155141207E-10</c:v>
                </c:pt>
                <c:pt idx="423">
                  <c:v>4.7958035311248431E-10</c:v>
                </c:pt>
                <c:pt idx="424">
                  <c:v>4.7958122507960516E-10</c:v>
                </c:pt>
                <c:pt idx="425">
                  <c:v>4.7958207788339347E-10</c:v>
                </c:pt>
                <c:pt idx="426">
                  <c:v>4.7958291194500411E-10</c:v>
                </c:pt>
                <c:pt idx="427">
                  <c:v>4.7958372767633642E-10</c:v>
                </c:pt>
                <c:pt idx="428">
                  <c:v>4.7958452548023719E-10</c:v>
                </c:pt>
                <c:pt idx="429">
                  <c:v>4.7958530575069987E-10</c:v>
                </c:pt>
                <c:pt idx="430">
                  <c:v>4.7958606887305913E-10</c:v>
                </c:pt>
                <c:pt idx="431">
                  <c:v>4.7958681522418101E-10</c:v>
                </c:pt>
                <c:pt idx="432">
                  <c:v>4.7958754517264916E-10</c:v>
                </c:pt>
                <c:pt idx="433">
                  <c:v>4.7958825907894669E-10</c:v>
                </c:pt>
                <c:pt idx="434">
                  <c:v>4.7958895729563454E-10</c:v>
                </c:pt>
                <c:pt idx="435">
                  <c:v>4.7958964016752511E-10</c:v>
                </c:pt>
                <c:pt idx="436">
                  <c:v>4.7959030803185311E-10</c:v>
                </c:pt>
                <c:pt idx="437">
                  <c:v>4.7959096121844162E-10</c:v>
                </c:pt>
                <c:pt idx="438">
                  <c:v>4.7959160004986523E-10</c:v>
                </c:pt>
                <c:pt idx="439">
                  <c:v>4.7959222484160916E-10</c:v>
                </c:pt>
                <c:pt idx="440">
                  <c:v>4.7959283590222524E-10</c:v>
                </c:pt>
                <c:pt idx="441">
                  <c:v>4.7959343353348425E-10</c:v>
                </c:pt>
                <c:pt idx="442">
                  <c:v>4.7959401803052485E-10</c:v>
                </c:pt>
                <c:pt idx="443">
                  <c:v>4.7959458968199948E-10</c:v>
                </c:pt>
                <c:pt idx="444">
                  <c:v>4.7959514877021671E-10</c:v>
                </c:pt>
                <c:pt idx="445">
                  <c:v>4.7959569557128095E-10</c:v>
                </c:pt>
                <c:pt idx="446">
                  <c:v>4.7959623035522841E-10</c:v>
                </c:pt>
                <c:pt idx="447">
                  <c:v>4.795967533861609E-10</c:v>
                </c:pt>
                <c:pt idx="448">
                  <c:v>4.7959726492237592E-10</c:v>
                </c:pt>
                <c:pt idx="449">
                  <c:v>4.7959776521649431E-10</c:v>
                </c:pt>
                <c:pt idx="450">
                  <c:v>4.79598254515585E-10</c:v>
                </c:pt>
                <c:pt idx="451">
                  <c:v>4.795987330612872E-10</c:v>
                </c:pt>
                <c:pt idx="452">
                  <c:v>4.795992010899295E-10</c:v>
                </c:pt>
                <c:pt idx="453">
                  <c:v>4.7959965883264665E-10</c:v>
                </c:pt>
                <c:pt idx="454">
                  <c:v>4.7960010651549376E-10</c:v>
                </c:pt>
                <c:pt idx="455">
                  <c:v>4.7960054435955782E-10</c:v>
                </c:pt>
                <c:pt idx="456">
                  <c:v>4.7960097258106703E-10</c:v>
                </c:pt>
                <c:pt idx="457">
                  <c:v>4.7960139139149756E-10</c:v>
                </c:pt>
                <c:pt idx="458">
                  <c:v>4.7960180099767787E-10</c:v>
                </c:pt>
                <c:pt idx="459">
                  <c:v>4.7960220160189094E-10</c:v>
                </c:pt>
                <c:pt idx="460">
                  <c:v>4.7960259340197407E-10</c:v>
                </c:pt>
                <c:pt idx="461">
                  <c:v>4.7960297659141681E-10</c:v>
                </c:pt>
                <c:pt idx="462">
                  <c:v>4.7960335135945636E-10</c:v>
                </c:pt>
                <c:pt idx="463">
                  <c:v>4.7960371789117086E-10</c:v>
                </c:pt>
                <c:pt idx="464">
                  <c:v>4.7960407636757113E-10</c:v>
                </c:pt>
                <c:pt idx="465">
                  <c:v>4.7960442696568992E-10</c:v>
                </c:pt>
                <c:pt idx="466">
                  <c:v>4.7960476985866909E-10</c:v>
                </c:pt>
                <c:pt idx="467">
                  <c:v>4.7960510521584551E-10</c:v>
                </c:pt>
                <c:pt idx="468">
                  <c:v>4.7960543320283451E-10</c:v>
                </c:pt>
                <c:pt idx="469">
                  <c:v>4.796057539816117E-10</c:v>
                </c:pt>
                <c:pt idx="470">
                  <c:v>4.7960606771059271E-10</c:v>
                </c:pt>
                <c:pt idx="471">
                  <c:v>4.7960637454471198E-10</c:v>
                </c:pt>
                <c:pt idx="472">
                  <c:v>4.7960667463549866E-10</c:v>
                </c:pt>
                <c:pt idx="473">
                  <c:v>4.7960696813115188E-10</c:v>
                </c:pt>
                <c:pt idx="474">
                  <c:v>4.7960725517661364E-10</c:v>
                </c:pt>
                <c:pt idx="475">
                  <c:v>4.7960753591364067E-10</c:v>
                </c:pt>
                <c:pt idx="476">
                  <c:v>4.7960781048087434E-10</c:v>
                </c:pt>
                <c:pt idx="477">
                  <c:v>4.7960807901390888E-10</c:v>
                </c:pt>
                <c:pt idx="478">
                  <c:v>4.7960834164535872E-10</c:v>
                </c:pt>
                <c:pt idx="479">
                  <c:v>4.796085985049236E-10</c:v>
                </c:pt>
                <c:pt idx="480">
                  <c:v>4.7960884971945312E-10</c:v>
                </c:pt>
                <c:pt idx="481">
                  <c:v>4.7960909541300886E-10</c:v>
                </c:pt>
                <c:pt idx="482">
                  <c:v>4.7960933570692602E-10</c:v>
                </c:pt>
                <c:pt idx="483">
                  <c:v>4.7960957071987317E-10</c:v>
                </c:pt>
                <c:pt idx="484">
                  <c:v>4.7960980056791078E-10</c:v>
                </c:pt>
                <c:pt idx="485">
                  <c:v>4.796100253645487E-10</c:v>
                </c:pt>
                <c:pt idx="486">
                  <c:v>4.7961024522080223E-10</c:v>
                </c:pt>
                <c:pt idx="487">
                  <c:v>4.796104602452469E-10</c:v>
                </c:pt>
                <c:pt idx="488">
                  <c:v>4.7961067054407189E-10</c:v>
                </c:pt>
                <c:pt idx="489">
                  <c:v>4.7961087622113286E-10</c:v>
                </c:pt>
                <c:pt idx="490">
                  <c:v>4.7961107737800281E-10</c:v>
                </c:pt>
                <c:pt idx="491">
                  <c:v>4.7961127411402252E-10</c:v>
                </c:pt>
                <c:pt idx="492">
                  <c:v>4.7961146652634972E-10</c:v>
                </c:pt>
                <c:pt idx="493">
                  <c:v>4.796116547100066E-10</c:v>
                </c:pt>
                <c:pt idx="494">
                  <c:v>4.7961183875792729E-10</c:v>
                </c:pt>
                <c:pt idx="495">
                  <c:v>4.7961201876100335E-10</c:v>
                </c:pt>
                <c:pt idx="496">
                  <c:v>4.7961219480812886E-10</c:v>
                </c:pt>
                <c:pt idx="497">
                  <c:v>4.7961236698624423E-10</c:v>
                </c:pt>
                <c:pt idx="498">
                  <c:v>4.7961253538037919E-10</c:v>
                </c:pt>
                <c:pt idx="499">
                  <c:v>4.7961270007369475E-10</c:v>
                </c:pt>
                <c:pt idx="500">
                  <c:v>4.7961286114752438E-10</c:v>
                </c:pt>
              </c:numCache>
            </c:numRef>
          </c:yVal>
          <c:smooth val="0"/>
          <c:extLst>
            <c:ext xmlns:c16="http://schemas.microsoft.com/office/drawing/2014/chart" uri="{C3380CC4-5D6E-409C-BE32-E72D297353CC}">
              <c16:uniqueId val="{00000002-5D70-5942-A1B3-14086BD36C88}"/>
            </c:ext>
          </c:extLst>
        </c:ser>
        <c:ser>
          <c:idx val="6"/>
          <c:order val="6"/>
          <c:tx>
            <c:v>Other IRF</c:v>
          </c:tx>
          <c:spPr>
            <a:ln w="19050" cap="rnd">
              <a:solidFill>
                <a:schemeClr val="bg1">
                  <a:lumMod val="50000"/>
                </a:schemeClr>
              </a:solidFill>
              <a:prstDash val="lgDashDot"/>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inventory_and_effects!$Z$7:$Z$507</c:f>
              <c:numCache>
                <c:formatCode>0.00E+00</c:formatCode>
                <c:ptCount val="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0"/>
          <c:extLst>
            <c:ext xmlns:c16="http://schemas.microsoft.com/office/drawing/2014/chart" uri="{C3380CC4-5D6E-409C-BE32-E72D297353CC}">
              <c16:uniqueId val="{00000003-5D70-5942-A1B3-14086BD36C88}"/>
            </c:ext>
          </c:extLst>
        </c:ser>
        <c:dLbls>
          <c:showLegendKey val="0"/>
          <c:showVal val="0"/>
          <c:showCatName val="0"/>
          <c:showSerName val="0"/>
          <c:showPercent val="0"/>
          <c:showBubbleSize val="0"/>
        </c:dLbls>
        <c:axId val="1278662768"/>
        <c:axId val="1318778032"/>
      </c:scatterChart>
      <c:valAx>
        <c:axId val="1278662768"/>
        <c:scaling>
          <c:orientation val="minMax"/>
          <c:max val="1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200">
                    <a:solidFill>
                      <a:schemeClr val="tx1"/>
                    </a:solidFill>
                  </a:rPr>
                  <a:t>year</a:t>
                </a:r>
              </a:p>
            </c:rich>
          </c:tx>
          <c:layout>
            <c:manualLayout>
              <c:xMode val="edge"/>
              <c:yMode val="edge"/>
              <c:x val="0.81285541428881003"/>
              <c:y val="0.9328408483950446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1318778032"/>
        <c:crosses val="autoZero"/>
        <c:crossBetween val="midCat"/>
      </c:valAx>
      <c:valAx>
        <c:axId val="13187780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100">
                    <a:solidFill>
                      <a:sysClr val="windowText" lastClr="000000"/>
                    </a:solidFill>
                  </a:rPr>
                  <a:t>W-yr / m</a:t>
                </a:r>
                <a:r>
                  <a:rPr lang="en-GB" sz="1100" baseline="30000">
                    <a:solidFill>
                      <a:sysClr val="windowText" lastClr="000000"/>
                    </a:solidFill>
                  </a:rPr>
                  <a:t>2</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78662768"/>
        <c:crossesAt val="0"/>
        <c:crossBetween val="midCat"/>
      </c:valAx>
      <c:spPr>
        <a:noFill/>
        <a:ln>
          <a:noFill/>
        </a:ln>
        <a:effectLst/>
      </c:spPr>
    </c:plotArea>
    <c:legend>
      <c:legendPos val="r"/>
      <c:layout>
        <c:manualLayout>
          <c:xMode val="edge"/>
          <c:yMode val="edge"/>
          <c:x val="0.12744710683728433"/>
          <c:y val="6.4111219394399357E-2"/>
          <c:w val="0.48379880749578091"/>
          <c:h val="0.269992669317211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aseline="0">
                <a:solidFill>
                  <a:schemeClr val="tx1"/>
                </a:solidFill>
              </a:rPr>
              <a:t>Temperature change effect</a:t>
            </a:r>
            <a:endParaRPr lang="en-GB">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38113125767537"/>
          <c:y val="7.2407002188183814E-2"/>
          <c:w val="0.74663223289749336"/>
          <c:h val="0.80794672547769608"/>
        </c:manualLayout>
      </c:layout>
      <c:scatterChart>
        <c:scatterStyle val="lineMarker"/>
        <c:varyColors val="0"/>
        <c:ser>
          <c:idx val="1"/>
          <c:order val="0"/>
          <c:tx>
            <c:v>Total</c:v>
          </c:tx>
          <c:spPr>
            <a:ln w="19050" cap="rnd">
              <a:solidFill>
                <a:schemeClr val="tx1"/>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inventory_and_effects!$I$7:$I$507</c:f>
              <c:numCache>
                <c:formatCode>0.0E+00</c:formatCode>
                <c:ptCount val="501"/>
                <c:pt idx="0">
                  <c:v>0</c:v>
                </c:pt>
                <c:pt idx="1">
                  <c:v>5.5880834258401761E-13</c:v>
                </c:pt>
                <c:pt idx="2">
                  <c:v>1.2765245889936997E-12</c:v>
                </c:pt>
                <c:pt idx="3">
                  <c:v>1.8974124718191912E-12</c:v>
                </c:pt>
                <c:pt idx="4">
                  <c:v>2.4327478988277216E-12</c:v>
                </c:pt>
                <c:pt idx="5">
                  <c:v>2.8925279149088647E-12</c:v>
                </c:pt>
                <c:pt idx="6">
                  <c:v>3.2856148698950954E-12</c:v>
                </c:pt>
                <c:pt idx="7">
                  <c:v>3.6198643643242394E-12</c:v>
                </c:pt>
                <c:pt idx="8">
                  <c:v>3.9022387970540106E-12</c:v>
                </c:pt>
                <c:pt idx="9">
                  <c:v>4.1389081336416483E-12</c:v>
                </c:pt>
                <c:pt idx="10">
                  <c:v>4.3353393324441029E-12</c:v>
                </c:pt>
                <c:pt idx="11">
                  <c:v>4.4963757038860135E-12</c:v>
                </c:pt>
                <c:pt idx="12">
                  <c:v>4.6263073349850833E-12</c:v>
                </c:pt>
                <c:pt idx="13">
                  <c:v>4.7289335839771781E-12</c:v>
                </c:pt>
                <c:pt idx="14">
                  <c:v>4.8076185369359642E-12</c:v>
                </c:pt>
                <c:pt idx="15">
                  <c:v>4.865340218026836E-12</c:v>
                </c:pt>
                <c:pt idx="16">
                  <c:v>4.9047342560462216E-12</c:v>
                </c:pt>
                <c:pt idx="17">
                  <c:v>4.9281326309086673E-12</c:v>
                </c:pt>
                <c:pt idx="18">
                  <c:v>4.9375980536320184E-12</c:v>
                </c:pt>
                <c:pt idx="19">
                  <c:v>4.9349544711379E-12</c:v>
                </c:pt>
                <c:pt idx="20">
                  <c:v>4.9218141319453182E-12</c:v>
                </c:pt>
                <c:pt idx="21">
                  <c:v>4.8996015998037611E-12</c:v>
                </c:pt>
                <c:pt idx="22">
                  <c:v>4.8695750587910723E-12</c:v>
                </c:pt>
                <c:pt idx="23">
                  <c:v>4.8328452147715365E-12</c:v>
                </c:pt>
                <c:pt idx="24">
                  <c:v>4.7903920638214074E-12</c:v>
                </c:pt>
                <c:pt idx="25">
                  <c:v>4.743079767794808E-12</c:v>
                </c:pt>
                <c:pt idx="26">
                  <c:v>4.6916698501893434E-12</c:v>
                </c:pt>
                <c:pt idx="27">
                  <c:v>4.6368329014937252E-12</c:v>
                </c:pt>
                <c:pt idx="28">
                  <c:v>4.5791589619178747E-12</c:v>
                </c:pt>
                <c:pt idx="29">
                  <c:v>4.519166730516544E-12</c:v>
                </c:pt>
                <c:pt idx="30">
                  <c:v>4.4573117329516645E-12</c:v>
                </c:pt>
                <c:pt idx="31">
                  <c:v>4.3939935652577394E-12</c:v>
                </c:pt>
                <c:pt idx="32">
                  <c:v>4.3295623177668125E-12</c:v>
                </c:pt>
                <c:pt idx="33">
                  <c:v>4.2643242716269047E-12</c:v>
                </c:pt>
                <c:pt idx="34">
                  <c:v>4.1985469499432989E-12</c:v>
                </c:pt>
                <c:pt idx="35">
                  <c:v>4.1324635963377144E-12</c:v>
                </c:pt>
                <c:pt idx="36">
                  <c:v>4.0662771455244665E-12</c:v>
                </c:pt>
                <c:pt idx="37">
                  <c:v>4.0001637432287301E-12</c:v>
                </c:pt>
                <c:pt idx="38">
                  <c:v>3.9342758663161619E-12</c:v>
                </c:pt>
                <c:pt idx="39">
                  <c:v>3.8687450882735254E-12</c:v>
                </c:pt>
                <c:pt idx="40">
                  <c:v>3.8036845300949891E-12</c:v>
                </c:pt>
                <c:pt idx="41">
                  <c:v>3.7391910321158234E-12</c:v>
                </c:pt>
                <c:pt idx="42">
                  <c:v>3.6753470783302312E-12</c:v>
                </c:pt>
                <c:pt idx="43">
                  <c:v>3.6122225011755953E-12</c:v>
                </c:pt>
                <c:pt idx="44">
                  <c:v>3.549875991611178E-12</c:v>
                </c:pt>
                <c:pt idx="45">
                  <c:v>3.4883564365199548E-12</c:v>
                </c:pt>
                <c:pt idx="46">
                  <c:v>3.4277041029781624E-12</c:v>
                </c:pt>
                <c:pt idx="47">
                  <c:v>3.3679516867326294E-12</c:v>
                </c:pt>
                <c:pt idx="48">
                  <c:v>3.3091252402697195E-12</c:v>
                </c:pt>
                <c:pt idx="49">
                  <c:v>3.2512449941237552E-12</c:v>
                </c:pt>
                <c:pt idx="50">
                  <c:v>3.1943260835323865E-12</c:v>
                </c:pt>
                <c:pt idx="51">
                  <c:v>3.1383791911794255E-12</c:v>
                </c:pt>
                <c:pt idx="52">
                  <c:v>3.0834111155527984E-12</c:v>
                </c:pt>
                <c:pt idx="53">
                  <c:v>3.0294252733690063E-12</c:v>
                </c:pt>
                <c:pt idx="54">
                  <c:v>2.9764221435605637E-12</c:v>
                </c:pt>
                <c:pt idx="55">
                  <c:v>2.9243996594755584E-12</c:v>
                </c:pt>
                <c:pt idx="56">
                  <c:v>2.8733535551867166E-12</c:v>
                </c:pt>
                <c:pt idx="57">
                  <c:v>2.8232776711403328E-12</c:v>
                </c:pt>
                <c:pt idx="58">
                  <c:v>2.7741642237836446E-12</c:v>
                </c:pt>
                <c:pt idx="59">
                  <c:v>2.7260040432842145E-12</c:v>
                </c:pt>
                <c:pt idx="60">
                  <c:v>2.6787867829890662E-12</c:v>
                </c:pt>
                <c:pt idx="61">
                  <c:v>2.6325011038581349E-12</c:v>
                </c:pt>
                <c:pt idx="62">
                  <c:v>2.5871348367399693E-12</c:v>
                </c:pt>
                <c:pt idx="63">
                  <c:v>2.542675125032476E-12</c:v>
                </c:pt>
                <c:pt idx="64">
                  <c:v>2.4991085499829893E-12</c:v>
                </c:pt>
                <c:pt idx="65">
                  <c:v>2.4564212406261155E-12</c:v>
                </c:pt>
                <c:pt idx="66">
                  <c:v>2.4145989701307961E-12</c:v>
                </c:pt>
                <c:pt idx="67">
                  <c:v>2.3736272401267491E-12</c:v>
                </c:pt>
                <c:pt idx="68">
                  <c:v>2.3334913544018921E-12</c:v>
                </c:pt>
                <c:pt idx="69">
                  <c:v>2.2941764832039949E-12</c:v>
                </c:pt>
                <c:pt idx="70">
                  <c:v>2.2556677192393637E-12</c:v>
                </c:pt>
                <c:pt idx="71">
                  <c:v>2.2179501263368328E-12</c:v>
                </c:pt>
                <c:pt idx="72">
                  <c:v>2.1810087816348786E-12</c:v>
                </c:pt>
                <c:pt idx="73">
                  <c:v>2.1448288120517448E-12</c:v>
                </c:pt>
                <c:pt idx="74">
                  <c:v>2.1093954257116408E-12</c:v>
                </c:pt>
                <c:pt idx="75">
                  <c:v>2.0746939389230667E-12</c:v>
                </c:pt>
                <c:pt idx="76">
                  <c:v>2.0407097992370705E-12</c:v>
                </c:pt>
                <c:pt idx="77">
                  <c:v>2.0074286050527274E-12</c:v>
                </c:pt>
                <c:pt idx="78">
                  <c:v>1.9748361221834774E-12</c:v>
                </c:pt>
                <c:pt idx="79">
                  <c:v>1.9429182977504264E-12</c:v>
                </c:pt>
                <c:pt idx="80">
                  <c:v>1.9116612717265441E-12</c:v>
                </c:pt>
                <c:pt idx="81">
                  <c:v>1.8810513864183579E-12</c:v>
                </c:pt>
                <c:pt idx="82">
                  <c:v>1.8510751941386372E-12</c:v>
                </c:pt>
                <c:pt idx="83">
                  <c:v>1.8217194632942111E-12</c:v>
                </c:pt>
                <c:pt idx="84">
                  <c:v>1.7929711830871003E-12</c:v>
                </c:pt>
                <c:pt idx="85">
                  <c:v>1.7648175670040915E-12</c:v>
                </c:pt>
                <c:pt idx="86">
                  <c:v>1.7372460552494966E-12</c:v>
                </c:pt>
                <c:pt idx="87">
                  <c:v>1.7102443162577715E-12</c:v>
                </c:pt>
                <c:pt idx="88">
                  <c:v>1.6838002474066552E-12</c:v>
                </c:pt>
                <c:pt idx="89">
                  <c:v>1.6579019750373311E-12</c:v>
                </c:pt>
                <c:pt idx="90">
                  <c:v>1.6325378538755571E-12</c:v>
                </c:pt>
                <c:pt idx="91">
                  <c:v>1.6076964659366015E-12</c:v>
                </c:pt>
                <c:pt idx="92">
                  <c:v>1.5833666189869915E-12</c:v>
                </c:pt>
                <c:pt idx="93">
                  <c:v>1.559537344627375E-12</c:v>
                </c:pt>
                <c:pt idx="94">
                  <c:v>1.5361978960530987E-12</c:v>
                </c:pt>
                <c:pt idx="95">
                  <c:v>1.5133377455422831E-12</c:v>
                </c:pt>
                <c:pt idx="96">
                  <c:v>1.4909465817151629E-12</c:v>
                </c:pt>
                <c:pt idx="97">
                  <c:v>1.4690143066031147E-12</c:v>
                </c:pt>
                <c:pt idx="98">
                  <c:v>1.4475310325610926E-12</c:v>
                </c:pt>
                <c:pt idx="99">
                  <c:v>1.4264870790530229E-12</c:v>
                </c:pt>
                <c:pt idx="100">
                  <c:v>1.4058729693360262E-12</c:v>
                </c:pt>
                <c:pt idx="101">
                  <c:v>1.3856794270660872E-12</c:v>
                </c:pt>
                <c:pt idx="102">
                  <c:v>1.3658973728449146E-12</c:v>
                </c:pt>
                <c:pt idx="103">
                  <c:v>1.3465179207252019E-12</c:v>
                </c:pt>
                <c:pt idx="104">
                  <c:v>1.3275323746892623E-12</c:v>
                </c:pt>
                <c:pt idx="105">
                  <c:v>1.308932225114032E-12</c:v>
                </c:pt>
                <c:pt idx="106">
                  <c:v>1.2907091452336978E-12</c:v>
                </c:pt>
                <c:pt idx="107">
                  <c:v>1.2728549876096721E-12</c:v>
                </c:pt>
                <c:pt idx="108">
                  <c:v>1.2553617806162825E-12</c:v>
                </c:pt>
                <c:pt idx="109">
                  <c:v>1.2382217249493553E-12</c:v>
                </c:pt>
                <c:pt idx="110">
                  <c:v>1.2214271901638239E-12</c:v>
                </c:pt>
                <c:pt idx="111">
                  <c:v>1.2049707112455736E-12</c:v>
                </c:pt>
                <c:pt idx="112">
                  <c:v>1.1888449852219206E-12</c:v>
                </c:pt>
                <c:pt idx="113">
                  <c:v>1.1730428678144166E-12</c:v>
                </c:pt>
                <c:pt idx="114">
                  <c:v>1.1575573701370485E-12</c:v>
                </c:pt>
                <c:pt idx="115">
                  <c:v>1.1423816554423484E-12</c:v>
                </c:pt>
                <c:pt idx="116">
                  <c:v>1.1275090359174623E-12</c:v>
                </c:pt>
                <c:pt idx="117">
                  <c:v>1.1129329695317962E-12</c:v>
                </c:pt>
                <c:pt idx="118">
                  <c:v>1.0986470569375033E-12</c:v>
                </c:pt>
                <c:pt idx="119">
                  <c:v>1.0846450384237509E-12</c:v>
                </c:pt>
                <c:pt idx="120">
                  <c:v>1.070920790925433E-12</c:v>
                </c:pt>
                <c:pt idx="121">
                  <c:v>1.0574683250867524E-12</c:v>
                </c:pt>
                <c:pt idx="122">
                  <c:v>1.0442817823798868E-12</c:v>
                </c:pt>
                <c:pt idx="123">
                  <c:v>1.0313554322787755E-12</c:v>
                </c:pt>
                <c:pt idx="124">
                  <c:v>1.0186836694879054E-12</c:v>
                </c:pt>
                <c:pt idx="125">
                  <c:v>1.0062610112258462E-12</c:v>
                </c:pt>
                <c:pt idx="126">
                  <c:v>9.9408209456316412E-13</c:v>
                </c:pt>
                <c:pt idx="127">
                  <c:v>9.8214167381425017E-13</c:v>
                </c:pt>
                <c:pt idx="128">
                  <c:v>9.7043461798252056E-13</c:v>
                </c:pt>
                <c:pt idx="129">
                  <c:v>9.5895590825836408E-13</c:v>
                </c:pt>
                <c:pt idx="130">
                  <c:v>9.4770063556917249E-13</c:v>
                </c:pt>
                <c:pt idx="131">
                  <c:v>9.3666399818072414E-13</c:v>
                </c:pt>
                <c:pt idx="132">
                  <c:v>9.2584129934916412E-13</c:v>
                </c:pt>
                <c:pt idx="133">
                  <c:v>9.1522794502278413E-13</c:v>
                </c:pt>
                <c:pt idx="134">
                  <c:v>9.0481944159278784E-13</c:v>
                </c:pt>
                <c:pt idx="135">
                  <c:v>8.9461139369220475E-13</c:v>
                </c:pt>
                <c:pt idx="136">
                  <c:v>8.8459950204209709E-13</c:v>
                </c:pt>
                <c:pt idx="137">
                  <c:v>8.7477956134420531E-13</c:v>
                </c:pt>
                <c:pt idx="138">
                  <c:v>8.6514745821916186E-13</c:v>
                </c:pt>
                <c:pt idx="139">
                  <c:v>8.5569916918940537E-13</c:v>
                </c:pt>
                <c:pt idx="140">
                  <c:v>8.4643075870592538E-13</c:v>
                </c:pt>
                <c:pt idx="141">
                  <c:v>8.3733837721797396E-13</c:v>
                </c:pt>
                <c:pt idx="142">
                  <c:v>8.2841825928487964E-13</c:v>
                </c:pt>
                <c:pt idx="143">
                  <c:v>8.1966672172911138E-13</c:v>
                </c:pt>
                <c:pt idx="144">
                  <c:v>8.1108016182974339E-13</c:v>
                </c:pt>
                <c:pt idx="145">
                  <c:v>8.0265505555548505E-13</c:v>
                </c:pt>
                <c:pt idx="146">
                  <c:v>7.943879558364475E-13</c:v>
                </c:pt>
                <c:pt idx="147">
                  <c:v>7.8627549087383008E-13</c:v>
                </c:pt>
                <c:pt idx="148">
                  <c:v>7.7831436248672435E-13</c:v>
                </c:pt>
                <c:pt idx="149">
                  <c:v>7.7050134449524143E-13</c:v>
                </c:pt>
                <c:pt idx="150">
                  <c:v>7.6283328113918604E-13</c:v>
                </c:pt>
                <c:pt idx="151">
                  <c:v>7.5530708553151005E-13</c:v>
                </c:pt>
                <c:pt idx="152">
                  <c:v>7.4791973814579406E-13</c:v>
                </c:pt>
                <c:pt idx="153">
                  <c:v>7.4066828533701896E-13</c:v>
                </c:pt>
                <c:pt idx="154">
                  <c:v>7.3354983789490255E-13</c:v>
                </c:pt>
                <c:pt idx="155">
                  <c:v>7.2656156962909214E-13</c:v>
                </c:pt>
                <c:pt idx="156">
                  <c:v>7.1970071598551379E-13</c:v>
                </c:pt>
                <c:pt idx="157">
                  <c:v>7.129645726931993E-13</c:v>
                </c:pt>
                <c:pt idx="158">
                  <c:v>7.0635049444091825E-13</c:v>
                </c:pt>
                <c:pt idx="159">
                  <c:v>6.998558935829635E-13</c:v>
                </c:pt>
                <c:pt idx="160">
                  <c:v>6.9347823887344696E-13</c:v>
                </c:pt>
                <c:pt idx="161">
                  <c:v>6.8721505422847625E-13</c:v>
                </c:pt>
                <c:pt idx="162">
                  <c:v>6.8106391751560193E-13</c:v>
                </c:pt>
                <c:pt idx="163">
                  <c:v>6.7502245936992887E-13</c:v>
                </c:pt>
                <c:pt idx="164">
                  <c:v>6.6908836203630579E-13</c:v>
                </c:pt>
                <c:pt idx="165">
                  <c:v>6.6325935823701685E-13</c:v>
                </c:pt>
                <c:pt idx="166">
                  <c:v>6.5753323006441105E-13</c:v>
                </c:pt>
                <c:pt idx="167">
                  <c:v>6.5190780789791921E-13</c:v>
                </c:pt>
                <c:pt idx="168">
                  <c:v>6.4638096934491762E-13</c:v>
                </c:pt>
                <c:pt idx="169">
                  <c:v>6.4095063820491467E-13</c:v>
                </c:pt>
                <c:pt idx="170">
                  <c:v>6.3561478345653931E-13</c:v>
                </c:pt>
                <c:pt idx="171">
                  <c:v>6.3037141826683381E-13</c:v>
                </c:pt>
                <c:pt idx="172">
                  <c:v>6.2521859902235091E-13</c:v>
                </c:pt>
                <c:pt idx="173">
                  <c:v>6.2015442438157856E-13</c:v>
                </c:pt>
                <c:pt idx="174">
                  <c:v>6.1517703434821691E-13</c:v>
                </c:pt>
                <c:pt idx="175">
                  <c:v>6.102846093648488E-13</c:v>
                </c:pt>
                <c:pt idx="176">
                  <c:v>6.0547536942655227E-13</c:v>
                </c:pt>
                <c:pt idx="177">
                  <c:v>6.0074757321401331E-13</c:v>
                </c:pt>
                <c:pt idx="178">
                  <c:v>5.9609951724570923E-13</c:v>
                </c:pt>
                <c:pt idx="179">
                  <c:v>5.9152953504874047E-13</c:v>
                </c:pt>
                <c:pt idx="180">
                  <c:v>5.8703599634789945E-13</c:v>
                </c:pt>
                <c:pt idx="181">
                  <c:v>5.8261730627257142E-13</c:v>
                </c:pt>
                <c:pt idx="182">
                  <c:v>5.782719045810783E-13</c:v>
                </c:pt>
                <c:pt idx="183">
                  <c:v>5.7399826490207301E-13</c:v>
                </c:pt>
                <c:pt idx="184">
                  <c:v>5.6979489399261568E-13</c:v>
                </c:pt>
                <c:pt idx="185">
                  <c:v>5.6566033101255718E-13</c:v>
                </c:pt>
                <c:pt idx="186">
                  <c:v>5.6159314681487454E-13</c:v>
                </c:pt>
                <c:pt idx="187">
                  <c:v>5.5759194325160193E-13</c:v>
                </c:pt>
                <c:pt idx="188">
                  <c:v>5.5365535249501829E-13</c:v>
                </c:pt>
                <c:pt idx="189">
                  <c:v>5.4978203637374984E-13</c:v>
                </c:pt>
                <c:pt idx="190">
                  <c:v>5.4597068572346246E-13</c:v>
                </c:pt>
                <c:pt idx="191">
                  <c:v>5.4222001975181982E-13</c:v>
                </c:pt>
                <c:pt idx="192">
                  <c:v>5.3852878541739412E-13</c:v>
                </c:pt>
                <c:pt idx="193">
                  <c:v>5.3489575682222061E-13</c:v>
                </c:pt>
                <c:pt idx="194">
                  <c:v>5.3131973461769678E-13</c:v>
                </c:pt>
                <c:pt idx="195">
                  <c:v>5.2779954542353064E-13</c:v>
                </c:pt>
                <c:pt idx="196">
                  <c:v>5.2433404125945112E-13</c:v>
                </c:pt>
                <c:pt idx="197">
                  <c:v>5.2092209898939993E-13</c:v>
                </c:pt>
                <c:pt idx="198">
                  <c:v>5.1756261977792909E-13</c:v>
                </c:pt>
                <c:pt idx="199">
                  <c:v>5.1425452855853619E-13</c:v>
                </c:pt>
                <c:pt idx="200">
                  <c:v>5.1099677351367296E-13</c:v>
                </c:pt>
                <c:pt idx="201">
                  <c:v>5.0778832556617266E-13</c:v>
                </c:pt>
                <c:pt idx="202">
                  <c:v>5.0462817788184212E-13</c:v>
                </c:pt>
                <c:pt idx="203">
                  <c:v>5.015153453829749E-13</c:v>
                </c:pt>
                <c:pt idx="204">
                  <c:v>4.9844886427254356E-13</c:v>
                </c:pt>
                <c:pt idx="205">
                  <c:v>4.9542779156883678E-13</c:v>
                </c:pt>
                <c:pt idx="206">
                  <c:v>4.9245120465031224E-13</c:v>
                </c:pt>
                <c:pt idx="207">
                  <c:v>4.8951820081043817E-13</c:v>
                </c:pt>
                <c:pt idx="208">
                  <c:v>4.8662789682230673E-13</c:v>
                </c:pt>
                <c:pt idx="209">
                  <c:v>4.8377942851280186E-13</c:v>
                </c:pt>
                <c:pt idx="210">
                  <c:v>4.8097195034611282E-13</c:v>
                </c:pt>
                <c:pt idx="211">
                  <c:v>4.7820463501638675E-13</c:v>
                </c:pt>
                <c:pt idx="212">
                  <c:v>4.7547667304932122E-13</c:v>
                </c:pt>
                <c:pt idx="213">
                  <c:v>4.7278727241249735E-13</c:v>
                </c:pt>
                <c:pt idx="214">
                  <c:v>4.7013565813426379E-13</c:v>
                </c:pt>
                <c:pt idx="215">
                  <c:v>4.6752107193098214E-13</c:v>
                </c:pt>
                <c:pt idx="216">
                  <c:v>4.6494277184245069E-13</c:v>
                </c:pt>
                <c:pt idx="217">
                  <c:v>4.6240003187532587E-13</c:v>
                </c:pt>
                <c:pt idx="218">
                  <c:v>4.5989214165436649E-13</c:v>
                </c:pt>
                <c:pt idx="219">
                  <c:v>4.5741840608132874E-13</c:v>
                </c:pt>
                <c:pt idx="220">
                  <c:v>4.549781450013426E-13</c:v>
                </c:pt>
                <c:pt idx="221">
                  <c:v>4.5257069287660648E-13</c:v>
                </c:pt>
                <c:pt idx="222">
                  <c:v>4.5019539846723949E-13</c:v>
                </c:pt>
                <c:pt idx="223">
                  <c:v>4.4785162451913204E-13</c:v>
                </c:pt>
                <c:pt idx="224">
                  <c:v>4.455387474586438E-13</c:v>
                </c:pt>
                <c:pt idx="225">
                  <c:v>4.4325615709399602E-13</c:v>
                </c:pt>
                <c:pt idx="226">
                  <c:v>4.4100325632321265E-13</c:v>
                </c:pt>
                <c:pt idx="227">
                  <c:v>4.3877946084846582E-13</c:v>
                </c:pt>
                <c:pt idx="228">
                  <c:v>4.36584198896685E-13</c:v>
                </c:pt>
                <c:pt idx="229">
                  <c:v>4.3441691094629219E-13</c:v>
                </c:pt>
                <c:pt idx="230">
                  <c:v>4.3227704945992898E-13</c:v>
                </c:pt>
                <c:pt idx="231">
                  <c:v>4.3016407862304289E-13</c:v>
                </c:pt>
                <c:pt idx="232">
                  <c:v>4.2807747408820562E-13</c:v>
                </c:pt>
                <c:pt idx="233">
                  <c:v>4.2601672272503573E-13</c:v>
                </c:pt>
                <c:pt idx="234">
                  <c:v>4.239813223756042E-13</c:v>
                </c:pt>
                <c:pt idx="235">
                  <c:v>4.2197078161520137E-13</c:v>
                </c:pt>
                <c:pt idx="236">
                  <c:v>4.1998461951834783E-13</c:v>
                </c:pt>
                <c:pt idx="237">
                  <c:v>4.1802236542993383E-13</c:v>
                </c:pt>
                <c:pt idx="238">
                  <c:v>4.1608355874137573E-13</c:v>
                </c:pt>
                <c:pt idx="239">
                  <c:v>4.1416774867167734E-13</c:v>
                </c:pt>
                <c:pt idx="240">
                  <c:v>4.1227449405328992E-13</c:v>
                </c:pt>
                <c:pt idx="241">
                  <c:v>4.1040336312266553E-13</c:v>
                </c:pt>
                <c:pt idx="242">
                  <c:v>4.0855393331539922E-13</c:v>
                </c:pt>
                <c:pt idx="243">
                  <c:v>4.0672579106586088E-13</c:v>
                </c:pt>
                <c:pt idx="244">
                  <c:v>4.0491853161121723E-13</c:v>
                </c:pt>
                <c:pt idx="245">
                  <c:v>4.0313175879974826E-13</c:v>
                </c:pt>
                <c:pt idx="246">
                  <c:v>4.0136508490336285E-13</c:v>
                </c:pt>
                <c:pt idx="247">
                  <c:v>3.996181304342223E-13</c:v>
                </c:pt>
                <c:pt idx="248">
                  <c:v>3.9789052396538086E-13</c:v>
                </c:pt>
                <c:pt idx="249">
                  <c:v>3.9618190195535573E-13</c:v>
                </c:pt>
                <c:pt idx="250">
                  <c:v>3.9449190857653989E-13</c:v>
                </c:pt>
                <c:pt idx="251">
                  <c:v>3.9282019554737315E-13</c:v>
                </c:pt>
                <c:pt idx="252">
                  <c:v>3.9116642196818948E-13</c:v>
                </c:pt>
                <c:pt idx="253">
                  <c:v>3.8953025416065936E-13</c:v>
                </c:pt>
                <c:pt idx="254">
                  <c:v>3.879113655107488E-13</c:v>
                </c:pt>
                <c:pt idx="255">
                  <c:v>3.8630943631511747E-13</c:v>
                </c:pt>
                <c:pt idx="256">
                  <c:v>3.8472415363087989E-13</c:v>
                </c:pt>
                <c:pt idx="257">
                  <c:v>3.8315521112865735E-13</c:v>
                </c:pt>
                <c:pt idx="258">
                  <c:v>3.8160230894884697E-13</c:v>
                </c:pt>
                <c:pt idx="259">
                  <c:v>3.8006515356103772E-13</c:v>
                </c:pt>
                <c:pt idx="260">
                  <c:v>3.7854345762650472E-13</c:v>
                </c:pt>
                <c:pt idx="261">
                  <c:v>3.7703693986371316E-13</c:v>
                </c:pt>
                <c:pt idx="262">
                  <c:v>3.755453249167672E-13</c:v>
                </c:pt>
                <c:pt idx="263">
                  <c:v>3.7406834322673858E-13</c:v>
                </c:pt>
                <c:pt idx="264">
                  <c:v>3.7260573090581075E-13</c:v>
                </c:pt>
                <c:pt idx="265">
                  <c:v>3.7115722961417892E-13</c:v>
                </c:pt>
                <c:pt idx="266">
                  <c:v>3.6972258643964356E-13</c:v>
                </c:pt>
                <c:pt idx="267">
                  <c:v>3.6830155377983876E-13</c:v>
                </c:pt>
                <c:pt idx="268">
                  <c:v>3.6689388922703845E-13</c:v>
                </c:pt>
                <c:pt idx="269">
                  <c:v>3.6549935545548291E-13</c:v>
                </c:pt>
                <c:pt idx="270">
                  <c:v>3.641177201111709E-13</c:v>
                </c:pt>
                <c:pt idx="271">
                  <c:v>3.627487557040628E-13</c:v>
                </c:pt>
                <c:pt idx="272">
                  <c:v>3.6139223950264199E-13</c:v>
                </c:pt>
                <c:pt idx="273">
                  <c:v>3.6004795343078364E-13</c:v>
                </c:pt>
                <c:pt idx="274">
                  <c:v>3.5871568396687815E-13</c:v>
                </c:pt>
                <c:pt idx="275">
                  <c:v>3.5739522204516271E-13</c:v>
                </c:pt>
                <c:pt idx="276">
                  <c:v>3.5608636295920941E-13</c:v>
                </c:pt>
                <c:pt idx="277">
                  <c:v>3.547889062675251E-13</c:v>
                </c:pt>
                <c:pt idx="278">
                  <c:v>3.5350265570121542E-13</c:v>
                </c:pt>
                <c:pt idx="279">
                  <c:v>3.5222741907366771E-13</c:v>
                </c:pt>
                <c:pt idx="280">
                  <c:v>3.5096300819220914E-13</c:v>
                </c:pt>
                <c:pt idx="281">
                  <c:v>3.4970923877169598E-13</c:v>
                </c:pt>
                <c:pt idx="282">
                  <c:v>3.4846593034999231E-13</c:v>
                </c:pt>
                <c:pt idx="283">
                  <c:v>3.4723290620529654E-13</c:v>
                </c:pt>
                <c:pt idx="284">
                  <c:v>3.4600999327527437E-13</c:v>
                </c:pt>
                <c:pt idx="285">
                  <c:v>3.4479702207796046E-13</c:v>
                </c:pt>
                <c:pt idx="286">
                  <c:v>3.4359382663438781E-13</c:v>
                </c:pt>
                <c:pt idx="287">
                  <c:v>3.4240024439290828E-13</c:v>
                </c:pt>
                <c:pt idx="288">
                  <c:v>3.4121611615516755E-13</c:v>
                </c:pt>
                <c:pt idx="289">
                  <c:v>3.4004128600369623E-13</c:v>
                </c:pt>
                <c:pt idx="290">
                  <c:v>3.3887560123108421E-13</c:v>
                </c:pt>
                <c:pt idx="291">
                  <c:v>3.3771891227070197E-13</c:v>
                </c:pt>
                <c:pt idx="292">
                  <c:v>3.365710726289348E-13</c:v>
                </c:pt>
                <c:pt idx="293">
                  <c:v>3.3543193881889776E-13</c:v>
                </c:pt>
                <c:pt idx="294">
                  <c:v>3.3430137029559821E-13</c:v>
                </c:pt>
                <c:pt idx="295">
                  <c:v>3.331792293925142E-13</c:v>
                </c:pt>
                <c:pt idx="296">
                  <c:v>3.3206538125955789E-13</c:v>
                </c:pt>
                <c:pt idx="297">
                  <c:v>3.3095969380239375E-13</c:v>
                </c:pt>
                <c:pt idx="298">
                  <c:v>3.2986203762308122E-13</c:v>
                </c:pt>
                <c:pt idx="299">
                  <c:v>3.2877228596201353E-13</c:v>
                </c:pt>
                <c:pt idx="300">
                  <c:v>3.2769031464112376E-13</c:v>
                </c:pt>
                <c:pt idx="301">
                  <c:v>3.266160020083306E-13</c:v>
                </c:pt>
                <c:pt idx="302">
                  <c:v>3.2554922888319643E-13</c:v>
                </c:pt>
                <c:pt idx="303">
                  <c:v>3.2448987850377122E-13</c:v>
                </c:pt>
                <c:pt idx="304">
                  <c:v>3.2343783647459699E-13</c:v>
                </c:pt>
                <c:pt idx="305">
                  <c:v>3.2239299071584559E-13</c:v>
                </c:pt>
                <c:pt idx="306">
                  <c:v>3.2135523141356672E-13</c:v>
                </c:pt>
                <c:pt idx="307">
                  <c:v>3.2032445097102152E-13</c:v>
                </c:pt>
                <c:pt idx="308">
                  <c:v>3.1930054396107684E-13</c:v>
                </c:pt>
                <c:pt idx="309">
                  <c:v>3.18283407079638E-13</c:v>
                </c:pt>
                <c:pt idx="310">
                  <c:v>3.1727293910009754E-13</c:v>
                </c:pt>
                <c:pt idx="311">
                  <c:v>3.162690408287763E-13</c:v>
                </c:pt>
                <c:pt idx="312">
                  <c:v>3.152716150613366E-13</c:v>
                </c:pt>
                <c:pt idx="313">
                  <c:v>3.1428056654014522E-13</c:v>
                </c:pt>
                <c:pt idx="314">
                  <c:v>3.1329580191256581E-13</c:v>
                </c:pt>
                <c:pt idx="315">
                  <c:v>3.1231722969016026E-13</c:v>
                </c:pt>
                <c:pt idx="316">
                  <c:v>3.1134476020877896E-13</c:v>
                </c:pt>
                <c:pt idx="317">
                  <c:v>3.1037830558952104E-13</c:v>
                </c:pt>
                <c:pt idx="318">
                  <c:v>3.0941777970054454E-13</c:v>
                </c:pt>
                <c:pt idx="319">
                  <c:v>3.0846309811970871E-13</c:v>
                </c:pt>
                <c:pt idx="320">
                  <c:v>3.0751417809803051E-13</c:v>
                </c:pt>
                <c:pt idx="321">
                  <c:v>3.0657093852393571E-13</c:v>
                </c:pt>
                <c:pt idx="322">
                  <c:v>3.0563329988828964E-13</c:v>
                </c:pt>
                <c:pt idx="323">
                  <c:v>3.047011842501884E-13</c:v>
                </c:pt>
                <c:pt idx="324">
                  <c:v>3.037745152034955E-13</c:v>
                </c:pt>
                <c:pt idx="325">
                  <c:v>3.0285321784410592E-13</c:v>
                </c:pt>
                <c:pt idx="326">
                  <c:v>3.0193721873792352E-13</c:v>
                </c:pt>
                <c:pt idx="327">
                  <c:v>3.0102644588953446E-13</c:v>
                </c:pt>
                <c:pt idx="328">
                  <c:v>3.0012082871156285E-13</c:v>
                </c:pt>
                <c:pt idx="329">
                  <c:v>2.9922029799469269E-13</c:v>
                </c:pt>
                <c:pt idx="330">
                  <c:v>2.9832478587834151E-13</c:v>
                </c:pt>
                <c:pt idx="331">
                  <c:v>2.9743422582197256E-13</c:v>
                </c:pt>
                <c:pt idx="332">
                  <c:v>2.9654855257702986E-13</c:v>
                </c:pt>
                <c:pt idx="333">
                  <c:v>2.9566770215948416E-13</c:v>
                </c:pt>
                <c:pt idx="334">
                  <c:v>2.9479161182297516E-13</c:v>
                </c:pt>
                <c:pt idx="335">
                  <c:v>2.9392022003253783E-13</c:v>
                </c:pt>
                <c:pt idx="336">
                  <c:v>2.930534664388992E-13</c:v>
                </c:pt>
                <c:pt idx="337">
                  <c:v>2.9219129185333385E-13</c:v>
                </c:pt>
                <c:pt idx="338">
                  <c:v>2.9133363822306578E-13</c:v>
                </c:pt>
                <c:pt idx="339">
                  <c:v>2.9048044860720425E-13</c:v>
                </c:pt>
                <c:pt idx="340">
                  <c:v>2.8963166715320195E-13</c:v>
                </c:pt>
                <c:pt idx="341">
                  <c:v>2.8878723907382536E-13</c:v>
                </c:pt>
                <c:pt idx="342">
                  <c:v>2.8794711062462348E-13</c:v>
                </c:pt>
                <c:pt idx="343">
                  <c:v>2.8711122908188684E-13</c:v>
                </c:pt>
                <c:pt idx="344">
                  <c:v>2.8627954272108451E-13</c:v>
                </c:pt>
                <c:pt idx="345">
                  <c:v>2.854520007957683E-13</c:v>
                </c:pt>
                <c:pt idx="346">
                  <c:v>2.8462855351693552E-13</c:v>
                </c:pt>
                <c:pt idx="347">
                  <c:v>2.8380915203283866E-13</c:v>
                </c:pt>
                <c:pt idx="348">
                  <c:v>2.8299374840923316E-13</c:v>
                </c:pt>
                <c:pt idx="349">
                  <c:v>2.8218229561005356E-13</c:v>
                </c:pt>
                <c:pt idx="350">
                  <c:v>2.8137474747850778E-13</c:v>
                </c:pt>
                <c:pt idx="351">
                  <c:v>2.8057105871858209E-13</c:v>
                </c:pt>
                <c:pt idx="352">
                  <c:v>2.7977118487694617E-13</c:v>
                </c:pt>
                <c:pt idx="353">
                  <c:v>2.7897508232525046E-13</c:v>
                </c:pt>
                <c:pt idx="354">
                  <c:v>2.7818270824280667E-13</c:v>
                </c:pt>
                <c:pt idx="355">
                  <c:v>2.7739402059964324E-13</c:v>
                </c:pt>
                <c:pt idx="356">
                  <c:v>2.7660897813992852E-13</c:v>
                </c:pt>
                <c:pt idx="357">
                  <c:v>2.7582754036575132E-13</c:v>
                </c:pt>
                <c:pt idx="358">
                  <c:v>2.7504966752125343E-13</c:v>
                </c:pt>
                <c:pt idx="359">
                  <c:v>2.742753205771055E-13</c:v>
                </c:pt>
                <c:pt idx="360">
                  <c:v>2.7350446121531782E-13</c:v>
                </c:pt>
                <c:pt idx="361">
                  <c:v>2.7273705181438076E-13</c:v>
                </c:pt>
                <c:pt idx="362">
                  <c:v>2.719730554347253E-13</c:v>
                </c:pt>
                <c:pt idx="363">
                  <c:v>2.7121243580449876E-13</c:v>
                </c:pt>
                <c:pt idx="364">
                  <c:v>2.7045515730564748E-13</c:v>
                </c:pt>
                <c:pt idx="365">
                  <c:v>2.6970118496029998E-13</c:v>
                </c:pt>
                <c:pt idx="366">
                  <c:v>2.6895048441744491E-13</c:v>
                </c:pt>
                <c:pt idx="367">
                  <c:v>2.682030219398958E-13</c:v>
                </c:pt>
                <c:pt idx="368">
                  <c:v>2.674587643915381E-13</c:v>
                </c:pt>
                <c:pt idx="369">
                  <c:v>2.6671767922485075E-13</c:v>
                </c:pt>
                <c:pt idx="370">
                  <c:v>2.6597973446869753E-13</c:v>
                </c:pt>
                <c:pt idx="371">
                  <c:v>2.6524489871638138E-13</c:v>
                </c:pt>
                <c:pt idx="372">
                  <c:v>2.6451314111395653E-13</c:v>
                </c:pt>
                <c:pt idx="373">
                  <c:v>2.6378443134879275E-13</c:v>
                </c:pt>
                <c:pt idx="374">
                  <c:v>2.6305873963838565E-13</c:v>
                </c:pt>
                <c:pt idx="375">
                  <c:v>2.6233603671940879E-13</c:v>
                </c:pt>
                <c:pt idx="376">
                  <c:v>2.6161629383700071E-13</c:v>
                </c:pt>
                <c:pt idx="377">
                  <c:v>2.608994827342837E-13</c:v>
                </c:pt>
                <c:pt idx="378">
                  <c:v>2.6018557564210753E-13</c:v>
                </c:pt>
                <c:pt idx="379">
                  <c:v>2.5947454526901395E-13</c:v>
                </c:pt>
                <c:pt idx="380">
                  <c:v>2.5876636479141766E-13</c:v>
                </c:pt>
                <c:pt idx="381">
                  <c:v>2.5806100784399793E-13</c:v>
                </c:pt>
                <c:pt idx="382">
                  <c:v>2.5735844851029683E-13</c:v>
                </c:pt>
                <c:pt idx="383">
                  <c:v>2.5665866131352025E-13</c:v>
                </c:pt>
                <c:pt idx="384">
                  <c:v>2.5596162120753591E-13</c:v>
                </c:pt>
                <c:pt idx="385">
                  <c:v>2.5526730356806502E-13</c:v>
                </c:pt>
                <c:pt idx="386">
                  <c:v>2.5457568418406294E-13</c:v>
                </c:pt>
                <c:pt idx="387">
                  <c:v>2.5388673924928543E-13</c:v>
                </c:pt>
                <c:pt idx="388">
                  <c:v>2.5320044535403521E-13</c:v>
                </c:pt>
                <c:pt idx="389">
                  <c:v>2.5251677947708606E-13</c:v>
                </c:pt>
                <c:pt idx="390">
                  <c:v>2.5183571897778003E-13</c:v>
                </c:pt>
                <c:pt idx="391">
                  <c:v>2.5115724158829396E-13</c:v>
                </c:pt>
                <c:pt idx="392">
                  <c:v>2.5048132540607199E-13</c:v>
                </c:pt>
                <c:pt idx="393">
                  <c:v>2.4980794888641976E-13</c:v>
                </c:pt>
                <c:pt idx="394">
                  <c:v>2.4913709083525788E-13</c:v>
                </c:pt>
                <c:pt idx="395">
                  <c:v>2.4846873040203009E-13</c:v>
                </c:pt>
                <c:pt idx="396">
                  <c:v>2.4780284707276315E-13</c:v>
                </c:pt>
                <c:pt idx="397">
                  <c:v>2.4713942066327554E-13</c:v>
                </c:pt>
                <c:pt idx="398">
                  <c:v>2.4647843131253108E-13</c:v>
                </c:pt>
                <c:pt idx="399">
                  <c:v>2.4581985947613472E-13</c:v>
                </c:pt>
                <c:pt idx="400">
                  <c:v>2.4516368591996769E-13</c:v>
                </c:pt>
                <c:pt idx="401">
                  <c:v>2.445098917139578E-13</c:v>
                </c:pt>
                <c:pt idx="402">
                  <c:v>2.4385845822598343E-13</c:v>
                </c:pt>
                <c:pt idx="403">
                  <c:v>2.4320936711590745E-13</c:v>
                </c:pt>
                <c:pt idx="404">
                  <c:v>2.4256260032973842E-13</c:v>
                </c:pt>
                <c:pt idx="405">
                  <c:v>2.41918140093916E-13</c:v>
                </c:pt>
                <c:pt idx="406">
                  <c:v>2.4127596890971887E-13</c:v>
                </c:pt>
                <c:pt idx="407">
                  <c:v>2.4063606954779089E-13</c:v>
                </c:pt>
                <c:pt idx="408">
                  <c:v>2.3999842504278462E-13</c:v>
                </c:pt>
                <c:pt idx="409">
                  <c:v>2.3936301868811845E-13</c:v>
                </c:pt>
                <c:pt idx="410">
                  <c:v>2.387298340308453E-13</c:v>
                </c:pt>
                <c:pt idx="411">
                  <c:v>2.3809885486663071E-13</c:v>
                </c:pt>
                <c:pt idx="412">
                  <c:v>2.3747006523483751E-13</c:v>
                </c:pt>
                <c:pt idx="413">
                  <c:v>2.3684344941371464E-13</c:v>
                </c:pt>
                <c:pt idx="414">
                  <c:v>2.3621899191568883E-13</c:v>
                </c:pt>
                <c:pt idx="415">
                  <c:v>2.3559667748275567E-13</c:v>
                </c:pt>
                <c:pt idx="416">
                  <c:v>2.3497649108196849E-13</c:v>
                </c:pt>
                <c:pt idx="417">
                  <c:v>2.3435841790102342E-13</c:v>
                </c:pt>
                <c:pt idx="418">
                  <c:v>2.3374244334393724E-13</c:v>
                </c:pt>
                <c:pt idx="419">
                  <c:v>2.3312855302681765E-13</c:v>
                </c:pt>
                <c:pt idx="420">
                  <c:v>2.3251673277372226E-13</c:v>
                </c:pt>
                <c:pt idx="421">
                  <c:v>2.3190696861260581E-13</c:v>
                </c:pt>
                <c:pt idx="422">
                  <c:v>2.3129924677135307E-13</c:v>
                </c:pt>
                <c:pt idx="423">
                  <c:v>2.306935536738952E-13</c:v>
                </c:pt>
                <c:pt idx="424">
                  <c:v>2.3008987593640855E-13</c:v>
                </c:pt>
                <c:pt idx="425">
                  <c:v>2.2948820036359357E-13</c:v>
                </c:pt>
                <c:pt idx="426">
                  <c:v>2.2888851394503227E-13</c:v>
                </c:pt>
                <c:pt idx="427">
                  <c:v>2.2829080385162262E-13</c:v>
                </c:pt>
                <c:pt idx="428">
                  <c:v>2.2769505743208795E-13</c:v>
                </c:pt>
                <c:pt idx="429">
                  <c:v>2.271012622095599E-13</c:v>
                </c:pt>
                <c:pt idx="430">
                  <c:v>2.2650940587823348E-13</c:v>
                </c:pt>
                <c:pt idx="431">
                  <c:v>2.2591947630009231E-13</c:v>
                </c:pt>
                <c:pt idx="432">
                  <c:v>2.2533146150170296E-13</c:v>
                </c:pt>
                <c:pt idx="433">
                  <c:v>2.2474534967107635E-13</c:v>
                </c:pt>
                <c:pt idx="434">
                  <c:v>2.2416112915459555E-13</c:v>
                </c:pt>
                <c:pt idx="435">
                  <c:v>2.2357878845400733E-13</c:v>
                </c:pt>
                <c:pt idx="436">
                  <c:v>2.2299831622347764E-13</c:v>
                </c:pt>
                <c:pt idx="437">
                  <c:v>2.2241970126670832E-13</c:v>
                </c:pt>
                <c:pt idx="438">
                  <c:v>2.2184293253411421E-13</c:v>
                </c:pt>
                <c:pt idx="439">
                  <c:v>2.2126799912005957E-13</c:v>
                </c:pt>
                <c:pt idx="440">
                  <c:v>2.2069489026015225E-13</c:v>
                </c:pt>
                <c:pt idx="441">
                  <c:v>2.2012359532859428E-13</c:v>
                </c:pt>
                <c:pt idx="442">
                  <c:v>2.1955410383558793E-13</c:v>
                </c:pt>
                <c:pt idx="443">
                  <c:v>2.1898640542479606E-13</c:v>
                </c:pt>
                <c:pt idx="444">
                  <c:v>2.1842048987085513E-13</c:v>
                </c:pt>
                <c:pt idx="445">
                  <c:v>2.1785634707694027E-13</c:v>
                </c:pt>
                <c:pt idx="446">
                  <c:v>2.1729396707238106E-13</c:v>
                </c:pt>
                <c:pt idx="447">
                  <c:v>2.1673334001032689E-13</c:v>
                </c:pt>
                <c:pt idx="448">
                  <c:v>2.1617445616546089E-13</c:v>
                </c:pt>
                <c:pt idx="449">
                  <c:v>2.156173059317614E-13</c:v>
                </c:pt>
                <c:pt idx="450">
                  <c:v>2.1506187982030984E-13</c:v>
                </c:pt>
                <c:pt idx="451">
                  <c:v>2.1450816845714418E-13</c:v>
                </c:pt>
                <c:pt idx="452">
                  <c:v>2.1395616258115686E-13</c:v>
                </c:pt>
                <c:pt idx="453">
                  <c:v>2.1340585304203619E-13</c:v>
                </c:pt>
                <c:pt idx="454">
                  <c:v>2.1285723079825054E-13</c:v>
                </c:pt>
                <c:pt idx="455">
                  <c:v>2.1231028691507412E-13</c:v>
                </c:pt>
                <c:pt idx="456">
                  <c:v>2.1176501256265339E-13</c:v>
                </c:pt>
                <c:pt idx="457">
                  <c:v>2.1122139901411373E-13</c:v>
                </c:pt>
                <c:pt idx="458">
                  <c:v>2.1067943764370496E-13</c:v>
                </c:pt>
                <c:pt idx="459">
                  <c:v>2.1013911992498509E-13</c:v>
                </c:pt>
                <c:pt idx="460">
                  <c:v>2.0960043742904153E-13</c:v>
                </c:pt>
                <c:pt idx="461">
                  <c:v>2.0906338182274871E-13</c:v>
                </c:pt>
                <c:pt idx="462">
                  <c:v>2.08527944867062E-13</c:v>
                </c:pt>
                <c:pt idx="463">
                  <c:v>2.0799411841534603E-13</c:v>
                </c:pt>
                <c:pt idx="464">
                  <c:v>2.0746189441173779E-13</c:v>
                </c:pt>
                <c:pt idx="465">
                  <c:v>2.0693126488954299E-13</c:v>
                </c:pt>
                <c:pt idx="466">
                  <c:v>2.0640222196966558E-13</c:v>
                </c:pt>
                <c:pt idx="467">
                  <c:v>2.058747578590689E-13</c:v>
                </c:pt>
                <c:pt idx="468">
                  <c:v>2.0534886484926888E-13</c:v>
                </c:pt>
                <c:pt idx="469">
                  <c:v>2.0482453531485741E-13</c:v>
                </c:pt>
                <c:pt idx="470">
                  <c:v>2.0430176171205648E-13</c:v>
                </c:pt>
                <c:pt idx="471">
                  <c:v>2.0378053657730095E-13</c:v>
                </c:pt>
                <c:pt idx="472">
                  <c:v>2.032608525258511E-13</c:v>
                </c:pt>
                <c:pt idx="473">
                  <c:v>2.0274270225043265E-13</c:v>
                </c:pt>
                <c:pt idx="474">
                  <c:v>2.0222607851990472E-13</c:v>
                </c:pt>
                <c:pt idx="475">
                  <c:v>2.017109741779548E-13</c:v>
                </c:pt>
                <c:pt idx="476">
                  <c:v>2.0119738214182017E-13</c:v>
                </c:pt>
                <c:pt idx="477">
                  <c:v>2.0068529540103512E-13</c:v>
                </c:pt>
                <c:pt idx="478">
                  <c:v>2.0017470701620354E-13</c:v>
                </c:pt>
                <c:pt idx="479">
                  <c:v>1.9966561011779644E-13</c:v>
                </c:pt>
                <c:pt idx="480">
                  <c:v>1.9915799790497344E-13</c:v>
                </c:pt>
                <c:pt idx="481">
                  <c:v>1.9865186364442824E-13</c:v>
                </c:pt>
                <c:pt idx="482">
                  <c:v>1.9814720066925737E-13</c:v>
                </c:pt>
                <c:pt idx="483">
                  <c:v>1.9764400237785138E-13</c:v>
                </c:pt>
                <c:pt idx="484">
                  <c:v>1.9714226223280862E-13</c:v>
                </c:pt>
                <c:pt idx="485">
                  <c:v>1.9664197375987061E-13</c:v>
                </c:pt>
                <c:pt idx="486">
                  <c:v>1.9614313054687891E-13</c:v>
                </c:pt>
                <c:pt idx="487">
                  <c:v>1.9564572624275247E-13</c:v>
                </c:pt>
                <c:pt idx="488">
                  <c:v>1.9514975455648602E-13</c:v>
                </c:pt>
                <c:pt idx="489">
                  <c:v>1.9465520925616785E-13</c:v>
                </c:pt>
                <c:pt idx="490">
                  <c:v>1.9416208416801756E-13</c:v>
                </c:pt>
                <c:pt idx="491">
                  <c:v>1.9367037317544266E-13</c:v>
                </c:pt>
                <c:pt idx="492">
                  <c:v>1.9318007021811423E-13</c:v>
                </c:pt>
                <c:pt idx="493">
                  <c:v>1.9269116929106074E-13</c:v>
                </c:pt>
                <c:pt idx="494">
                  <c:v>1.9220366444377965E-13</c:v>
                </c:pt>
                <c:pt idx="495">
                  <c:v>1.9171754977936723E-13</c:v>
                </c:pt>
                <c:pt idx="496">
                  <c:v>1.9123281945366463E-13</c:v>
                </c:pt>
                <c:pt idx="497">
                  <c:v>1.907494676744217E-13</c:v>
                </c:pt>
                <c:pt idx="498">
                  <c:v>1.9026748870047668E-13</c:v>
                </c:pt>
                <c:pt idx="499">
                  <c:v>1.8978687684095241E-13</c:v>
                </c:pt>
                <c:pt idx="500">
                  <c:v>1.8930762645446808E-13</c:v>
                </c:pt>
              </c:numCache>
            </c:numRef>
          </c:yVal>
          <c:smooth val="0"/>
          <c:extLst>
            <c:ext xmlns:c16="http://schemas.microsoft.com/office/drawing/2014/chart" uri="{C3380CC4-5D6E-409C-BE32-E72D297353CC}">
              <c16:uniqueId val="{00000000-9373-4148-A8B7-D7285CC5798C}"/>
            </c:ext>
          </c:extLst>
        </c:ser>
        <c:ser>
          <c:idx val="0"/>
          <c:order val="1"/>
          <c:tx>
            <c:v>Carbon dioxide</c:v>
          </c:tx>
          <c:spPr>
            <a:ln w="19050" cap="rnd">
              <a:solidFill>
                <a:schemeClr val="accent1"/>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inventory_and_effects!$AA$7:$AA$507</c:f>
              <c:numCache>
                <c:formatCode>0.00E+00</c:formatCode>
                <c:ptCount val="501"/>
                <c:pt idx="0">
                  <c:v>0</c:v>
                </c:pt>
                <c:pt idx="1">
                  <c:v>1.2154473957379658E-16</c:v>
                </c:pt>
                <c:pt idx="2">
                  <c:v>2.3515291414503522E-16</c:v>
                </c:pt>
                <c:pt idx="3">
                  <c:v>3.4128477366571655E-16</c:v>
                </c:pt>
                <c:pt idx="4">
                  <c:v>4.4035520571548658E-16</c:v>
                </c:pt>
                <c:pt idx="5">
                  <c:v>5.3274462111528209E-16</c:v>
                </c:pt>
                <c:pt idx="6">
                  <c:v>6.1880684820134888E-16</c:v>
                </c:pt>
                <c:pt idx="7">
                  <c:v>6.9887478289544047E-16</c:v>
                </c:pt>
                <c:pt idx="8">
                  <c:v>7.7326436909533527E-16</c:v>
                </c:pt>
                <c:pt idx="9">
                  <c:v>8.4227734934137947E-16</c:v>
                </c:pt>
                <c:pt idx="10">
                  <c:v>9.0620312102818202E-16</c:v>
                </c:pt>
                <c:pt idx="11">
                  <c:v>9.6531995218887354E-16</c:v>
                </c:pt>
                <c:pt idx="12">
                  <c:v>1.0198957480087128E-15</c:v>
                </c:pt>
                <c:pt idx="13">
                  <c:v>1.0701885107286799E-15</c:v>
                </c:pt>
                <c:pt idx="14">
                  <c:v>1.1164465983323942E-15</c:v>
                </c:pt>
                <c:pt idx="15">
                  <c:v>1.1589088588974944E-15</c:v>
                </c:pt>
                <c:pt idx="16">
                  <c:v>1.1978046957920818E-15</c:v>
                </c:pt>
                <c:pt idx="17">
                  <c:v>1.2333541024828343E-15</c:v>
                </c:pt>
                <c:pt idx="18">
                  <c:v>1.2657676933986105E-15</c:v>
                </c:pt>
                <c:pt idx="19">
                  <c:v>1.2952467481262527E-15</c:v>
                </c:pt>
                <c:pt idx="20">
                  <c:v>1.3219832794728986E-15</c:v>
                </c:pt>
                <c:pt idx="21">
                  <c:v>1.3461601310412869E-15</c:v>
                </c:pt>
                <c:pt idx="22">
                  <c:v>1.3679511064876633E-15</c:v>
                </c:pt>
                <c:pt idx="23">
                  <c:v>1.387521130221484E-15</c:v>
                </c:pt>
                <c:pt idx="24">
                  <c:v>1.4050264376955619E-15</c:v>
                </c:pt>
                <c:pt idx="25">
                  <c:v>1.4206147924188763E-15</c:v>
                </c:pt>
                <c:pt idx="26">
                  <c:v>1.4344257262438643E-15</c:v>
                </c:pt>
                <c:pt idx="27">
                  <c:v>1.4465907992146503E-15</c:v>
                </c:pt>
                <c:pt idx="28">
                  <c:v>1.4572338752203195E-15</c:v>
                </c:pt>
                <c:pt idx="29">
                  <c:v>1.4664714098084071E-15</c:v>
                </c:pt>
                <c:pt idx="30">
                  <c:v>1.4744127467260637E-15</c:v>
                </c:pt>
                <c:pt idx="31">
                  <c:v>1.4811604200311213E-15</c:v>
                </c:pt>
                <c:pt idx="32">
                  <c:v>1.486810458924081E-15</c:v>
                </c:pt>
                <c:pt idx="33">
                  <c:v>1.4914526927743521E-15</c:v>
                </c:pt>
                <c:pt idx="34">
                  <c:v>1.4951710541353751E-15</c:v>
                </c:pt>
                <c:pt idx="35">
                  <c:v>1.4980438778536304E-15</c:v>
                </c:pt>
                <c:pt idx="36">
                  <c:v>1.5001441946694E-15</c:v>
                </c:pt>
                <c:pt idx="37">
                  <c:v>1.5015400179785565E-15</c:v>
                </c:pt>
                <c:pt idx="38">
                  <c:v>1.5022946226724428E-15</c:v>
                </c:pt>
                <c:pt idx="39">
                  <c:v>1.5024668151963245E-15</c:v>
                </c:pt>
                <c:pt idx="40">
                  <c:v>1.5021111941660922E-15</c:v>
                </c:pt>
                <c:pt idx="41">
                  <c:v>1.5012784010587244E-15</c:v>
                </c:pt>
                <c:pt idx="42">
                  <c:v>1.5000153606457228E-15</c:v>
                </c:pt>
                <c:pt idx="43">
                  <c:v>1.498365510971848E-15</c:v>
                </c:pt>
                <c:pt idx="44">
                  <c:v>1.4963690227956626E-15</c:v>
                </c:pt>
                <c:pt idx="45">
                  <c:v>1.4940630085053596E-15</c:v>
                </c:pt>
                <c:pt idx="46">
                  <c:v>1.4914817206048076E-15</c:v>
                </c:pt>
                <c:pt idx="47">
                  <c:v>1.488656739932341E-15</c:v>
                </c:pt>
                <c:pt idx="48">
                  <c:v>1.4856171538301126E-15</c:v>
                </c:pt>
                <c:pt idx="49">
                  <c:v>1.4823897245262946E-15</c:v>
                </c:pt>
                <c:pt idx="50">
                  <c:v>1.4789990480273767E-15</c:v>
                </c:pt>
                <c:pt idx="51">
                  <c:v>1.4754677038445372E-15</c:v>
                </c:pt>
                <c:pt idx="52">
                  <c:v>1.4718163958976535E-15</c:v>
                </c:pt>
                <c:pt idx="53">
                  <c:v>1.4680640849539888E-15</c:v>
                </c:pt>
                <c:pt idx="54">
                  <c:v>1.4642281129668377E-15</c:v>
                </c:pt>
                <c:pt idx="55">
                  <c:v>1.460324319683257E-15</c:v>
                </c:pt>
                <c:pt idx="56">
                  <c:v>1.4563671518901276E-15</c:v>
                </c:pt>
                <c:pt idx="57">
                  <c:v>1.4523697656648463E-15</c:v>
                </c:pt>
                <c:pt idx="58">
                  <c:v>1.4483441219914691E-15</c:v>
                </c:pt>
                <c:pt idx="59">
                  <c:v>1.4443010760955862E-15</c:v>
                </c:pt>
                <c:pt idx="60">
                  <c:v>1.4402504608420396E-15</c:v>
                </c:pt>
                <c:pt idx="61">
                  <c:v>1.4362011645291472E-15</c:v>
                </c:pt>
                <c:pt idx="62">
                  <c:v>1.4321612034016727E-15</c:v>
                </c:pt>
                <c:pt idx="63">
                  <c:v>1.42813778919266E-15</c:v>
                </c:pt>
                <c:pt idx="64">
                  <c:v>1.4241373919916434E-15</c:v>
                </c:pt>
                <c:pt idx="65">
                  <c:v>1.4201657987238474E-15</c:v>
                </c:pt>
                <c:pt idx="66">
                  <c:v>1.4162281675119659E-15</c:v>
                </c:pt>
                <c:pt idx="67">
                  <c:v>1.4123290781790873E-15</c:v>
                </c:pt>
                <c:pt idx="68">
                  <c:v>1.408472579138409E-15</c:v>
                </c:pt>
                <c:pt idx="69">
                  <c:v>1.4046622309026863E-15</c:v>
                </c:pt>
                <c:pt idx="70">
                  <c:v>1.4009011464339132E-15</c:v>
                </c:pt>
                <c:pt idx="71">
                  <c:v>1.3971920285416273E-15</c:v>
                </c:pt>
                <c:pt idx="72">
                  <c:v>1.3935372045265011E-15</c:v>
                </c:pt>
                <c:pt idx="73">
                  <c:v>1.3899386582545566E-15</c:v>
                </c:pt>
                <c:pt idx="74">
                  <c:v>1.3863980598364433E-15</c:v>
                </c:pt>
                <c:pt idx="75">
                  <c:v>1.3829167930757901E-15</c:v>
                </c:pt>
                <c:pt idx="76">
                  <c:v>1.3794959808406401E-15</c:v>
                </c:pt>
                <c:pt idx="77">
                  <c:v>1.3761365085024625E-15</c:v>
                </c:pt>
                <c:pt idx="78">
                  <c:v>1.3728390455781735E-15</c:v>
                </c:pt>
                <c:pt idx="79">
                  <c:v>1.3696040657019847E-15</c:v>
                </c:pt>
                <c:pt idx="80">
                  <c:v>1.3664318650457441E-15</c:v>
                </c:pt>
                <c:pt idx="81">
                  <c:v>1.3633225792987101E-15</c:v>
                </c:pt>
                <c:pt idx="82">
                  <c:v>1.3602761993104089E-15</c:v>
                </c:pt>
                <c:pt idx="83">
                  <c:v>1.3572925854933376E-15</c:v>
                </c:pt>
                <c:pt idx="84">
                  <c:v>1.3543714810757949E-15</c:v>
                </c:pt>
                <c:pt idx="85">
                  <c:v>1.3515125242890218E-15</c:v>
                </c:pt>
                <c:pt idx="86">
                  <c:v>1.3487152595670885E-15</c:v>
                </c:pt>
                <c:pt idx="87">
                  <c:v>1.3459791478325899E-15</c:v>
                </c:pt>
                <c:pt idx="88">
                  <c:v>1.3433035759361528E-15</c:v>
                </c:pt>
                <c:pt idx="89">
                  <c:v>1.3406878653130236E-15</c:v>
                </c:pt>
                <c:pt idx="90">
                  <c:v>1.3381312799155726E-15</c:v>
                </c:pt>
                <c:pt idx="91">
                  <c:v>1.3356330334764033E-15</c:v>
                </c:pt>
                <c:pt idx="92">
                  <c:v>1.3331922961528731E-15</c:v>
                </c:pt>
                <c:pt idx="93">
                  <c:v>1.3308082006002107E-15</c:v>
                </c:pt>
                <c:pt idx="94">
                  <c:v>1.3284798475170345E-15</c:v>
                </c:pt>
                <c:pt idx="95">
                  <c:v>1.3262063107039122E-15</c:v>
                </c:pt>
                <c:pt idx="96">
                  <c:v>1.3239866416726662E-15</c:v>
                </c:pt>
                <c:pt idx="97">
                  <c:v>1.3218198738413801E-15</c:v>
                </c:pt>
                <c:pt idx="98">
                  <c:v>1.3197050263475101E-15</c:v>
                </c:pt>
                <c:pt idx="99">
                  <c:v>1.3176411075091193E-15</c:v>
                </c:pt>
                <c:pt idx="100">
                  <c:v>1.3156271179620502E-15</c:v>
                </c:pt>
                <c:pt idx="101">
                  <c:v>1.3136620534987779E-15</c:v>
                </c:pt>
                <c:pt idx="102">
                  <c:v>1.3117449076327799E-15</c:v>
                </c:pt>
                <c:pt idx="103">
                  <c:v>1.309874673910479E-15</c:v>
                </c:pt>
                <c:pt idx="104">
                  <c:v>1.308050347991158E-15</c:v>
                </c:pt>
                <c:pt idx="105">
                  <c:v>1.3062709295137127E-15</c:v>
                </c:pt>
                <c:pt idx="106">
                  <c:v>1.3045354237676848E-15</c:v>
                </c:pt>
                <c:pt idx="107">
                  <c:v>1.3028428431846938E-15</c:v>
                </c:pt>
                <c:pt idx="108">
                  <c:v>1.3011922086651544E-15</c:v>
                </c:pt>
                <c:pt idx="109">
                  <c:v>1.2995825507540424E-15</c:v>
                </c:pt>
                <c:pt idx="110">
                  <c:v>1.2980129106783969E-15</c:v>
                </c:pt>
                <c:pt idx="111">
                  <c:v>1.2964823412582902E-15</c:v>
                </c:pt>
                <c:pt idx="112">
                  <c:v>1.2949899077020722E-15</c:v>
                </c:pt>
                <c:pt idx="113">
                  <c:v>1.2935346882958746E-15</c:v>
                </c:pt>
                <c:pt idx="114">
                  <c:v>1.2921157749965666E-15</c:v>
                </c:pt>
                <c:pt idx="115">
                  <c:v>1.2907322739366478E-15</c:v>
                </c:pt>
                <c:pt idx="116">
                  <c:v>1.2893833058488903E-15</c:v>
                </c:pt>
                <c:pt idx="117">
                  <c:v>1.2880680064179321E-15</c:v>
                </c:pt>
                <c:pt idx="118">
                  <c:v>1.2867855265654467E-15</c:v>
                </c:pt>
                <c:pt idx="119">
                  <c:v>1.2855350326749947E-15</c:v>
                </c:pt>
                <c:pt idx="120">
                  <c:v>1.2843157067621704E-15</c:v>
                </c:pt>
                <c:pt idx="121">
                  <c:v>1.2831267465952107E-15</c:v>
                </c:pt>
                <c:pt idx="122">
                  <c:v>1.2819673657708101E-15</c:v>
                </c:pt>
                <c:pt idx="123">
                  <c:v>1.2808367937495138E-15</c:v>
                </c:pt>
                <c:pt idx="124">
                  <c:v>1.2797342758546876E-15</c:v>
                </c:pt>
                <c:pt idx="125">
                  <c:v>1.2786590732387563E-15</c:v>
                </c:pt>
                <c:pt idx="126">
                  <c:v>1.2776104628200797E-15</c:v>
                </c:pt>
                <c:pt idx="127">
                  <c:v>1.2765877371935722E-15</c:v>
                </c:pt>
                <c:pt idx="128">
                  <c:v>1.2755902045179003E-15</c:v>
                </c:pt>
                <c:pt idx="129">
                  <c:v>1.2746171883818677E-15</c:v>
                </c:pt>
                <c:pt idx="130">
                  <c:v>1.2736680276523638E-15</c:v>
                </c:pt>
                <c:pt idx="131">
                  <c:v>1.2727420763060632E-15</c:v>
                </c:pt>
                <c:pt idx="132">
                  <c:v>1.2718387032468679E-15</c:v>
                </c:pt>
                <c:pt idx="133">
                  <c:v>1.2709572921109132E-15</c:v>
                </c:pt>
                <c:pt idx="134">
                  <c:v>1.2700972410608037E-15</c:v>
                </c:pt>
                <c:pt idx="135">
                  <c:v>1.2692579625705977E-15</c:v>
                </c:pt>
                <c:pt idx="136">
                  <c:v>1.2684388832029212E-15</c:v>
                </c:pt>
                <c:pt idx="137">
                  <c:v>1.2676394433794741E-15</c:v>
                </c:pt>
                <c:pt idx="138">
                  <c:v>1.266859097146074E-15</c:v>
                </c:pt>
                <c:pt idx="139">
                  <c:v>1.2660973119332775E-15</c:v>
                </c:pt>
                <c:pt idx="140">
                  <c:v>1.2653535683135287E-15</c:v>
                </c:pt>
                <c:pt idx="141">
                  <c:v>1.2646273597556849E-15</c:v>
                </c:pt>
                <c:pt idx="142">
                  <c:v>1.2639181923777007E-15</c:v>
                </c:pt>
                <c:pt idx="143">
                  <c:v>1.2632255846981665E-15</c:v>
                </c:pt>
                <c:pt idx="144">
                  <c:v>1.262549067387337E-15</c:v>
                </c:pt>
                <c:pt idx="145">
                  <c:v>1.2618881830182154E-15</c:v>
                </c:pt>
                <c:pt idx="146">
                  <c:v>1.2612424858182056E-15</c:v>
                </c:pt>
                <c:pt idx="147">
                  <c:v>1.2606115414217896E-15</c:v>
                </c:pt>
                <c:pt idx="148">
                  <c:v>1.2599949266246406E-15</c:v>
                </c:pt>
                <c:pt idx="149">
                  <c:v>1.2593922291395355E-15</c:v>
                </c:pt>
                <c:pt idx="150">
                  <c:v>1.2588030473543894E-15</c:v>
                </c:pt>
                <c:pt idx="151">
                  <c:v>1.2582269900927031E-15</c:v>
                </c:pt>
                <c:pt idx="152">
                  <c:v>1.2576636763766705E-15</c:v>
                </c:pt>
                <c:pt idx="153">
                  <c:v>1.2571127351931711E-15</c:v>
                </c:pt>
                <c:pt idx="154">
                  <c:v>1.2565738052628385E-15</c:v>
                </c:pt>
                <c:pt idx="155">
                  <c:v>1.2560465348123748E-15</c:v>
                </c:pt>
                <c:pt idx="156">
                  <c:v>1.2555305813502471E-15</c:v>
                </c:pt>
                <c:pt idx="157">
                  <c:v>1.2550256114458959E-15</c:v>
                </c:pt>
                <c:pt idx="158">
                  <c:v>1.2545313005125522E-15</c:v>
                </c:pt>
                <c:pt idx="159">
                  <c:v>1.2540473325937479E-15</c:v>
                </c:pt>
                <c:pt idx="160">
                  <c:v>1.2535734001535878E-15</c:v>
                </c:pt>
                <c:pt idx="161">
                  <c:v>1.2531092038708374E-15</c:v>
                </c:pt>
                <c:pt idx="162">
                  <c:v>1.252654452436865E-15</c:v>
                </c:pt>
                <c:pt idx="163">
                  <c:v>1.2522088623574636E-15</c:v>
                </c:pt>
                <c:pt idx="164">
                  <c:v>1.2517721577585731E-15</c:v>
                </c:pt>
                <c:pt idx="165">
                  <c:v>1.2513440701959097E-15</c:v>
                </c:pt>
                <c:pt idx="166">
                  <c:v>1.250924338468497E-15</c:v>
                </c:pt>
                <c:pt idx="167">
                  <c:v>1.2505127084360901E-15</c:v>
                </c:pt>
                <c:pt idx="168">
                  <c:v>1.2501089328404804E-15</c:v>
                </c:pt>
                <c:pt idx="169">
                  <c:v>1.2497127711306501E-15</c:v>
                </c:pt>
                <c:pt idx="170">
                  <c:v>1.249323989291755E-15</c:v>
                </c:pt>
                <c:pt idx="171">
                  <c:v>1.248942359677895E-15</c:v>
                </c:pt>
                <c:pt idx="172">
                  <c:v>1.2485676608486399E-15</c:v>
                </c:pt>
                <c:pt idx="173">
                  <c:v>1.2481996774092643E-15</c:v>
                </c:pt>
                <c:pt idx="174">
                  <c:v>1.2478381998546462E-15</c:v>
                </c:pt>
                <c:pt idx="175">
                  <c:v>1.2474830244167831E-15</c:v>
                </c:pt>
                <c:pt idx="176">
                  <c:v>1.2471339529158722E-15</c:v>
                </c:pt>
                <c:pt idx="177">
                  <c:v>1.2467907926149011E-15</c:v>
                </c:pt>
                <c:pt idx="178">
                  <c:v>1.2464533560776966E-15</c:v>
                </c:pt>
                <c:pt idx="179">
                  <c:v>1.2461214610303698E-15</c:v>
                </c:pt>
                <c:pt idx="180">
                  <c:v>1.2457949302261047E-15</c:v>
                </c:pt>
                <c:pt idx="181">
                  <c:v>1.2454735913132276E-15</c:v>
                </c:pt>
                <c:pt idx="182">
                  <c:v>1.2451572767064976E-15</c:v>
                </c:pt>
                <c:pt idx="183">
                  <c:v>1.2448458234615618E-15</c:v>
                </c:pt>
                <c:pt idx="184">
                  <c:v>1.2445390731525054E-15</c:v>
                </c:pt>
                <c:pt idx="185">
                  <c:v>1.2442368717524467E-15</c:v>
                </c:pt>
                <c:pt idx="186">
                  <c:v>1.2439390695171061E-15</c:v>
                </c:pt>
                <c:pt idx="187">
                  <c:v>1.2436455208712943E-15</c:v>
                </c:pt>
                <c:pt idx="188">
                  <c:v>1.2433560842982541E-15</c:v>
                </c:pt>
                <c:pt idx="189">
                  <c:v>1.2430706222317981E-15</c:v>
                </c:pt>
                <c:pt idx="190">
                  <c:v>1.2427890009511817E-15</c:v>
                </c:pt>
                <c:pt idx="191">
                  <c:v>1.2425110904786484E-15</c:v>
                </c:pt>
                <c:pt idx="192">
                  <c:v>1.2422367644795922E-15</c:v>
                </c:pt>
                <c:pt idx="193">
                  <c:v>1.2419659001652759E-15</c:v>
                </c:pt>
                <c:pt idx="194">
                  <c:v>1.2416983781980466E-15</c:v>
                </c:pt>
                <c:pt idx="195">
                  <c:v>1.241434082598993E-15</c:v>
                </c:pt>
                <c:pt idx="196">
                  <c:v>1.2411729006579874E-15</c:v>
                </c:pt>
                <c:pt idx="197">
                  <c:v>1.240914722846055E-15</c:v>
                </c:pt>
                <c:pt idx="198">
                  <c:v>1.2406594427300167E-15</c:v>
                </c:pt>
                <c:pt idx="199">
                  <c:v>1.240406956889353E-15</c:v>
                </c:pt>
                <c:pt idx="200">
                  <c:v>1.2401571648352315E-15</c:v>
                </c:pt>
                <c:pt idx="201">
                  <c:v>1.2399099689316505E-15</c:v>
                </c:pt>
                <c:pt idx="202">
                  <c:v>1.2396652743186442E-15</c:v>
                </c:pt>
                <c:pt idx="203">
                  <c:v>1.2394229888375008E-15</c:v>
                </c:pt>
                <c:pt idx="204">
                  <c:v>1.2391830229579412E-15</c:v>
                </c:pt>
                <c:pt idx="205">
                  <c:v>1.2389452897072151E-15</c:v>
                </c:pt>
                <c:pt idx="206">
                  <c:v>1.2387097046010614E-15</c:v>
                </c:pt>
                <c:pt idx="207">
                  <c:v>1.2384761855764903E-15</c:v>
                </c:pt>
                <c:pt idx="208">
                  <c:v>1.238244652926338E-15</c:v>
                </c:pt>
                <c:pt idx="209">
                  <c:v>1.2380150292355536E-15</c:v>
                </c:pt>
                <c:pt idx="210">
                  <c:v>1.2377872393191699E-15</c:v>
                </c:pt>
                <c:pt idx="211">
                  <c:v>1.2375612101619199E-15</c:v>
                </c:pt>
                <c:pt idx="212">
                  <c:v>1.237336870859453E-15</c:v>
                </c:pt>
                <c:pt idx="213">
                  <c:v>1.237114152561113E-15</c:v>
                </c:pt>
                <c:pt idx="214">
                  <c:v>1.2368929884142363E-15</c:v>
                </c:pt>
                <c:pt idx="215">
                  <c:v>1.2366733135099319E-15</c:v>
                </c:pt>
                <c:pt idx="216">
                  <c:v>1.236455064830306E-15</c:v>
                </c:pt>
                <c:pt idx="217">
                  <c:v>1.236238181197091E-15</c:v>
                </c:pt>
                <c:pt idx="218">
                  <c:v>1.2360226032216462E-15</c:v>
                </c:pt>
                <c:pt idx="219">
                  <c:v>1.2358082732562916E-15</c:v>
                </c:pt>
                <c:pt idx="220">
                  <c:v>1.2355951353469421E-15</c:v>
                </c:pt>
                <c:pt idx="221">
                  <c:v>1.2353831351870076E-15</c:v>
                </c:pt>
                <c:pt idx="222">
                  <c:v>1.235172220072525E-15</c:v>
                </c:pt>
                <c:pt idx="223">
                  <c:v>1.2349623388584927E-15</c:v>
                </c:pt>
                <c:pt idx="224">
                  <c:v>1.2347534419163709E-15</c:v>
                </c:pt>
                <c:pt idx="225">
                  <c:v>1.2345454810927245E-15</c:v>
                </c:pt>
                <c:pt idx="226">
                  <c:v>1.234338409668971E-15</c:v>
                </c:pt>
                <c:pt idx="227">
                  <c:v>1.2341321823222101E-15</c:v>
                </c:pt>
                <c:pt idx="228">
                  <c:v>1.2339267550871028E-15</c:v>
                </c:pt>
                <c:pt idx="229">
                  <c:v>1.2337220853187744E-15</c:v>
                </c:pt>
                <c:pt idx="230">
                  <c:v>1.2335181316567145E-15</c:v>
                </c:pt>
                <c:pt idx="231">
                  <c:v>1.2333148539896439E-15</c:v>
                </c:pt>
                <c:pt idx="232">
                  <c:v>1.2331122134213298E-15</c:v>
                </c:pt>
                <c:pt idx="233">
                  <c:v>1.2329101722373165E-15</c:v>
                </c:pt>
                <c:pt idx="234">
                  <c:v>1.232708693872553E-15</c:v>
                </c:pt>
                <c:pt idx="235">
                  <c:v>1.232507742879891E-15</c:v>
                </c:pt>
                <c:pt idx="236">
                  <c:v>1.2323072848994303E-15</c:v>
                </c:pt>
                <c:pt idx="237">
                  <c:v>1.2321072866286906E-15</c:v>
                </c:pt>
                <c:pt idx="238">
                  <c:v>1.231907715793585E-15</c:v>
                </c:pt>
                <c:pt idx="239">
                  <c:v>1.2317085411201765E-15</c:v>
                </c:pt>
                <c:pt idx="240">
                  <c:v>1.2315097323071963E-15</c:v>
                </c:pt>
                <c:pt idx="241">
                  <c:v>1.2313112599993011E-15</c:v>
                </c:pt>
                <c:pt idx="242">
                  <c:v>1.231113095761052E-15</c:v>
                </c:pt>
                <c:pt idx="243">
                  <c:v>1.2309152120515966E-15</c:v>
                </c:pt>
                <c:pt idx="244">
                  <c:v>1.2307175822000317E-15</c:v>
                </c:pt>
                <c:pt idx="245">
                  <c:v>1.2305201803814325E-15</c:v>
                </c:pt>
                <c:pt idx="246">
                  <c:v>1.2303229815935277E-15</c:v>
                </c:pt>
                <c:pt idx="247">
                  <c:v>1.2301259616340051E-15</c:v>
                </c:pt>
                <c:pt idx="248">
                  <c:v>1.2299290970784292E-15</c:v>
                </c:pt>
                <c:pt idx="249">
                  <c:v>1.2297323652587554E-15</c:v>
                </c:pt>
                <c:pt idx="250">
                  <c:v>1.2295357442424244E-15</c:v>
                </c:pt>
                <c:pt idx="251">
                  <c:v>1.229339212812022E-15</c:v>
                </c:pt>
                <c:pt idx="252">
                  <c:v>1.2291427504454877E-15</c:v>
                </c:pt>
                <c:pt idx="253">
                  <c:v>1.2289463372968587E-15</c:v>
                </c:pt>
                <c:pt idx="254">
                  <c:v>1.2287499541775339E-15</c:v>
                </c:pt>
                <c:pt idx="255">
                  <c:v>1.2285535825380455E-15</c:v>
                </c:pt>
                <c:pt idx="256">
                  <c:v>1.2283572044503227E-15</c:v>
                </c:pt>
                <c:pt idx="257">
                  <c:v>1.2281608025904343E-15</c:v>
                </c:pt>
                <c:pt idx="258">
                  <c:v>1.2279643602218006E-15</c:v>
                </c:pt>
                <c:pt idx="259">
                  <c:v>1.227767861178857E-15</c:v>
                </c:pt>
                <c:pt idx="260">
                  <c:v>1.2275712898511608E-15</c:v>
                </c:pt>
                <c:pt idx="261">
                  <c:v>1.2273746311679287E-15</c:v>
                </c:pt>
                <c:pt idx="262">
                  <c:v>1.2271778705829906E-15</c:v>
                </c:pt>
                <c:pt idx="263">
                  <c:v>1.2269809940601544E-15</c:v>
                </c:pt>
                <c:pt idx="264">
                  <c:v>1.2267839880589632E-15</c:v>
                </c:pt>
                <c:pt idx="265">
                  <c:v>1.2265868395208414E-15</c:v>
                </c:pt>
                <c:pt idx="266">
                  <c:v>1.226389535855614E-15</c:v>
                </c:pt>
                <c:pt idx="267">
                  <c:v>1.2261920649283919E-15</c:v>
                </c:pt>
                <c:pt idx="268">
                  <c:v>1.2259944150468124E-15</c:v>
                </c:pt>
                <c:pt idx="269">
                  <c:v>1.225796574948626E-15</c:v>
                </c:pt>
                <c:pt idx="270">
                  <c:v>1.2255985337896191E-15</c:v>
                </c:pt>
                <c:pt idx="271">
                  <c:v>1.2254002811318636E-15</c:v>
                </c:pt>
                <c:pt idx="272">
                  <c:v>1.2252018069322871E-15</c:v>
                </c:pt>
                <c:pt idx="273">
                  <c:v>1.22500310153155E-15</c:v>
                </c:pt>
                <c:pt idx="274">
                  <c:v>1.2248041556432267E-15</c:v>
                </c:pt>
                <c:pt idx="275">
                  <c:v>1.2246049603432804E-15</c:v>
                </c:pt>
                <c:pt idx="276">
                  <c:v>1.2244055070598213E-15</c:v>
                </c:pt>
                <c:pt idx="277">
                  <c:v>1.2242057875631446E-15</c:v>
                </c:pt>
                <c:pt idx="278">
                  <c:v>1.2240057939560378E-15</c:v>
                </c:pt>
                <c:pt idx="279">
                  <c:v>1.2238055186643527E-15</c:v>
                </c:pt>
                <c:pt idx="280">
                  <c:v>1.2236049544278314E-15</c:v>
                </c:pt>
                <c:pt idx="281">
                  <c:v>1.2234040942911824E-15</c:v>
                </c:pt>
                <c:pt idx="282">
                  <c:v>1.2232029315953991E-15</c:v>
                </c:pt>
                <c:pt idx="283">
                  <c:v>1.223001459969314E-15</c:v>
                </c:pt>
                <c:pt idx="284">
                  <c:v>1.2227996733213826E-15</c:v>
                </c:pt>
                <c:pt idx="285">
                  <c:v>1.22259756583169E-15</c:v>
                </c:pt>
                <c:pt idx="286">
                  <c:v>1.2223951319441753E-15</c:v>
                </c:pt>
                <c:pt idx="287">
                  <c:v>1.2221923663590667E-15</c:v>
                </c:pt>
                <c:pt idx="288">
                  <c:v>1.221989264025524E-15</c:v>
                </c:pt>
                <c:pt idx="289">
                  <c:v>1.2217858201344785E-15</c:v>
                </c:pt>
                <c:pt idx="290">
                  <c:v>1.2215820301116708E-15</c:v>
                </c:pt>
                <c:pt idx="291">
                  <c:v>1.2213778896108742E-15</c:v>
                </c:pt>
                <c:pt idx="292">
                  <c:v>1.2211733945073069E-15</c:v>
                </c:pt>
                <c:pt idx="293">
                  <c:v>1.2209685408912204E-15</c:v>
                </c:pt>
                <c:pt idx="294">
                  <c:v>1.2207633250616626E-15</c:v>
                </c:pt>
                <c:pt idx="295">
                  <c:v>1.2205577435204131E-15</c:v>
                </c:pt>
                <c:pt idx="296">
                  <c:v>1.2203517929660806E-15</c:v>
                </c:pt>
                <c:pt idx="297">
                  <c:v>1.2201454702883637E-15</c:v>
                </c:pt>
                <c:pt idx="298">
                  <c:v>1.2199387725624662E-15</c:v>
                </c:pt>
                <c:pt idx="299">
                  <c:v>1.2197316970436659E-15</c:v>
                </c:pt>
                <c:pt idx="300">
                  <c:v>1.2195242411620313E-15</c:v>
                </c:pt>
                <c:pt idx="301">
                  <c:v>1.2193164025172809E-15</c:v>
                </c:pt>
                <c:pt idx="302">
                  <c:v>1.2191081788737854E-15</c:v>
                </c:pt>
                <c:pt idx="303">
                  <c:v>1.218899568155704E-15</c:v>
                </c:pt>
                <c:pt idx="304">
                  <c:v>1.2186905684422537E-15</c:v>
                </c:pt>
                <c:pt idx="305">
                  <c:v>1.2184811779631095E-15</c:v>
                </c:pt>
                <c:pt idx="306">
                  <c:v>1.2182713950939284E-15</c:v>
                </c:pt>
                <c:pt idx="307">
                  <c:v>1.2180612183519963E-15</c:v>
                </c:pt>
                <c:pt idx="308">
                  <c:v>1.2178506463919931E-15</c:v>
                </c:pt>
                <c:pt idx="309">
                  <c:v>1.2176396780018755E-15</c:v>
                </c:pt>
                <c:pt idx="310">
                  <c:v>1.217428312098871E-15</c:v>
                </c:pt>
                <c:pt idx="311">
                  <c:v>1.2172165477255804E-15</c:v>
                </c:pt>
                <c:pt idx="312">
                  <c:v>1.2170043840461889E-15</c:v>
                </c:pt>
                <c:pt idx="313">
                  <c:v>1.2167918203427808E-15</c:v>
                </c:pt>
                <c:pt idx="314">
                  <c:v>1.2165788560117537E-15</c:v>
                </c:pt>
                <c:pt idx="315">
                  <c:v>1.2163654905603308E-15</c:v>
                </c:pt>
                <c:pt idx="316">
                  <c:v>1.2161517236031718E-15</c:v>
                </c:pt>
                <c:pt idx="317">
                  <c:v>1.215937554859072E-15</c:v>
                </c:pt>
                <c:pt idx="318">
                  <c:v>1.2157229841477567E-15</c:v>
                </c:pt>
                <c:pt idx="319">
                  <c:v>1.215508011386759E-15</c:v>
                </c:pt>
                <c:pt idx="320">
                  <c:v>1.2152926365883874E-15</c:v>
                </c:pt>
                <c:pt idx="321">
                  <c:v>1.2150768598567736E-15</c:v>
                </c:pt>
                <c:pt idx="322">
                  <c:v>1.2148606813850026E-15</c:v>
                </c:pt>
                <c:pt idx="323">
                  <c:v>1.2146441014523217E-15</c:v>
                </c:pt>
                <c:pt idx="324">
                  <c:v>1.2144271204214265E-15</c:v>
                </c:pt>
                <c:pt idx="325">
                  <c:v>1.2142097387358205E-15</c:v>
                </c:pt>
                <c:pt idx="326">
                  <c:v>1.213991956917248E-15</c:v>
                </c:pt>
                <c:pt idx="327">
                  <c:v>1.2137737755631977E-15</c:v>
                </c:pt>
                <c:pt idx="328">
                  <c:v>1.2135551953444751E-15</c:v>
                </c:pt>
                <c:pt idx="329">
                  <c:v>1.2133362170028411E-15</c:v>
                </c:pt>
                <c:pt idx="330">
                  <c:v>1.2131168413487171E-15</c:v>
                </c:pt>
                <c:pt idx="331">
                  <c:v>1.2128970692589513E-15</c:v>
                </c:pt>
                <c:pt idx="332">
                  <c:v>1.2126769016746493E-15</c:v>
                </c:pt>
                <c:pt idx="333">
                  <c:v>1.2124563395990613E-15</c:v>
                </c:pt>
                <c:pt idx="334">
                  <c:v>1.2122353840955315E-15</c:v>
                </c:pt>
                <c:pt idx="335">
                  <c:v>1.2120140362855003E-15</c:v>
                </c:pt>
                <c:pt idx="336">
                  <c:v>1.2117922973465651E-15</c:v>
                </c:pt>
                <c:pt idx="337">
                  <c:v>1.2115701685105924E-15</c:v>
                </c:pt>
                <c:pt idx="338">
                  <c:v>1.2113476510618834E-15</c:v>
                </c:pt>
                <c:pt idx="339">
                  <c:v>1.21112474633539E-15</c:v>
                </c:pt>
                <c:pt idx="340">
                  <c:v>1.2109014557149807E-15</c:v>
                </c:pt>
                <c:pt idx="341">
                  <c:v>1.2106777806317533E-15</c:v>
                </c:pt>
                <c:pt idx="342">
                  <c:v>1.2104537225623968E-15</c:v>
                </c:pt>
                <c:pt idx="343">
                  <c:v>1.2102292830275962E-15</c:v>
                </c:pt>
                <c:pt idx="344">
                  <c:v>1.2100044635904836E-15</c:v>
                </c:pt>
                <c:pt idx="345">
                  <c:v>1.209779265855131E-15</c:v>
                </c:pt>
                <c:pt idx="346">
                  <c:v>1.2095536914650863E-15</c:v>
                </c:pt>
                <c:pt idx="347">
                  <c:v>1.2093277421019497E-15</c:v>
                </c:pt>
                <c:pt idx="348">
                  <c:v>1.2091014194839889E-15</c:v>
                </c:pt>
                <c:pt idx="349">
                  <c:v>1.2088747253647943E-15</c:v>
                </c:pt>
                <c:pt idx="350">
                  <c:v>1.2086476615319707E-15</c:v>
                </c:pt>
                <c:pt idx="351">
                  <c:v>1.208420229805866E-15</c:v>
                </c:pt>
                <c:pt idx="352">
                  <c:v>1.2081924320383361E-15</c:v>
                </c:pt>
                <c:pt idx="353">
                  <c:v>1.207964270111543E-15</c:v>
                </c:pt>
                <c:pt idx="354">
                  <c:v>1.2077357459367881E-15</c:v>
                </c:pt>
                <c:pt idx="355">
                  <c:v>1.2075068614533768E-15</c:v>
                </c:pt>
                <c:pt idx="356">
                  <c:v>1.2072776186275157E-15</c:v>
                </c:pt>
                <c:pt idx="357">
                  <c:v>1.207048019451242E-15</c:v>
                </c:pt>
                <c:pt idx="358">
                  <c:v>1.20681806594138E-15</c:v>
                </c:pt>
                <c:pt idx="359">
                  <c:v>1.2065877601385302E-15</c:v>
                </c:pt>
                <c:pt idx="360">
                  <c:v>1.2063571041060852E-15</c:v>
                </c:pt>
                <c:pt idx="361">
                  <c:v>1.2061260999292729E-15</c:v>
                </c:pt>
                <c:pt idx="362">
                  <c:v>1.2058947497142291E-15</c:v>
                </c:pt>
                <c:pt idx="363">
                  <c:v>1.2056630555870934E-15</c:v>
                </c:pt>
                <c:pt idx="364">
                  <c:v>1.2054310196931325E-15</c:v>
                </c:pt>
                <c:pt idx="365">
                  <c:v>1.2051986441958886E-15</c:v>
                </c:pt>
                <c:pt idx="366">
                  <c:v>1.2049659312763508E-15</c:v>
                </c:pt>
                <c:pt idx="367">
                  <c:v>1.2047328831321504E-15</c:v>
                </c:pt>
                <c:pt idx="368">
                  <c:v>1.2044995019767798E-15</c:v>
                </c:pt>
                <c:pt idx="369">
                  <c:v>1.2042657900388332E-15</c:v>
                </c:pt>
                <c:pt idx="370">
                  <c:v>1.2040317495612687E-15</c:v>
                </c:pt>
                <c:pt idx="371">
                  <c:v>1.2037973828006919E-15</c:v>
                </c:pt>
                <c:pt idx="372">
                  <c:v>1.2035626920266605E-15</c:v>
                </c:pt>
                <c:pt idx="373">
                  <c:v>1.2033276795210068E-15</c:v>
                </c:pt>
                <c:pt idx="374">
                  <c:v>1.2030923475771827E-15</c:v>
                </c:pt>
                <c:pt idx="375">
                  <c:v>1.2028566984996215E-15</c:v>
                </c:pt>
                <c:pt idx="376">
                  <c:v>1.2026207346031172E-15</c:v>
                </c:pt>
                <c:pt idx="377">
                  <c:v>1.2023844582122252E-15</c:v>
                </c:pt>
                <c:pt idx="378">
                  <c:v>1.2021478716606769E-15</c:v>
                </c:pt>
                <c:pt idx="379">
                  <c:v>1.2019109772908121E-15</c:v>
                </c:pt>
                <c:pt idx="380">
                  <c:v>1.20167377745303E-15</c:v>
                </c:pt>
                <c:pt idx="381">
                  <c:v>1.2014362745052528E-15</c:v>
                </c:pt>
                <c:pt idx="382">
                  <c:v>1.2011984708124072E-15</c:v>
                </c:pt>
                <c:pt idx="383">
                  <c:v>1.2009603687459202E-15</c:v>
                </c:pt>
                <c:pt idx="384">
                  <c:v>1.200721970683231E-15</c:v>
                </c:pt>
                <c:pt idx="385">
                  <c:v>1.2004832790073139E-15</c:v>
                </c:pt>
                <c:pt idx="386">
                  <c:v>1.2002442961062192E-15</c:v>
                </c:pt>
                <c:pt idx="387">
                  <c:v>1.2000050243726249E-15</c:v>
                </c:pt>
                <c:pt idx="388">
                  <c:v>1.199765466203403E-15</c:v>
                </c:pt>
                <c:pt idx="389">
                  <c:v>1.1995256239991972E-15</c:v>
                </c:pt>
                <c:pt idx="390">
                  <c:v>1.1992855001640153E-15</c:v>
                </c:pt>
                <c:pt idx="391">
                  <c:v>1.1990450971048309E-15</c:v>
                </c:pt>
                <c:pt idx="392">
                  <c:v>1.1988044172311999E-15</c:v>
                </c:pt>
                <c:pt idx="393">
                  <c:v>1.1985634629548863E-15</c:v>
                </c:pt>
                <c:pt idx="394">
                  <c:v>1.1983222366894996E-15</c:v>
                </c:pt>
                <c:pt idx="395">
                  <c:v>1.198080740850144E-15</c:v>
                </c:pt>
                <c:pt idx="396">
                  <c:v>1.1978389778530773E-15</c:v>
                </c:pt>
                <c:pt idx="397">
                  <c:v>1.1975969501153805E-15</c:v>
                </c:pt>
                <c:pt idx="398">
                  <c:v>1.1973546600546373E-15</c:v>
                </c:pt>
                <c:pt idx="399">
                  <c:v>1.1971121100886219E-15</c:v>
                </c:pt>
                <c:pt idx="400">
                  <c:v>1.1968693026350001E-15</c:v>
                </c:pt>
                <c:pt idx="401">
                  <c:v>1.1966262401110353E-15</c:v>
                </c:pt>
                <c:pt idx="402">
                  <c:v>1.1963829249333057E-15</c:v>
                </c:pt>
                <c:pt idx="403">
                  <c:v>1.1961393595174302E-15</c:v>
                </c:pt>
                <c:pt idx="404">
                  <c:v>1.1958955462778016E-15</c:v>
                </c:pt>
                <c:pt idx="405">
                  <c:v>1.1956514876273298E-15</c:v>
                </c:pt>
                <c:pt idx="406">
                  <c:v>1.1954071859771907E-15</c:v>
                </c:pt>
                <c:pt idx="407">
                  <c:v>1.1951626437365858E-15</c:v>
                </c:pt>
                <c:pt idx="408">
                  <c:v>1.1949178633125063E-15</c:v>
                </c:pt>
                <c:pt idx="409">
                  <c:v>1.1946728471095072E-15</c:v>
                </c:pt>
                <c:pt idx="410">
                  <c:v>1.1944275975294864E-15</c:v>
                </c:pt>
                <c:pt idx="411">
                  <c:v>1.1941821169714725E-15</c:v>
                </c:pt>
                <c:pt idx="412">
                  <c:v>1.1939364078314183E-15</c:v>
                </c:pt>
                <c:pt idx="413">
                  <c:v>1.1936904725020015E-15</c:v>
                </c:pt>
                <c:pt idx="414">
                  <c:v>1.1934443133724314E-15</c:v>
                </c:pt>
                <c:pt idx="415">
                  <c:v>1.1931979328282621E-15</c:v>
                </c:pt>
                <c:pt idx="416">
                  <c:v>1.1929513332512117E-15</c:v>
                </c:pt>
                <c:pt idx="417">
                  <c:v>1.1927045170189867E-15</c:v>
                </c:pt>
                <c:pt idx="418">
                  <c:v>1.1924574865051144E-15</c:v>
                </c:pt>
                <c:pt idx="419">
                  <c:v>1.1922102440787768E-15</c:v>
                </c:pt>
                <c:pt idx="420">
                  <c:v>1.1919627921046551E-15</c:v>
                </c:pt>
                <c:pt idx="421">
                  <c:v>1.1917151329427745E-15</c:v>
                </c:pt>
                <c:pt idx="422">
                  <c:v>1.1914672689483578E-15</c:v>
                </c:pt>
                <c:pt idx="423">
                  <c:v>1.1912192024716825E-15</c:v>
                </c:pt>
                <c:pt idx="424">
                  <c:v>1.1909709358579414E-15</c:v>
                </c:pt>
                <c:pt idx="425">
                  <c:v>1.190722471447111E-15</c:v>
                </c:pt>
                <c:pt idx="426">
                  <c:v>1.1904738115738224E-15</c:v>
                </c:pt>
                <c:pt idx="427">
                  <c:v>1.1902249585672359E-15</c:v>
                </c:pt>
                <c:pt idx="428">
                  <c:v>1.1899759147509231E-15</c:v>
                </c:pt>
                <c:pt idx="429">
                  <c:v>1.1897266824427493E-15</c:v>
                </c:pt>
                <c:pt idx="430">
                  <c:v>1.1894772639547635E-15</c:v>
                </c:pt>
                <c:pt idx="431">
                  <c:v>1.189227661593089E-15</c:v>
                </c:pt>
                <c:pt idx="432">
                  <c:v>1.1889778776578215E-15</c:v>
                </c:pt>
                <c:pt idx="433">
                  <c:v>1.1887279144429282E-15</c:v>
                </c:pt>
                <c:pt idx="434">
                  <c:v>1.1884777742361509E-15</c:v>
                </c:pt>
                <c:pt idx="435">
                  <c:v>1.1882274593189147E-15</c:v>
                </c:pt>
                <c:pt idx="436">
                  <c:v>1.1879769719662376E-15</c:v>
                </c:pt>
                <c:pt idx="437">
                  <c:v>1.1877263144466446E-15</c:v>
                </c:pt>
                <c:pt idx="438">
                  <c:v>1.1874754890220854E-15</c:v>
                </c:pt>
                <c:pt idx="439">
                  <c:v>1.1872244979478546E-15</c:v>
                </c:pt>
                <c:pt idx="440">
                  <c:v>1.1869733434725158E-15</c:v>
                </c:pt>
                <c:pt idx="441">
                  <c:v>1.1867220278378276E-15</c:v>
                </c:pt>
                <c:pt idx="442">
                  <c:v>1.186470553278673E-15</c:v>
                </c:pt>
                <c:pt idx="443">
                  <c:v>1.1862189220229923E-15</c:v>
                </c:pt>
                <c:pt idx="444">
                  <c:v>1.1859671362917179E-15</c:v>
                </c:pt>
                <c:pt idx="445">
                  <c:v>1.1857151982987118E-15</c:v>
                </c:pt>
                <c:pt idx="446">
                  <c:v>1.1854631102507065E-15</c:v>
                </c:pt>
                <c:pt idx="447">
                  <c:v>1.1852108743472474E-15</c:v>
                </c:pt>
                <c:pt idx="448">
                  <c:v>1.1849584927806386E-15</c:v>
                </c:pt>
                <c:pt idx="449">
                  <c:v>1.1847059677358901E-15</c:v>
                </c:pt>
                <c:pt idx="450">
                  <c:v>1.1844533013906682E-15</c:v>
                </c:pt>
                <c:pt idx="451">
                  <c:v>1.184200495915248E-15</c:v>
                </c:pt>
                <c:pt idx="452">
                  <c:v>1.1839475534724672E-15</c:v>
                </c:pt>
                <c:pt idx="453">
                  <c:v>1.1836944762176838E-15</c:v>
                </c:pt>
                <c:pt idx="454">
                  <c:v>1.1834412662987336E-15</c:v>
                </c:pt>
                <c:pt idx="455">
                  <c:v>1.1831879258558918E-15</c:v>
                </c:pt>
                <c:pt idx="456">
                  <c:v>1.1829344570218352E-15</c:v>
                </c:pt>
                <c:pt idx="457">
                  <c:v>1.1826808619216071E-15</c:v>
                </c:pt>
                <c:pt idx="458">
                  <c:v>1.1824271426725837E-15</c:v>
                </c:pt>
                <c:pt idx="459">
                  <c:v>1.1821733013844417E-15</c:v>
                </c:pt>
                <c:pt idx="460">
                  <c:v>1.1819193401591284E-15</c:v>
                </c:pt>
                <c:pt idx="461">
                  <c:v>1.1816652610908343E-15</c:v>
                </c:pt>
                <c:pt idx="462">
                  <c:v>1.1814110662659654E-15</c:v>
                </c:pt>
                <c:pt idx="463">
                  <c:v>1.1811567577631181E-15</c:v>
                </c:pt>
                <c:pt idx="464">
                  <c:v>1.1809023376530557E-15</c:v>
                </c:pt>
                <c:pt idx="465">
                  <c:v>1.1806478079986867E-15</c:v>
                </c:pt>
                <c:pt idx="466">
                  <c:v>1.1803931708550436E-15</c:v>
                </c:pt>
                <c:pt idx="467">
                  <c:v>1.1801384282692638E-15</c:v>
                </c:pt>
                <c:pt idx="468">
                  <c:v>1.1798835822805723E-15</c:v>
                </c:pt>
                <c:pt idx="469">
                  <c:v>1.1796286349202648E-15</c:v>
                </c:pt>
                <c:pt idx="470">
                  <c:v>1.1793735882116916E-15</c:v>
                </c:pt>
                <c:pt idx="471">
                  <c:v>1.1791184441702457E-15</c:v>
                </c:pt>
                <c:pt idx="472">
                  <c:v>1.178863204803348E-15</c:v>
                </c:pt>
                <c:pt idx="473">
                  <c:v>1.178607872110437E-15</c:v>
                </c:pt>
                <c:pt idx="474">
                  <c:v>1.1783524480829582E-15</c:v>
                </c:pt>
                <c:pt idx="475">
                  <c:v>1.1780969347043544E-15</c:v>
                </c:pt>
                <c:pt idx="476">
                  <c:v>1.1778413339500581E-15</c:v>
                </c:pt>
                <c:pt idx="477">
                  <c:v>1.1775856477874837E-15</c:v>
                </c:pt>
                <c:pt idx="478">
                  <c:v>1.1773298781760216E-15</c:v>
                </c:pt>
                <c:pt idx="479">
                  <c:v>1.1770740270670342E-15</c:v>
                </c:pt>
                <c:pt idx="480">
                  <c:v>1.1768180964038496E-15</c:v>
                </c:pt>
                <c:pt idx="481">
                  <c:v>1.1765620881217604E-15</c:v>
                </c:pt>
                <c:pt idx="482">
                  <c:v>1.1763060041480201E-15</c:v>
                </c:pt>
                <c:pt idx="483">
                  <c:v>1.1760498464018422E-15</c:v>
                </c:pt>
                <c:pt idx="484">
                  <c:v>1.1757936167943997E-15</c:v>
                </c:pt>
                <c:pt idx="485">
                  <c:v>1.1755373172288246E-15</c:v>
                </c:pt>
                <c:pt idx="486">
                  <c:v>1.1752809496002103E-15</c:v>
                </c:pt>
                <c:pt idx="487">
                  <c:v>1.1750245157956119E-15</c:v>
                </c:pt>
                <c:pt idx="488">
                  <c:v>1.1747680176940494E-15</c:v>
                </c:pt>
                <c:pt idx="489">
                  <c:v>1.1745114571665118E-15</c:v>
                </c:pt>
                <c:pt idx="490">
                  <c:v>1.1742548360759596E-15</c:v>
                </c:pt>
                <c:pt idx="491">
                  <c:v>1.1739981562773308E-15</c:v>
                </c:pt>
                <c:pt idx="492">
                  <c:v>1.1737414196175452E-15</c:v>
                </c:pt>
                <c:pt idx="493">
                  <c:v>1.1734846279355116E-15</c:v>
                </c:pt>
                <c:pt idx="494">
                  <c:v>1.1732277830621332E-15</c:v>
                </c:pt>
                <c:pt idx="495">
                  <c:v>1.1729708868203151E-15</c:v>
                </c:pt>
                <c:pt idx="496">
                  <c:v>1.1727139410249734E-15</c:v>
                </c:pt>
                <c:pt idx="497">
                  <c:v>1.1724569474830417E-15</c:v>
                </c:pt>
                <c:pt idx="498">
                  <c:v>1.1721999079934816E-15</c:v>
                </c:pt>
                <c:pt idx="499">
                  <c:v>1.1719428243472905E-15</c:v>
                </c:pt>
                <c:pt idx="500">
                  <c:v>1.1716856983275136E-15</c:v>
                </c:pt>
              </c:numCache>
            </c:numRef>
          </c:yVal>
          <c:smooth val="0"/>
          <c:extLst>
            <c:ext xmlns:c16="http://schemas.microsoft.com/office/drawing/2014/chart" uri="{C3380CC4-5D6E-409C-BE32-E72D297353CC}">
              <c16:uniqueId val="{00000001-9373-4148-A8B7-D7285CC5798C}"/>
            </c:ext>
          </c:extLst>
        </c:ser>
        <c:ser>
          <c:idx val="2"/>
          <c:order val="2"/>
          <c:tx>
            <c:v>Methane</c:v>
          </c:tx>
          <c:spPr>
            <a:ln w="19050" cap="rnd">
              <a:solidFill>
                <a:srgbClr val="00B050"/>
              </a:solidFill>
              <a:prstDash val="sysDot"/>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inventory_and_effects!$AB$7:$AB$507</c:f>
              <c:numCache>
                <c:formatCode>0.00E+00</c:formatCode>
                <c:ptCount val="501"/>
                <c:pt idx="0">
                  <c:v>0</c:v>
                </c:pt>
                <c:pt idx="1">
                  <c:v>1.4524301637820112E-14</c:v>
                </c:pt>
                <c:pt idx="2">
                  <c:v>2.6316383328388254E-14</c:v>
                </c:pt>
                <c:pt idx="3">
                  <c:v>3.5768226722820044E-14</c:v>
                </c:pt>
                <c:pt idx="4">
                  <c:v>4.3221208286475653E-14</c:v>
                </c:pt>
                <c:pt idx="5">
                  <c:v>4.8972291184518759E-14</c:v>
                </c:pt>
                <c:pt idx="6">
                  <c:v>5.3279482536667785E-14</c:v>
                </c:pt>
                <c:pt idx="7">
                  <c:v>5.6366641567012989E-14</c:v>
                </c:pt>
                <c:pt idx="8">
                  <c:v>5.8427714337575674E-14</c:v>
                </c:pt>
                <c:pt idx="9">
                  <c:v>5.9630462039620381E-14</c:v>
                </c:pt>
                <c:pt idx="10">
                  <c:v>6.0119742097179885E-14</c:v>
                </c:pt>
                <c:pt idx="11">
                  <c:v>6.0020394499811804E-14</c:v>
                </c:pt>
                <c:pt idx="12">
                  <c:v>5.9439779726052563E-14</c:v>
                </c:pt>
                <c:pt idx="13">
                  <c:v>5.8470009256493385E-14</c:v>
                </c:pt>
                <c:pt idx="14">
                  <c:v>5.7189904927057331E-14</c:v>
                </c:pt>
                <c:pt idx="15">
                  <c:v>5.5666719169016663E-14</c:v>
                </c:pt>
                <c:pt idx="16">
                  <c:v>5.3957644460584788E-14</c:v>
                </c:pt>
                <c:pt idx="17">
                  <c:v>5.2111137020599344E-14</c:v>
                </c:pt>
                <c:pt idx="18">
                  <c:v>5.0168076859163225E-14</c:v>
                </c:pt>
                <c:pt idx="19">
                  <c:v>4.8162783719938927E-14</c:v>
                </c:pt>
                <c:pt idx="20">
                  <c:v>4.6123906165806067E-14</c:v>
                </c:pt>
                <c:pt idx="21">
                  <c:v>4.4075199039849542E-14</c:v>
                </c:pt>
                <c:pt idx="22">
                  <c:v>4.2036202747058193E-14</c:v>
                </c:pt>
                <c:pt idx="23">
                  <c:v>4.0022836222011589E-14</c:v>
                </c:pt>
                <c:pt idx="24">
                  <c:v>3.8047914050578306E-14</c:v>
                </c:pt>
                <c:pt idx="25">
                  <c:v>3.612159697829468E-14</c:v>
                </c:pt>
                <c:pt idx="26">
                  <c:v>3.4251783946074011E-14</c:v>
                </c:pt>
                <c:pt idx="27">
                  <c:v>3.2444452828762201E-14</c:v>
                </c:pt>
                <c:pt idx="28">
                  <c:v>3.0703956199231301E-14</c:v>
                </c:pt>
                <c:pt idx="29">
                  <c:v>2.9033277687273127E-14</c:v>
                </c:pt>
                <c:pt idx="30">
                  <c:v>2.7434253837080777E-14</c:v>
                </c:pt>
                <c:pt idx="31">
                  <c:v>2.590776577945133E-14</c:v>
                </c:pt>
                <c:pt idx="32">
                  <c:v>2.4453904516032494E-14</c:v>
                </c:pt>
                <c:pt idx="33">
                  <c:v>2.3072113155018057E-14</c:v>
                </c:pt>
                <c:pt idx="34">
                  <c:v>2.1761309033631824E-14</c:v>
                </c:pt>
                <c:pt idx="35">
                  <c:v>2.0519988306292023E-14</c:v>
                </c:pt>
                <c:pt idx="36">
                  <c:v>1.9346315262998522E-14</c:v>
                </c:pt>
                <c:pt idx="37">
                  <c:v>1.8238198365346005E-14</c:v>
                </c:pt>
                <c:pt idx="38">
                  <c:v>1.7193354743312417E-14</c:v>
                </c:pt>
                <c:pt idx="39">
                  <c:v>1.6209364680774026E-14</c:v>
                </c:pt>
                <c:pt idx="40">
                  <c:v>1.5283717428168505E-14</c:v>
                </c:pt>
                <c:pt idx="41">
                  <c:v>1.4413849513866988E-14</c:v>
                </c:pt>
                <c:pt idx="42">
                  <c:v>1.3597176578972752E-14</c:v>
                </c:pt>
                <c:pt idx="43">
                  <c:v>1.2831119631091128E-14</c:v>
                </c:pt>
                <c:pt idx="44">
                  <c:v>1.2113126499037615E-14</c:v>
                </c:pt>
                <c:pt idx="45">
                  <c:v>1.1440689170632919E-14</c:v>
                </c:pt>
                <c:pt idx="46">
                  <c:v>1.0811357608052721E-14</c:v>
                </c:pt>
                <c:pt idx="47">
                  <c:v>1.0222750558221254E-14</c:v>
                </c:pt>
                <c:pt idx="48">
                  <c:v>9.6725638081936809E-15</c:v>
                </c:pt>
                <c:pt idx="49">
                  <c:v>9.1585762762421677E-15</c:v>
                </c:pt>
                <c:pt idx="50">
                  <c:v>8.6786542774545793E-15</c:v>
                </c:pt>
                <c:pt idx="51">
                  <c:v>8.2307542571983998E-15</c:v>
                </c:pt>
                <c:pt idx="52">
                  <c:v>7.8129242460236701E-15</c:v>
                </c:pt>
                <c:pt idx="53">
                  <c:v>7.4233042547955026E-15</c:v>
                </c:pt>
                <c:pt idx="54">
                  <c:v>7.0601257984573523E-15</c:v>
                </c:pt>
                <c:pt idx="55">
                  <c:v>6.7217107102995494E-15</c:v>
                </c:pt>
                <c:pt idx="56">
                  <c:v>6.4064693854750886E-15</c:v>
                </c:pt>
                <c:pt idx="57">
                  <c:v>6.1128985723530607E-15</c:v>
                </c:pt>
                <c:pt idx="58">
                  <c:v>5.8395788127651187E-15</c:v>
                </c:pt>
                <c:pt idx="59">
                  <c:v>5.5851716169606685E-15</c:v>
                </c:pt>
                <c:pt idx="60">
                  <c:v>5.3484164458592692E-15</c:v>
                </c:pt>
                <c:pt idx="61">
                  <c:v>5.1281275617246539E-15</c:v>
                </c:pt>
                <c:pt idx="62">
                  <c:v>4.9231907984643143E-15</c:v>
                </c:pt>
                <c:pt idx="63">
                  <c:v>4.7325602941887619E-15</c:v>
                </c:pt>
                <c:pt idx="64">
                  <c:v>4.5552552212751572E-15</c:v>
                </c:pt>
                <c:pt idx="65">
                  <c:v>4.3903565428218624E-15</c:v>
                </c:pt>
                <c:pt idx="66">
                  <c:v>4.2370038189219499E-15</c:v>
                </c:pt>
                <c:pt idx="67">
                  <c:v>4.0943920815096166E-15</c:v>
                </c:pt>
                <c:pt idx="68">
                  <c:v>3.9617687925423724E-15</c:v>
                </c:pt>
                <c:pt idx="69">
                  <c:v>3.838430896884824E-15</c:v>
                </c:pt>
                <c:pt idx="70">
                  <c:v>3.7237219783789912E-15</c:v>
                </c:pt>
                <c:pt idx="71">
                  <c:v>3.6170295251528438E-15</c:v>
                </c:pt>
                <c:pt idx="72">
                  <c:v>3.5177823081734049E-15</c:v>
                </c:pt>
                <c:pt idx="73">
                  <c:v>3.4254478753407501E-15</c:v>
                </c:pt>
                <c:pt idx="74">
                  <c:v>3.3395301619988785E-15</c:v>
                </c:pt>
                <c:pt idx="75">
                  <c:v>3.2595672175684869E-15</c:v>
                </c:pt>
                <c:pt idx="76">
                  <c:v>3.1851290470503228E-15</c:v>
                </c:pt>
                <c:pt idx="77">
                  <c:v>3.115815565375397E-15</c:v>
                </c:pt>
                <c:pt idx="78">
                  <c:v>3.0512546619633762E-15</c:v>
                </c:pt>
                <c:pt idx="79">
                  <c:v>2.9911003723697701E-15</c:v>
                </c:pt>
                <c:pt idx="80">
                  <c:v>2.9350311535359681E-15</c:v>
                </c:pt>
                <c:pt idx="81">
                  <c:v>2.882748258886291E-15</c:v>
                </c:pt>
                <c:pt idx="82">
                  <c:v>2.8339742093278319E-15</c:v>
                </c:pt>
                <c:pt idx="83">
                  <c:v>2.7884513560888997E-15</c:v>
                </c:pt>
                <c:pt idx="84">
                  <c:v>2.7459405312689389E-15</c:v>
                </c:pt>
                <c:pt idx="85">
                  <c:v>2.706219781957175E-15</c:v>
                </c:pt>
                <c:pt idx="86">
                  <c:v>2.6690831838004315E-15</c:v>
                </c:pt>
                <c:pt idx="87">
                  <c:v>2.6343397299554185E-15</c:v>
                </c:pt>
                <c:pt idx="88">
                  <c:v>2.6018122914410303E-15</c:v>
                </c:pt>
                <c:pt idx="89">
                  <c:v>2.5713366450065755E-15</c:v>
                </c:pt>
                <c:pt idx="90">
                  <c:v>2.5427605647478408E-15</c:v>
                </c:pt>
                <c:pt idx="91">
                  <c:v>2.5159429738306433E-15</c:v>
                </c:pt>
                <c:pt idx="92">
                  <c:v>2.4907531528178071E-15</c:v>
                </c:pt>
                <c:pt idx="93">
                  <c:v>2.4670700012375856E-15</c:v>
                </c:pt>
                <c:pt idx="94">
                  <c:v>2.4447813491771522E-15</c:v>
                </c:pt>
                <c:pt idx="95">
                  <c:v>2.4237833158319957E-15</c:v>
                </c:pt>
                <c:pt idx="96">
                  <c:v>2.4039797120892994E-15</c:v>
                </c:pt>
                <c:pt idx="97">
                  <c:v>2.3852814843694092E-15</c:v>
                </c:pt>
                <c:pt idx="98">
                  <c:v>2.3676061970931873E-15</c:v>
                </c:pt>
                <c:pt idx="99">
                  <c:v>2.3508775512836618E-15</c:v>
                </c:pt>
                <c:pt idx="100">
                  <c:v>2.3350249369471664E-15</c:v>
                </c:pt>
                <c:pt idx="101">
                  <c:v>2.3199830170117035E-15</c:v>
                </c:pt>
                <c:pt idx="102">
                  <c:v>2.3056913407281044E-15</c:v>
                </c:pt>
                <c:pt idx="103">
                  <c:v>2.2920939845624948E-15</c:v>
                </c:pt>
                <c:pt idx="104">
                  <c:v>2.2791392187263801E-15</c:v>
                </c:pt>
                <c:pt idx="105">
                  <c:v>2.2667791976032878E-15</c:v>
                </c:pt>
                <c:pt idx="106">
                  <c:v>2.2549696724382489E-15</c:v>
                </c:pt>
                <c:pt idx="107">
                  <c:v>2.2436697247585586E-15</c:v>
                </c:pt>
                <c:pt idx="108">
                  <c:v>2.2328415190912065E-15</c:v>
                </c:pt>
                <c:pt idx="109">
                  <c:v>2.2224500736342609E-15</c:v>
                </c:pt>
                <c:pt idx="110">
                  <c:v>2.2124630476264228E-15</c:v>
                </c:pt>
                <c:pt idx="111">
                  <c:v>2.2028505442410773E-15</c:v>
                </c:pt>
                <c:pt idx="112">
                  <c:v>2.1935849279086362E-15</c:v>
                </c:pt>
                <c:pt idx="113">
                  <c:v>2.1846406550439169E-15</c:v>
                </c:pt>
                <c:pt idx="114">
                  <c:v>2.1759941172239785E-15</c:v>
                </c:pt>
                <c:pt idx="115">
                  <c:v>2.1676234959263555E-15</c:v>
                </c:pt>
                <c:pt idx="116">
                  <c:v>2.1595086279982159E-15</c:v>
                </c:pt>
                <c:pt idx="117">
                  <c:v>2.1516308810838228E-15</c:v>
                </c:pt>
                <c:pt idx="118">
                  <c:v>2.1439730382909134E-15</c:v>
                </c:pt>
                <c:pt idx="119">
                  <c:v>2.136519191426522E-15</c:v>
                </c:pt>
                <c:pt idx="120">
                  <c:v>2.129254642179414E-15</c:v>
                </c:pt>
                <c:pt idx="121">
                  <c:v>2.1221658106699593E-15</c:v>
                </c:pt>
                <c:pt idx="122">
                  <c:v>2.1152401508290364E-15</c:v>
                </c:pt>
                <c:pt idx="123">
                  <c:v>2.108466072105643E-15</c:v>
                </c:pt>
                <c:pt idx="124">
                  <c:v>2.1018328670384189E-15</c:v>
                </c:pt>
                <c:pt idx="125">
                  <c:v>2.0953306442594304E-15</c:v>
                </c:pt>
                <c:pt idx="126">
                  <c:v>2.0889502665294708E-15</c:v>
                </c:pt>
                <c:pt idx="127">
                  <c:v>2.082683293432912E-15</c:v>
                </c:pt>
                <c:pt idx="128">
                  <c:v>2.0765219283869598E-15</c:v>
                </c:pt>
                <c:pt idx="129">
                  <c:v>2.0704589696451308E-15</c:v>
                </c:pt>
                <c:pt idx="130">
                  <c:v>2.0644877649979819E-15</c:v>
                </c:pt>
                <c:pt idx="131">
                  <c:v>2.0586021698957425E-15</c:v>
                </c:pt>
                <c:pt idx="132">
                  <c:v>2.0527965087375796E-15</c:v>
                </c:pt>
                <c:pt idx="133">
                  <c:v>2.0470655390908993E-15</c:v>
                </c:pt>
                <c:pt idx="134">
                  <c:v>2.0414044186214372E-15</c:v>
                </c:pt>
                <c:pt idx="135">
                  <c:v>2.0358086745310018E-15</c:v>
                </c:pt>
                <c:pt idx="136">
                  <c:v>2.0302741753147123E-15</c:v>
                </c:pt>
                <c:pt idx="137">
                  <c:v>2.0247971046634469E-15</c:v>
                </c:pt>
                <c:pt idx="138">
                  <c:v>2.0193739373501164E-15</c:v>
                </c:pt>
                <c:pt idx="139">
                  <c:v>2.0140014169503526E-15</c:v>
                </c:pt>
                <c:pt idx="140">
                  <c:v>2.0086765352592757E-15</c:v>
                </c:pt>
                <c:pt idx="141">
                  <c:v>2.0033965132763117E-15</c:v>
                </c:pt>
                <c:pt idx="142">
                  <c:v>1.9981587836395651E-15</c:v>
                </c:pt>
                <c:pt idx="143">
                  <c:v>1.9929609744001002E-15</c:v>
                </c:pt>
                <c:pt idx="144">
                  <c:v>1.98780089403467E-15</c:v>
                </c:pt>
                <c:pt idx="145">
                  <c:v>1.9826765176030484E-15</c:v>
                </c:pt>
                <c:pt idx="146">
                  <c:v>1.9775859739631403E-15</c:v>
                </c:pt>
                <c:pt idx="147">
                  <c:v>1.9725275339635553E-15</c:v>
                </c:pt>
                <c:pt idx="148">
                  <c:v>1.9674995995394028E-15</c:v>
                </c:pt>
                <c:pt idx="149">
                  <c:v>1.9625006936426091E-15</c:v>
                </c:pt>
                <c:pt idx="150">
                  <c:v>1.9575294509432629E-15</c:v>
                </c:pt>
                <c:pt idx="151">
                  <c:v>1.9525846092432842E-15</c:v>
                </c:pt>
                <c:pt idx="152">
                  <c:v>1.9476650015481226E-15</c:v>
                </c:pt>
                <c:pt idx="153">
                  <c:v>1.9427695487463303E-15</c:v>
                </c:pt>
                <c:pt idx="154">
                  <c:v>1.9378972528506087E-15</c:v>
                </c:pt>
                <c:pt idx="155">
                  <c:v>1.9330471907574842E-15</c:v>
                </c:pt>
                <c:pt idx="156">
                  <c:v>1.9282185084859817E-15</c:v>
                </c:pt>
                <c:pt idx="157">
                  <c:v>1.9234104158586958E-15</c:v>
                </c:pt>
                <c:pt idx="158">
                  <c:v>1.9186221815914212E-15</c:v>
                </c:pt>
                <c:pt idx="159">
                  <c:v>1.9138531287600921E-15</c:v>
                </c:pt>
                <c:pt idx="160">
                  <c:v>1.9091026306161447E-15</c:v>
                </c:pt>
                <c:pt idx="161">
                  <c:v>1.9043701067236132E-15</c:v>
                </c:pt>
                <c:pt idx="162">
                  <c:v>1.8996550193933241E-15</c:v>
                </c:pt>
                <c:pt idx="163">
                  <c:v>1.894956870391399E-15</c:v>
                </c:pt>
                <c:pt idx="164">
                  <c:v>1.8902751979010455E-15</c:v>
                </c:pt>
                <c:pt idx="165">
                  <c:v>1.8856095737181953E-15</c:v>
                </c:pt>
                <c:pt idx="166">
                  <c:v>1.8809596006630472E-15</c:v>
                </c:pt>
                <c:pt idx="167">
                  <c:v>1.8763249101909461E-15</c:v>
                </c:pt>
                <c:pt idx="168">
                  <c:v>1.8717051601872739E-15</c:v>
                </c:pt>
                <c:pt idx="169">
                  <c:v>1.8671000329322322E-15</c:v>
                </c:pt>
                <c:pt idx="170">
                  <c:v>1.8625092332224511E-15</c:v>
                </c:pt>
                <c:pt idx="171">
                  <c:v>1.8579324866373717E-15</c:v>
                </c:pt>
                <c:pt idx="172">
                  <c:v>1.853369537939267E-15</c:v>
                </c:pt>
                <c:pt idx="173">
                  <c:v>1.8488201495966254E-15</c:v>
                </c:pt>
                <c:pt idx="174">
                  <c:v>1.8442841004214029E-15</c:v>
                </c:pt>
                <c:pt idx="175">
                  <c:v>1.8397611843113819E-15</c:v>
                </c:pt>
                <c:pt idx="176">
                  <c:v>1.8352512090895423E-15</c:v>
                </c:pt>
                <c:pt idx="177">
                  <c:v>1.8307539954329818E-15</c:v>
                </c:pt>
                <c:pt idx="178">
                  <c:v>1.8262693758844792E-15</c:v>
                </c:pt>
                <c:pt idx="179">
                  <c:v>1.8217971939403415E-15</c:v>
                </c:pt>
                <c:pt idx="180">
                  <c:v>1.8173373032086556E-15</c:v>
                </c:pt>
                <c:pt idx="181">
                  <c:v>1.8128895666325151E-15</c:v>
                </c:pt>
                <c:pt idx="182">
                  <c:v>1.8084538557732187E-15</c:v>
                </c:pt>
                <c:pt idx="183">
                  <c:v>1.8040300501488114E-15</c:v>
                </c:pt>
                <c:pt idx="184">
                  <c:v>1.7996180366237055E-15</c:v>
                </c:pt>
                <c:pt idx="185">
                  <c:v>1.7952177088454374E-15</c:v>
                </c:pt>
                <c:pt idx="186">
                  <c:v>1.7908289667249297E-15</c:v>
                </c:pt>
                <c:pt idx="187">
                  <c:v>1.7864517159568928E-15</c:v>
                </c:pt>
                <c:pt idx="188">
                  <c:v>1.782085867577282E-15</c:v>
                </c:pt>
                <c:pt idx="189">
                  <c:v>1.7777313375549339E-15</c:v>
                </c:pt>
                <c:pt idx="190">
                  <c:v>1.7733880464147622E-15</c:v>
                </c:pt>
                <c:pt idx="191">
                  <c:v>1.7690559188900573E-15</c:v>
                </c:pt>
                <c:pt idx="192">
                  <c:v>1.7647348836016589E-15</c:v>
                </c:pt>
                <c:pt idx="193">
                  <c:v>1.7604248727619178E-15</c:v>
                </c:pt>
                <c:pt idx="194">
                  <c:v>1.7561258219015324E-15</c:v>
                </c:pt>
                <c:pt idx="195">
                  <c:v>1.7518376696174982E-15</c:v>
                </c:pt>
                <c:pt idx="196">
                  <c:v>1.7475603573405334E-15</c:v>
                </c:pt>
                <c:pt idx="197">
                  <c:v>1.7432938291204805E-15</c:v>
                </c:pt>
                <c:pt idx="198">
                  <c:v>1.7390380314282919E-15</c:v>
                </c:pt>
                <c:pt idx="199">
                  <c:v>1.7347929129733211E-15</c:v>
                </c:pt>
                <c:pt idx="200">
                  <c:v>1.7305584245347318E-15</c:v>
                </c:pt>
                <c:pt idx="201">
                  <c:v>1.7263345188059403E-15</c:v>
                </c:pt>
                <c:pt idx="202">
                  <c:v>1.7221211502510775E-15</c:v>
                </c:pt>
                <c:pt idx="203">
                  <c:v>1.7179182749725463E-15</c:v>
                </c:pt>
                <c:pt idx="204">
                  <c:v>1.7137258505888122E-15</c:v>
                </c:pt>
                <c:pt idx="205">
                  <c:v>1.7095438361216408E-15</c:v>
                </c:pt>
                <c:pt idx="206">
                  <c:v>1.7053721918920465E-15</c:v>
                </c:pt>
                <c:pt idx="207">
                  <c:v>1.7012108794242845E-15</c:v>
                </c:pt>
                <c:pt idx="208">
                  <c:v>1.6970598613572577E-15</c:v>
                </c:pt>
                <c:pt idx="209">
                  <c:v>1.6929191013627709E-15</c:v>
                </c:pt>
                <c:pt idx="210">
                  <c:v>1.6887885640701001E-15</c:v>
                </c:pt>
                <c:pt idx="211">
                  <c:v>1.6846682149963866E-15</c:v>
                </c:pt>
                <c:pt idx="212">
                  <c:v>1.6805580204824105E-15</c:v>
                </c:pt>
                <c:pt idx="213">
                  <c:v>1.676457947633321E-15</c:v>
                </c:pt>
                <c:pt idx="214">
                  <c:v>1.6723679642639454E-15</c:v>
                </c:pt>
                <c:pt idx="215">
                  <c:v>1.668288038848321E-15</c:v>
                </c:pt>
                <c:pt idx="216">
                  <c:v>1.6642181404731209E-15</c:v>
                </c:pt>
                <c:pt idx="217">
                  <c:v>1.6601582387946752E-15</c:v>
                </c:pt>
                <c:pt idx="218">
                  <c:v>1.656108303999309E-15</c:v>
                </c:pt>
                <c:pt idx="219">
                  <c:v>1.6520683067667397E-15</c:v>
                </c:pt>
                <c:pt idx="220">
                  <c:v>1.6480382182362961E-15</c:v>
                </c:pt>
                <c:pt idx="221">
                  <c:v>1.6440180099757437E-15</c:v>
                </c:pt>
                <c:pt idx="222">
                  <c:v>1.6400076539525123E-15</c:v>
                </c:pt>
                <c:pt idx="223">
                  <c:v>1.63600712250714E-15</c:v>
                </c:pt>
                <c:pt idx="224">
                  <c:v>1.6320163883287636E-15</c:v>
                </c:pt>
                <c:pt idx="225">
                  <c:v>1.6280354244324948E-15</c:v>
                </c:pt>
                <c:pt idx="226">
                  <c:v>1.6240642041385391E-15</c:v>
                </c:pt>
                <c:pt idx="227">
                  <c:v>1.6201027010529194E-15</c:v>
                </c:pt>
                <c:pt idx="228">
                  <c:v>1.6161508890496832E-15</c:v>
                </c:pt>
                <c:pt idx="229">
                  <c:v>1.6122087422544752E-15</c:v>
                </c:pt>
                <c:pt idx="230">
                  <c:v>1.6082762350293727E-15</c:v>
                </c:pt>
                <c:pt idx="231">
                  <c:v>1.6043533419588855E-15</c:v>
                </c:pt>
                <c:pt idx="232">
                  <c:v>1.600440037837027E-15</c:v>
                </c:pt>
                <c:pt idx="233">
                  <c:v>1.5965362976553788E-15</c:v>
                </c:pt>
                <c:pt idx="234">
                  <c:v>1.5926420965920667E-15</c:v>
                </c:pt>
                <c:pt idx="235">
                  <c:v>1.5887574100015825E-15</c:v>
                </c:pt>
                <c:pt idx="236">
                  <c:v>1.5848822134053816E-15</c:v>
                </c:pt>
                <c:pt idx="237">
                  <c:v>1.5810164824831987E-15</c:v>
                </c:pt>
                <c:pt idx="238">
                  <c:v>1.5771601930650275E-15</c:v>
                </c:pt>
                <c:pt idx="239">
                  <c:v>1.5733133211237094E-15</c:v>
                </c:pt>
                <c:pt idx="240">
                  <c:v>1.5694758427680857E-15</c:v>
                </c:pt>
                <c:pt idx="241">
                  <c:v>1.5656477342366719E-15</c:v>
                </c:pt>
                <c:pt idx="242">
                  <c:v>1.5618289718918095E-15</c:v>
                </c:pt>
                <c:pt idx="243">
                  <c:v>1.5580195322142615E-15</c:v>
                </c:pt>
                <c:pt idx="244">
                  <c:v>1.5542193917982169E-15</c:v>
                </c:pt>
                <c:pt idx="245">
                  <c:v>1.5504285273466706E-15</c:v>
                </c:pt>
                <c:pt idx="246">
                  <c:v>1.5466469156671523E-15</c:v>
                </c:pt>
                <c:pt idx="247">
                  <c:v>1.5428745336677746E-15</c:v>
                </c:pt>
                <c:pt idx="248">
                  <c:v>1.5391113583535789E-15</c:v>
                </c:pt>
                <c:pt idx="249">
                  <c:v>1.5353573668231529E-15</c:v>
                </c:pt>
                <c:pt idx="250">
                  <c:v>1.5316125362655003E-15</c:v>
                </c:pt>
                <c:pt idx="251">
                  <c:v>1.5278768439571437E-15</c:v>
                </c:pt>
                <c:pt idx="252">
                  <c:v>1.5241502672594401E-15</c:v>
                </c:pt>
                <c:pt idx="253">
                  <c:v>1.5204327836160974E-15</c:v>
                </c:pt>
                <c:pt idx="254">
                  <c:v>1.5167243705508694E-15</c:v>
                </c:pt>
                <c:pt idx="255">
                  <c:v>1.5130250056654237E-15</c:v>
                </c:pt>
                <c:pt idx="256">
                  <c:v>1.5093346666373602E-15</c:v>
                </c:pt>
                <c:pt idx="257">
                  <c:v>1.5056533312183778E-15</c:v>
                </c:pt>
                <c:pt idx="258">
                  <c:v>1.5019809772325697E-15</c:v>
                </c:pt>
                <c:pt idx="259">
                  <c:v>1.4983175825748431E-15</c:v>
                </c:pt>
                <c:pt idx="260">
                  <c:v>1.4946631252094498E-15</c:v>
                </c:pt>
                <c:pt idx="261">
                  <c:v>1.4910175831686225E-15</c:v>
                </c:pt>
                <c:pt idx="262">
                  <c:v>1.4873809345513057E-15</c:v>
                </c:pt>
                <c:pt idx="263">
                  <c:v>1.4837531575219764E-15</c:v>
                </c:pt>
                <c:pt idx="264">
                  <c:v>1.4801342303095446E-15</c:v>
                </c:pt>
                <c:pt idx="265">
                  <c:v>1.4765241312063311E-15</c:v>
                </c:pt>
                <c:pt idx="266">
                  <c:v>1.4729228385671136E-15</c:v>
                </c:pt>
                <c:pt idx="267">
                  <c:v>1.4693303308082378E-15</c:v>
                </c:pt>
                <c:pt idx="268">
                  <c:v>1.4657465864067873E-15</c:v>
                </c:pt>
                <c:pt idx="269">
                  <c:v>1.4621715838998088E-15</c:v>
                </c:pt>
                <c:pt idx="270">
                  <c:v>1.4586053018835862E-15</c:v>
                </c:pt>
                <c:pt idx="271">
                  <c:v>1.4550477190129633E-15</c:v>
                </c:pt>
                <c:pt idx="272">
                  <c:v>1.4514988140007089E-15</c:v>
                </c:pt>
                <c:pt idx="273">
                  <c:v>1.4479585656169198E-15</c:v>
                </c:pt>
                <c:pt idx="274">
                  <c:v>1.4444269526884634E-15</c:v>
                </c:pt>
                <c:pt idx="275">
                  <c:v>1.440903954098452E-15</c:v>
                </c:pt>
                <c:pt idx="276">
                  <c:v>1.437389548785749E-15</c:v>
                </c:pt>
                <c:pt idx="277">
                  <c:v>1.4338837157445039E-15</c:v>
                </c:pt>
                <c:pt idx="278">
                  <c:v>1.4303864340237144E-15</c:v>
                </c:pt>
                <c:pt idx="279">
                  <c:v>1.4268976827268121E-15</c:v>
                </c:pt>
                <c:pt idx="280">
                  <c:v>1.4234174410112714E-15</c:v>
                </c:pt>
                <c:pt idx="281">
                  <c:v>1.4199456880882401E-15</c:v>
                </c:pt>
                <c:pt idx="282">
                  <c:v>1.4164824032221874E-15</c:v>
                </c:pt>
                <c:pt idx="283">
                  <c:v>1.4130275657305724E-15</c:v>
                </c:pt>
                <c:pt idx="284">
                  <c:v>1.4095811549835269E-15</c:v>
                </c:pt>
                <c:pt idx="285">
                  <c:v>1.4061431504035546E-15</c:v>
                </c:pt>
                <c:pt idx="286">
                  <c:v>1.4027135314652445E-15</c:v>
                </c:pt>
                <c:pt idx="287">
                  <c:v>1.3992922776949961E-15</c:v>
                </c:pt>
                <c:pt idx="288">
                  <c:v>1.3958793686707576E-15</c:v>
                </c:pt>
                <c:pt idx="289">
                  <c:v>1.3924747840217768E-15</c:v>
                </c:pt>
                <c:pt idx="290">
                  <c:v>1.3890785034283585E-15</c:v>
                </c:pt>
                <c:pt idx="291">
                  <c:v>1.3856905066216347E-15</c:v>
                </c:pt>
                <c:pt idx="292">
                  <c:v>1.3823107733833426E-15</c:v>
                </c:pt>
                <c:pt idx="293">
                  <c:v>1.3789392835456103E-15</c:v>
                </c:pt>
                <c:pt idx="294">
                  <c:v>1.3755760169907499E-15</c:v>
                </c:pt>
                <c:pt idx="295">
                  <c:v>1.372220953651059E-15</c:v>
                </c:pt>
                <c:pt idx="296">
                  <c:v>1.3688740735086269E-15</c:v>
                </c:pt>
                <c:pt idx="297">
                  <c:v>1.3655353565951481E-15</c:v>
                </c:pt>
                <c:pt idx="298">
                  <c:v>1.362204782991741E-15</c:v>
                </c:pt>
                <c:pt idx="299">
                  <c:v>1.3588823328287707E-15</c:v>
                </c:pt>
                <c:pt idx="300">
                  <c:v>1.3555679862856778E-15</c:v>
                </c:pt>
                <c:pt idx="301">
                  <c:v>1.3522617235908113E-15</c:v>
                </c:pt>
                <c:pt idx="302">
                  <c:v>1.3489635250212658E-15</c:v>
                </c:pt>
                <c:pt idx="303">
                  <c:v>1.3456733709027216E-15</c:v>
                </c:pt>
                <c:pt idx="304">
                  <c:v>1.3423912416092891E-15</c:v>
                </c:pt>
                <c:pt idx="305">
                  <c:v>1.3391171175633567E-15</c:v>
                </c:pt>
                <c:pt idx="306">
                  <c:v>1.3358509792354404E-15</c:v>
                </c:pt>
                <c:pt idx="307">
                  <c:v>1.3325928071440379E-15</c:v>
                </c:pt>
                <c:pt idx="308">
                  <c:v>1.3293425818554844E-15</c:v>
                </c:pt>
                <c:pt idx="309">
                  <c:v>1.3261002839838112E-15</c:v>
                </c:pt>
                <c:pt idx="310">
                  <c:v>1.3228658941906057E-15</c:v>
                </c:pt>
                <c:pt idx="311">
                  <c:v>1.3196393931848746E-15</c:v>
                </c:pt>
                <c:pt idx="312">
                  <c:v>1.316420761722909E-15</c:v>
                </c:pt>
                <c:pt idx="313">
                  <c:v>1.3132099806081507E-15</c:v>
                </c:pt>
                <c:pt idx="314">
                  <c:v>1.3100070306910606E-15</c:v>
                </c:pt>
                <c:pt idx="315">
                  <c:v>1.3068118928689886E-15</c:v>
                </c:pt>
                <c:pt idx="316">
                  <c:v>1.303624548086045E-15</c:v>
                </c:pt>
                <c:pt idx="317">
                  <c:v>1.3004449773329735E-15</c:v>
                </c:pt>
                <c:pt idx="318">
                  <c:v>1.2972731616470255E-15</c:v>
                </c:pt>
                <c:pt idx="319">
                  <c:v>1.2941090821118355E-15</c:v>
                </c:pt>
                <c:pt idx="320">
                  <c:v>1.2909527198572975E-15</c:v>
                </c:pt>
                <c:pt idx="321">
                  <c:v>1.2878040560594432E-15</c:v>
                </c:pt>
                <c:pt idx="322">
                  <c:v>1.2846630719403195E-15</c:v>
                </c:pt>
                <c:pt idx="323">
                  <c:v>1.2815297487678699E-15</c:v>
                </c:pt>
                <c:pt idx="324">
                  <c:v>1.2784040678558146E-15</c:v>
                </c:pt>
                <c:pt idx="325">
                  <c:v>1.2752860105635307E-15</c:v>
                </c:pt>
                <c:pt idx="326">
                  <c:v>1.2721755582959361E-15</c:v>
                </c:pt>
                <c:pt idx="327">
                  <c:v>1.2690726925033722E-15</c:v>
                </c:pt>
                <c:pt idx="328">
                  <c:v>1.2659773946814871E-15</c:v>
                </c:pt>
                <c:pt idx="329">
                  <c:v>1.2628896463711211E-15</c:v>
                </c:pt>
                <c:pt idx="330">
                  <c:v>1.2598094291581909E-15</c:v>
                </c:pt>
                <c:pt idx="331">
                  <c:v>1.256736724673576E-15</c:v>
                </c:pt>
                <c:pt idx="332">
                  <c:v>1.2536715145930054E-15</c:v>
                </c:pt>
                <c:pt idx="333">
                  <c:v>1.2506137806369436E-15</c:v>
                </c:pt>
                <c:pt idx="334">
                  <c:v>1.2475635045704793E-15</c:v>
                </c:pt>
                <c:pt idx="335">
                  <c:v>1.2445206682032127E-15</c:v>
                </c:pt>
                <c:pt idx="336">
                  <c:v>1.2414852533891453E-15</c:v>
                </c:pt>
                <c:pt idx="337">
                  <c:v>1.2384572420265668E-15</c:v>
                </c:pt>
                <c:pt idx="338">
                  <c:v>1.2354366160579469E-15</c:v>
                </c:pt>
                <c:pt idx="339">
                  <c:v>1.2324233574698243E-15</c:v>
                </c:pt>
                <c:pt idx="340">
                  <c:v>1.2294174482926972E-15</c:v>
                </c:pt>
                <c:pt idx="341">
                  <c:v>1.2264188706009143E-15</c:v>
                </c:pt>
                <c:pt idx="342">
                  <c:v>1.2234276065125661E-15</c:v>
                </c:pt>
                <c:pt idx="343">
                  <c:v>1.2204436381893766E-15</c:v>
                </c:pt>
                <c:pt idx="344">
                  <c:v>1.2174669478365953E-15</c:v>
                </c:pt>
                <c:pt idx="345">
                  <c:v>1.2144975177028901E-15</c:v>
                </c:pt>
                <c:pt idx="346">
                  <c:v>1.2115353300802398E-15</c:v>
                </c:pt>
                <c:pt idx="347">
                  <c:v>1.2085803673038266E-15</c:v>
                </c:pt>
                <c:pt idx="348">
                  <c:v>1.2056326117519312E-15</c:v>
                </c:pt>
                <c:pt idx="349">
                  <c:v>1.2026920458458264E-15</c:v>
                </c:pt>
                <c:pt idx="350">
                  <c:v>1.1997586520496687E-15</c:v>
                </c:pt>
                <c:pt idx="351">
                  <c:v>1.1968324128703971E-15</c:v>
                </c:pt>
                <c:pt idx="352">
                  <c:v>1.1939133108576248E-15</c:v>
                </c:pt>
                <c:pt idx="353">
                  <c:v>1.1910013286035357E-15</c:v>
                </c:pt>
                <c:pt idx="354">
                  <c:v>1.1880964487427795E-15</c:v>
                </c:pt>
                <c:pt idx="355">
                  <c:v>1.1851986539523677E-15</c:v>
                </c:pt>
                <c:pt idx="356">
                  <c:v>1.1823079269515698E-15</c:v>
                </c:pt>
                <c:pt idx="357">
                  <c:v>1.1794242505018092E-15</c:v>
                </c:pt>
                <c:pt idx="358">
                  <c:v>1.176547607406561E-15</c:v>
                </c:pt>
                <c:pt idx="359">
                  <c:v>1.1736779805112475E-15</c:v>
                </c:pt>
                <c:pt idx="360">
                  <c:v>1.1708153527031366E-15</c:v>
                </c:pt>
                <c:pt idx="361">
                  <c:v>1.1679597069112396E-15</c:v>
                </c:pt>
                <c:pt idx="362">
                  <c:v>1.1651110261062073E-15</c:v>
                </c:pt>
                <c:pt idx="363">
                  <c:v>1.1622692933002303E-15</c:v>
                </c:pt>
                <c:pt idx="364">
                  <c:v>1.1594344915469357E-15</c:v>
                </c:pt>
                <c:pt idx="365">
                  <c:v>1.156606603941287E-15</c:v>
                </c:pt>
                <c:pt idx="366">
                  <c:v>1.1537856136194823E-15</c:v>
                </c:pt>
                <c:pt idx="367">
                  <c:v>1.1509715037588534E-15</c:v>
                </c:pt>
                <c:pt idx="368">
                  <c:v>1.1481642575777654E-15</c:v>
                </c:pt>
                <c:pt idx="369">
                  <c:v>1.1453638583355173E-15</c:v>
                </c:pt>
                <c:pt idx="370">
                  <c:v>1.1425702893322406E-15</c:v>
                </c:pt>
                <c:pt idx="371">
                  <c:v>1.1397835339088002E-15</c:v>
                </c:pt>
                <c:pt idx="372">
                  <c:v>1.1370035754466949E-15</c:v>
                </c:pt>
                <c:pt idx="373">
                  <c:v>1.1342303973679585E-15</c:v>
                </c:pt>
                <c:pt idx="374">
                  <c:v>1.1314639831350598E-15</c:v>
                </c:pt>
                <c:pt idx="375">
                  <c:v>1.128704316250805E-15</c:v>
                </c:pt>
                <c:pt idx="376">
                  <c:v>1.1259513802582386E-15</c:v>
                </c:pt>
                <c:pt idx="377">
                  <c:v>1.1232051587405448E-15</c:v>
                </c:pt>
                <c:pt idx="378">
                  <c:v>1.1204656353209503E-15</c:v>
                </c:pt>
                <c:pt idx="379">
                  <c:v>1.117732793662626E-15</c:v>
                </c:pt>
                <c:pt idx="380">
                  <c:v>1.1150066174685897E-15</c:v>
                </c:pt>
                <c:pt idx="381">
                  <c:v>1.1122870904816092E-15</c:v>
                </c:pt>
                <c:pt idx="382">
                  <c:v>1.1095741964841044E-15</c:v>
                </c:pt>
                <c:pt idx="383">
                  <c:v>1.106867919298051E-15</c:v>
                </c:pt>
                <c:pt idx="384">
                  <c:v>1.1041682427848844E-15</c:v>
                </c:pt>
                <c:pt idx="385">
                  <c:v>1.1014751508454025E-15</c:v>
                </c:pt>
                <c:pt idx="386">
                  <c:v>1.0987886274196706E-15</c:v>
                </c:pt>
                <c:pt idx="387">
                  <c:v>1.0961086564869243E-15</c:v>
                </c:pt>
                <c:pt idx="388">
                  <c:v>1.093435222065476E-15</c:v>
                </c:pt>
                <c:pt idx="389">
                  <c:v>1.0907683082126174E-15</c:v>
                </c:pt>
                <c:pt idx="390">
                  <c:v>1.0881078990245252E-15</c:v>
                </c:pt>
                <c:pt idx="391">
                  <c:v>1.0854539786361666E-15</c:v>
                </c:pt>
                <c:pt idx="392">
                  <c:v>1.0828065312212046E-15</c:v>
                </c:pt>
                <c:pt idx="393">
                  <c:v>1.0801655409919022E-15</c:v>
                </c:pt>
                <c:pt idx="394">
                  <c:v>1.077530992199031E-15</c:v>
                </c:pt>
                <c:pt idx="395">
                  <c:v>1.0749028691317744E-15</c:v>
                </c:pt>
                <c:pt idx="396">
                  <c:v>1.0722811561176356E-15</c:v>
                </c:pt>
                <c:pt idx="397">
                  <c:v>1.0696658375223431E-15</c:v>
                </c:pt>
                <c:pt idx="398">
                  <c:v>1.0670568977497591E-15</c:v>
                </c:pt>
                <c:pt idx="399">
                  <c:v>1.0644543212417842E-15</c:v>
                </c:pt>
                <c:pt idx="400">
                  <c:v>1.0618580924782667E-15</c:v>
                </c:pt>
                <c:pt idx="401">
                  <c:v>1.0592681959769081E-15</c:v>
                </c:pt>
                <c:pt idx="402">
                  <c:v>1.0566846162931726E-15</c:v>
                </c:pt>
                <c:pt idx="403">
                  <c:v>1.0541073380201938E-15</c:v>
                </c:pt>
                <c:pt idx="404">
                  <c:v>1.051536345788683E-15</c:v>
                </c:pt>
                <c:pt idx="405">
                  <c:v>1.0489716242668377E-15</c:v>
                </c:pt>
                <c:pt idx="406">
                  <c:v>1.0464131581602505E-15</c:v>
                </c:pt>
                <c:pt idx="407">
                  <c:v>1.0438609322118171E-15</c:v>
                </c:pt>
                <c:pt idx="408">
                  <c:v>1.041314931201646E-15</c:v>
                </c:pt>
                <c:pt idx="409">
                  <c:v>1.0387751399469676E-15</c:v>
                </c:pt>
                <c:pt idx="410">
                  <c:v>1.0362415433020427E-15</c:v>
                </c:pt>
                <c:pt idx="411">
                  <c:v>1.0337141261580741E-15</c:v>
                </c:pt>
                <c:pt idx="412">
                  <c:v>1.0311928734431145E-15</c:v>
                </c:pt>
                <c:pt idx="413">
                  <c:v>1.0286777701219782E-15</c:v>
                </c:pt>
                <c:pt idx="414">
                  <c:v>1.0261688011961503E-15</c:v>
                </c:pt>
                <c:pt idx="415">
                  <c:v>1.0236659517036974E-15</c:v>
                </c:pt>
                <c:pt idx="416">
                  <c:v>1.0211692067191795E-15</c:v>
                </c:pt>
                <c:pt idx="417">
                  <c:v>1.0186785513535594E-15</c:v>
                </c:pt>
                <c:pt idx="418">
                  <c:v>1.0161939707541151E-15</c:v>
                </c:pt>
                <c:pt idx="419">
                  <c:v>1.0137154501043504E-15</c:v>
                </c:pt>
                <c:pt idx="420">
                  <c:v>1.0112429746239071E-15</c:v>
                </c:pt>
                <c:pt idx="421">
                  <c:v>1.0087765295684767E-15</c:v>
                </c:pt>
                <c:pt idx="422">
                  <c:v>1.0063161002297126E-15</c:v>
                </c:pt>
                <c:pt idx="423">
                  <c:v>1.0038616719351421E-15</c:v>
                </c:pt>
                <c:pt idx="424">
                  <c:v>1.0014132300480786E-15</c:v>
                </c:pt>
                <c:pt idx="425">
                  <c:v>9.9897075996753542E-16</c:v>
                </c:pt>
                <c:pt idx="426">
                  <c:v>9.9653424712813735E-16</c:v>
                </c:pt>
                <c:pt idx="427">
                  <c:v>9.9410367700003519E-16</c:v>
                </c:pt>
                <c:pt idx="428">
                  <c:v>9.9167903508881839E-16</c:v>
                </c:pt>
                <c:pt idx="429">
                  <c:v>9.892603069354278E-16</c:v>
                </c:pt>
                <c:pt idx="430">
                  <c:v>9.8684747811607129E-16</c:v>
                </c:pt>
                <c:pt idx="431">
                  <c:v>9.8444053424213579E-16</c:v>
                </c:pt>
                <c:pt idx="432">
                  <c:v>9.8203946096010306E-16</c:v>
                </c:pt>
                <c:pt idx="433">
                  <c:v>9.7964424395146315E-16</c:v>
                </c:pt>
                <c:pt idx="434">
                  <c:v>9.7725486893262955E-16</c:v>
                </c:pt>
                <c:pt idx="435">
                  <c:v>9.7487132165485344E-16</c:v>
                </c:pt>
                <c:pt idx="436">
                  <c:v>9.7249358790413886E-16</c:v>
                </c:pt>
                <c:pt idx="437">
                  <c:v>9.7012165350115913E-16</c:v>
                </c:pt>
                <c:pt idx="438">
                  <c:v>9.6775550430117001E-16</c:v>
                </c:pt>
                <c:pt idx="439">
                  <c:v>9.6539512619392713E-16</c:v>
                </c:pt>
                <c:pt idx="440">
                  <c:v>9.6304050510360177E-16</c:v>
                </c:pt>
                <c:pt idx="441">
                  <c:v>9.606916269886958E-16</c:v>
                </c:pt>
                <c:pt idx="442">
                  <c:v>9.5834847784195933E-16</c:v>
                </c:pt>
                <c:pt idx="443">
                  <c:v>9.5601104369030585E-16</c:v>
                </c:pt>
                <c:pt idx="444">
                  <c:v>9.536793105947302E-16</c:v>
                </c:pt>
                <c:pt idx="445">
                  <c:v>9.5135326465022398E-16</c:v>
                </c:pt>
                <c:pt idx="446">
                  <c:v>9.4903289198569408E-16</c:v>
                </c:pt>
                <c:pt idx="447">
                  <c:v>9.4671817876387888E-16</c:v>
                </c:pt>
                <c:pt idx="448">
                  <c:v>9.444091111812668E-16</c:v>
                </c:pt>
                <c:pt idx="449">
                  <c:v>9.4210567546801247E-16</c:v>
                </c:pt>
                <c:pt idx="450">
                  <c:v>9.3980785788785606E-16</c:v>
                </c:pt>
                <c:pt idx="451">
                  <c:v>9.3751564473804088E-16</c:v>
                </c:pt>
                <c:pt idx="452">
                  <c:v>9.3522902234923112E-16</c:v>
                </c:pt>
                <c:pt idx="453">
                  <c:v>9.3294797708543118E-16</c:v>
                </c:pt>
                <c:pt idx="454">
                  <c:v>9.3067249534390385E-16</c:v>
                </c:pt>
                <c:pt idx="455">
                  <c:v>9.2840256355508942E-16</c:v>
                </c:pt>
                <c:pt idx="456">
                  <c:v>9.2613816818252426E-16</c:v>
                </c:pt>
                <c:pt idx="457">
                  <c:v>9.2387929572276113E-16</c:v>
                </c:pt>
                <c:pt idx="458">
                  <c:v>9.2162593270528734E-16</c:v>
                </c:pt>
                <c:pt idx="459">
                  <c:v>9.1937806569244565E-16</c:v>
                </c:pt>
                <c:pt idx="460">
                  <c:v>9.1713568127935345E-16</c:v>
                </c:pt>
                <c:pt idx="461">
                  <c:v>9.1489876609382246E-16</c:v>
                </c:pt>
                <c:pt idx="462">
                  <c:v>9.1266730679628025E-16</c:v>
                </c:pt>
                <c:pt idx="463">
                  <c:v>9.1044129007968917E-16</c:v>
                </c:pt>
                <c:pt idx="464">
                  <c:v>9.0822070266946829E-16</c:v>
                </c:pt>
                <c:pt idx="465">
                  <c:v>9.0600553132341368E-16</c:v>
                </c:pt>
                <c:pt idx="466">
                  <c:v>9.0379576283161917E-16</c:v>
                </c:pt>
                <c:pt idx="467">
                  <c:v>9.0159138401639781E-16</c:v>
                </c:pt>
                <c:pt idx="468">
                  <c:v>8.9939238173220363E-16</c:v>
                </c:pt>
                <c:pt idx="469">
                  <c:v>8.9719874286555271E-16</c:v>
                </c:pt>
                <c:pt idx="470">
                  <c:v>8.9501045433494553E-16</c:v>
                </c:pt>
                <c:pt idx="471">
                  <c:v>8.9282750309078859E-16</c:v>
                </c:pt>
                <c:pt idx="472">
                  <c:v>8.9064987611531601E-16</c:v>
                </c:pt>
                <c:pt idx="473">
                  <c:v>8.8847756042251354E-16</c:v>
                </c:pt>
                <c:pt idx="474">
                  <c:v>8.8631054305803932E-16</c:v>
                </c:pt>
                <c:pt idx="475">
                  <c:v>8.841488110991477E-16</c:v>
                </c:pt>
                <c:pt idx="476">
                  <c:v>8.8199235165461221E-16</c:v>
                </c:pt>
                <c:pt idx="477">
                  <c:v>8.7984115186464798E-16</c:v>
                </c:pt>
                <c:pt idx="478">
                  <c:v>8.7769519890083565E-16</c:v>
                </c:pt>
                <c:pt idx="479">
                  <c:v>8.7555447996604445E-16</c:v>
                </c:pt>
                <c:pt idx="480">
                  <c:v>8.7341898229435637E-16</c:v>
                </c:pt>
                <c:pt idx="481">
                  <c:v>8.7128869315098975E-16</c:v>
                </c:pt>
                <c:pt idx="482">
                  <c:v>8.6916359983222324E-16</c:v>
                </c:pt>
                <c:pt idx="483">
                  <c:v>8.6704368966532015E-16</c:v>
                </c:pt>
                <c:pt idx="484">
                  <c:v>8.6492895000845287E-16</c:v>
                </c:pt>
                <c:pt idx="485">
                  <c:v>8.6281936825062768E-16</c:v>
                </c:pt>
                <c:pt idx="486">
                  <c:v>8.6071493181160924E-16</c:v>
                </c:pt>
                <c:pt idx="487">
                  <c:v>8.5861562814184567E-16</c:v>
                </c:pt>
                <c:pt idx="488">
                  <c:v>8.5652144472239383E-16</c:v>
                </c:pt>
                <c:pt idx="489">
                  <c:v>8.5443236906484447E-16</c:v>
                </c:pt>
                <c:pt idx="490">
                  <c:v>8.5234838871124803E-16</c:v>
                </c:pt>
                <c:pt idx="491">
                  <c:v>8.5026949123403997E-16</c:v>
                </c:pt>
                <c:pt idx="492">
                  <c:v>8.4819566423596686E-16</c:v>
                </c:pt>
                <c:pt idx="493">
                  <c:v>8.4612689535001282E-16</c:v>
                </c:pt>
                <c:pt idx="494">
                  <c:v>8.4406317223932483E-16</c:v>
                </c:pt>
                <c:pt idx="495">
                  <c:v>8.4200448259714019E-16</c:v>
                </c:pt>
                <c:pt idx="496">
                  <c:v>8.3995081414671265E-16</c:v>
                </c:pt>
                <c:pt idx="497">
                  <c:v>8.3790215464123895E-16</c:v>
                </c:pt>
                <c:pt idx="498">
                  <c:v>8.3585849186378645E-16</c:v>
                </c:pt>
                <c:pt idx="499">
                  <c:v>8.3381981362721956E-16</c:v>
                </c:pt>
                <c:pt idx="500">
                  <c:v>8.3178610777412745E-16</c:v>
                </c:pt>
              </c:numCache>
            </c:numRef>
          </c:yVal>
          <c:smooth val="0"/>
          <c:extLst>
            <c:ext xmlns:c16="http://schemas.microsoft.com/office/drawing/2014/chart" uri="{C3380CC4-5D6E-409C-BE32-E72D297353CC}">
              <c16:uniqueId val="{00000002-9373-4148-A8B7-D7285CC5798C}"/>
            </c:ext>
          </c:extLst>
        </c:ser>
        <c:ser>
          <c:idx val="3"/>
          <c:order val="3"/>
          <c:tx>
            <c:strRef>
              <c:f>intro!$C$52</c:f>
              <c:strCache>
                <c:ptCount val="1"/>
                <c:pt idx="0">
                  <c:v>Nitrous Oxide (gas1)</c:v>
                </c:pt>
              </c:strCache>
            </c:strRef>
          </c:tx>
          <c:spPr>
            <a:ln w="19050" cap="rnd">
              <a:solidFill>
                <a:srgbClr val="7030A0"/>
              </a:solidFill>
              <a:prstDash val="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inventory_and_effects!$AC$7:$AC$507</c:f>
              <c:numCache>
                <c:formatCode>0.00E+00</c:formatCode>
                <c:ptCount val="501"/>
                <c:pt idx="0">
                  <c:v>0</c:v>
                </c:pt>
                <c:pt idx="1">
                  <c:v>2.5536776741982679E-14</c:v>
                </c:pt>
                <c:pt idx="2">
                  <c:v>4.8038094334380996E-14</c:v>
                </c:pt>
                <c:pt idx="3">
                  <c:v>6.7845930205189723E-14</c:v>
                </c:pt>
                <c:pt idx="4">
                  <c:v>8.5263869715923228E-14</c:v>
                </c:pt>
                <c:pt idx="5">
                  <c:v>1.0056141516011486E-13</c:v>
                </c:pt>
                <c:pt idx="6">
                  <c:v>1.1397781114293403E-13</c:v>
                </c:pt>
                <c:pt idx="7">
                  <c:v>1.2572544062063807E-13</c:v>
                </c:pt>
                <c:pt idx="8">
                  <c:v>1.3599283978663239E-13</c:v>
                </c:pt>
                <c:pt idx="9">
                  <c:v>1.4494737458269546E-13</c:v>
                </c:pt>
                <c:pt idx="10">
                  <c:v>1.5273761681269618E-13</c:v>
                </c:pt>
                <c:pt idx="11">
                  <c:v>1.5949545357376523E-13</c:v>
                </c:pt>
                <c:pt idx="12">
                  <c:v>1.6533795993590233E-13</c:v>
                </c:pt>
                <c:pt idx="13">
                  <c:v>1.7036906144171116E-13</c:v>
                </c:pt>
                <c:pt idx="14">
                  <c:v>1.7468101001569601E-13</c:v>
                </c:pt>
                <c:pt idx="15">
                  <c:v>1.783556942250047E-13</c:v>
                </c:pt>
                <c:pt idx="16">
                  <c:v>1.8146580248310187E-13</c:v>
                </c:pt>
                <c:pt idx="17">
                  <c:v>1.8407585570125062E-13</c:v>
                </c:pt>
                <c:pt idx="18">
                  <c:v>1.8624312404026494E-13</c:v>
                </c:pt>
                <c:pt idx="19">
                  <c:v>1.8801844077048256E-13</c:v>
                </c:pt>
                <c:pt idx="20">
                  <c:v>1.8944692478796909E-13</c:v>
                </c:pt>
                <c:pt idx="21">
                  <c:v>1.9056862203887784E-13</c:v>
                </c:pt>
                <c:pt idx="22">
                  <c:v>1.9141907495327129E-13</c:v>
                </c:pt>
                <c:pt idx="23">
                  <c:v>1.9202982796822932E-13</c:v>
                </c:pt>
                <c:pt idx="24">
                  <c:v>1.9242887631323465E-13</c:v>
                </c:pt>
                <c:pt idx="25">
                  <c:v>1.9264106442576907E-13</c:v>
                </c:pt>
                <c:pt idx="26">
                  <c:v>1.9268843965035184E-13</c:v>
                </c:pt>
                <c:pt idx="27">
                  <c:v>1.925905662397648E-13</c:v>
                </c:pt>
                <c:pt idx="28">
                  <c:v>1.9236480411393236E-13</c:v>
                </c:pt>
                <c:pt idx="29">
                  <c:v>1.9202655633186682E-13</c:v>
                </c:pt>
                <c:pt idx="30">
                  <c:v>1.915894887881569E-13</c:v>
                </c:pt>
                <c:pt idx="31">
                  <c:v>1.9106572525136786E-13</c:v>
                </c:pt>
                <c:pt idx="32">
                  <c:v>1.9046602051184525E-13</c:v>
                </c:pt>
                <c:pt idx="33">
                  <c:v>1.8979991409580688E-13</c:v>
                </c:pt>
                <c:pt idx="34">
                  <c:v>1.8907586672685981E-13</c:v>
                </c:pt>
                <c:pt idx="35">
                  <c:v>1.8830138147128069E-13</c:v>
                </c:pt>
                <c:pt idx="36">
                  <c:v>1.8748311128607366E-13</c:v>
                </c:pt>
                <c:pt idx="37">
                  <c:v>1.866269544958877E-13</c:v>
                </c:pt>
                <c:pt idx="38">
                  <c:v>1.8573813955359548E-13</c:v>
                </c:pt>
                <c:pt idx="39">
                  <c:v>1.8482130028728139E-13</c:v>
                </c:pt>
                <c:pt idx="40">
                  <c:v>1.8388054270139535E-13</c:v>
                </c:pt>
                <c:pt idx="41">
                  <c:v>1.8291950427999103E-13</c:v>
                </c:pt>
                <c:pt idx="42">
                  <c:v>1.8194140663357715E-13</c:v>
                </c:pt>
                <c:pt idx="43">
                  <c:v>1.8094910223666218E-13</c:v>
                </c:pt>
                <c:pt idx="44">
                  <c:v>1.7994511591922481E-13</c:v>
                </c:pt>
                <c:pt idx="45">
                  <c:v>1.789316817009044E-13</c:v>
                </c:pt>
                <c:pt idx="46">
                  <c:v>1.7791077549062361E-13</c:v>
                </c:pt>
                <c:pt idx="47">
                  <c:v>1.7688414411568748E-13</c:v>
                </c:pt>
                <c:pt idx="48">
                  <c:v>1.7585333109232322E-13</c:v>
                </c:pt>
                <c:pt idx="49">
                  <c:v>1.7481969950338688E-13</c:v>
                </c:pt>
                <c:pt idx="50">
                  <c:v>1.7378445230791669E-13</c:v>
                </c:pt>
                <c:pt idx="51">
                  <c:v>1.7274865037077273E-13</c:v>
                </c:pt>
                <c:pt idx="52">
                  <c:v>1.7171322846825105E-13</c:v>
                </c:pt>
                <c:pt idx="53">
                  <c:v>1.706790094968426E-13</c:v>
                </c:pt>
                <c:pt idx="54">
                  <c:v>1.696467170868091E-13</c:v>
                </c:pt>
                <c:pt idx="55">
                  <c:v>1.6861698679961465E-13</c:v>
                </c:pt>
                <c:pt idx="56">
                  <c:v>1.6759037606815733E-13</c:v>
                </c:pt>
                <c:pt idx="57">
                  <c:v>1.6656737302090509E-13</c:v>
                </c:pt>
                <c:pt idx="58">
                  <c:v>1.6554840431520493E-13</c:v>
                </c:pt>
                <c:pt idx="59">
                  <c:v>1.6453384209097339E-13</c:v>
                </c:pt>
                <c:pt idx="60">
                  <c:v>1.6352401014349611E-13</c:v>
                </c:pt>
                <c:pt idx="61">
                  <c:v>1.6251918940298245E-13</c:v>
                </c:pt>
                <c:pt idx="62">
                  <c:v>1.615196227986853E-13</c:v>
                </c:pt>
                <c:pt idx="63">
                  <c:v>1.6052551957666268E-13</c:v>
                </c:pt>
                <c:pt idx="64">
                  <c:v>1.5953705913250435E-13</c:v>
                </c:pt>
                <c:pt idx="65">
                  <c:v>1.5855439441346547E-13</c:v>
                </c:pt>
                <c:pt idx="66">
                  <c:v>1.5757765493833763E-13</c:v>
                </c:pt>
                <c:pt idx="67">
                  <c:v>1.5660694947796394E-13</c:v>
                </c:pt>
                <c:pt idx="68">
                  <c:v>1.5564236843448942E-13</c:v>
                </c:pt>
                <c:pt idx="69">
                  <c:v>1.5468398595316163E-13</c:v>
                </c:pt>
                <c:pt idx="70">
                  <c:v>1.537318617967031E-13</c:v>
                </c:pt>
                <c:pt idx="71">
                  <c:v>1.527860430089054E-13</c:v>
                </c:pt>
                <c:pt idx="72">
                  <c:v>1.5184656539110614E-13</c:v>
                </c:pt>
                <c:pt idx="73">
                  <c:v>1.5091345481255178E-13</c:v>
                </c:pt>
                <c:pt idx="74">
                  <c:v>1.4998672837329459E-13</c:v>
                </c:pt>
                <c:pt idx="75">
                  <c:v>1.4906639543617688E-13</c:v>
                </c:pt>
                <c:pt idx="76">
                  <c:v>1.4815245854259903E-13</c:v>
                </c:pt>
                <c:pt idx="77">
                  <c:v>1.4724491422511811E-13</c:v>
                </c:pt>
                <c:pt idx="78">
                  <c:v>1.4634375372845924E-13</c:v>
                </c:pt>
                <c:pt idx="79">
                  <c:v>1.4544896364922227E-13</c:v>
                </c:pt>
                <c:pt idx="80">
                  <c:v>1.4456052650341191E-13</c:v>
                </c:pt>
                <c:pt idx="81">
                  <c:v>1.436784212298953E-13</c:v>
                </c:pt>
                <c:pt idx="82">
                  <c:v>1.4280262363698125E-13</c:v>
                </c:pt>
                <c:pt idx="83">
                  <c:v>1.4193310679850797E-13</c:v>
                </c:pt>
                <c:pt idx="84">
                  <c:v>1.4106984140510887E-13</c:v>
                </c:pt>
                <c:pt idx="85">
                  <c:v>1.4021279607569053E-13</c:v>
                </c:pt>
                <c:pt idx="86">
                  <c:v>1.3936193763359111E-13</c:v>
                </c:pt>
                <c:pt idx="87">
                  <c:v>1.3851723135138626E-13</c:v>
                </c:pt>
                <c:pt idx="88">
                  <c:v>1.3767864116786421E-13</c:v>
                </c:pt>
                <c:pt idx="89">
                  <c:v>1.3684612988029685E-13</c:v>
                </c:pt>
                <c:pt idx="90">
                  <c:v>1.3601965931478208E-13</c:v>
                </c:pt>
                <c:pt idx="91">
                  <c:v>1.351991904771214E-13</c:v>
                </c:pt>
                <c:pt idx="92">
                  <c:v>1.3438468368642051E-13</c:v>
                </c:pt>
                <c:pt idx="93">
                  <c:v>1.3357609869335454E-13</c:v>
                </c:pt>
                <c:pt idx="94">
                  <c:v>1.3277339478482187E-13</c:v>
                </c:pt>
                <c:pt idx="95">
                  <c:v>1.3197653087651735E-13</c:v>
                </c:pt>
                <c:pt idx="96">
                  <c:v>1.3118546559478294E-13</c:v>
                </c:pt>
                <c:pt idx="97">
                  <c:v>1.3040015734894253E-13</c:v>
                </c:pt>
                <c:pt idx="98">
                  <c:v>1.2962056439519132E-13</c:v>
                </c:pt>
                <c:pt idx="99">
                  <c:v>1.2884664489299024E-13</c:v>
                </c:pt>
                <c:pt idx="100">
                  <c:v>1.2807835695480966E-13</c:v>
                </c:pt>
                <c:pt idx="101">
                  <c:v>1.2731565868997109E-13</c:v>
                </c:pt>
                <c:pt idx="102">
                  <c:v>1.2655850824325207E-13</c:v>
                </c:pt>
                <c:pt idx="103">
                  <c:v>1.2580686382884458E-13</c:v>
                </c:pt>
                <c:pt idx="104">
                  <c:v>1.2506068376019108E-13</c:v>
                </c:pt>
                <c:pt idx="105">
                  <c:v>1.2431992647616328E-13</c:v>
                </c:pt>
                <c:pt idx="106">
                  <c:v>1.2358455056399679E-13</c:v>
                </c:pt>
                <c:pt idx="107">
                  <c:v>1.2285451477934824E-13</c:v>
                </c:pt>
                <c:pt idx="108">
                  <c:v>1.221297780638003E-13</c:v>
                </c:pt>
                <c:pt idx="109">
                  <c:v>1.214102995601034E-13</c:v>
                </c:pt>
                <c:pt idx="110">
                  <c:v>1.2069603862541087E-13</c:v>
                </c:pt>
                <c:pt idx="111">
                  <c:v>1.1998695484273494E-13</c:v>
                </c:pt>
                <c:pt idx="112">
                  <c:v>1.1928300803082572E-13</c:v>
                </c:pt>
                <c:pt idx="113">
                  <c:v>1.1858415825265274E-13</c:v>
                </c:pt>
                <c:pt idx="114">
                  <c:v>1.1789036582264785E-13</c:v>
                </c:pt>
                <c:pt idx="115">
                  <c:v>1.1720159131285137E-13</c:v>
                </c:pt>
                <c:pt idx="116">
                  <c:v>1.1651779555808659E-13</c:v>
                </c:pt>
                <c:pt idx="117">
                  <c:v>1.1583893966027394E-13</c:v>
                </c:pt>
                <c:pt idx="118">
                  <c:v>1.15164984991984E-13</c:v>
                </c:pt>
                <c:pt idx="119">
                  <c:v>1.1449589319931674E-13</c:v>
                </c:pt>
                <c:pt idx="120">
                  <c:v>1.1383162620418505E-13</c:v>
                </c:pt>
                <c:pt idx="121">
                  <c:v>1.1317214620607154E-13</c:v>
                </c:pt>
                <c:pt idx="122">
                  <c:v>1.125174156833202E-13</c:v>
                </c:pt>
                <c:pt idx="123">
                  <c:v>1.1186739739401688E-13</c:v>
                </c:pt>
                <c:pt idx="124">
                  <c:v>1.1122205437650736E-13</c:v>
                </c:pt>
                <c:pt idx="125">
                  <c:v>1.1058134994959572E-13</c:v>
                </c:pt>
                <c:pt idx="126">
                  <c:v>1.0994524771246082E-13</c:v>
                </c:pt>
                <c:pt idx="127">
                  <c:v>1.0931371154432509E-13</c:v>
                </c:pt>
                <c:pt idx="128">
                  <c:v>1.0868670560390509E-13</c:v>
                </c:pt>
                <c:pt idx="129">
                  <c:v>1.0806419432867074E-13</c:v>
                </c:pt>
                <c:pt idx="130">
                  <c:v>1.0744614243393667E-13</c:v>
                </c:pt>
                <c:pt idx="131">
                  <c:v>1.0683251491180659E-13</c:v>
                </c:pt>
                <c:pt idx="132">
                  <c:v>1.0622327702998922E-13</c:v>
                </c:pt>
                <c:pt idx="133">
                  <c:v>1.0561839433050228E-13</c:v>
                </c:pt>
                <c:pt idx="134">
                  <c:v>1.0501783262827904E-13</c:v>
                </c:pt>
                <c:pt idx="135">
                  <c:v>1.044215580096904E-13</c:v>
                </c:pt>
                <c:pt idx="136">
                  <c:v>1.0382953683099391E-13</c:v>
                </c:pt>
                <c:pt idx="137">
                  <c:v>1.032417357167201E-13</c:v>
                </c:pt>
                <c:pt idx="138">
                  <c:v>1.0265812155800478E-13</c:v>
                </c:pt>
                <c:pt idx="139">
                  <c:v>1.0207866151087551E-13</c:v>
                </c:pt>
                <c:pt idx="140">
                  <c:v>1.0150332299449931E-13</c:v>
                </c:pt>
                <c:pt idx="141">
                  <c:v>1.0093207368939773E-13</c:v>
                </c:pt>
                <c:pt idx="142">
                  <c:v>1.0036488153563503E-13</c:v>
                </c:pt>
                <c:pt idx="143">
                  <c:v>9.980171473098407E-14</c:v>
                </c:pt>
                <c:pt idx="144">
                  <c:v>9.9242541729074556E-14</c:v>
                </c:pt>
                <c:pt idx="145">
                  <c:v>9.8687331237527295E-14</c:v>
                </c:pt>
                <c:pt idx="146">
                  <c:v>9.813605221607784E-14</c:v>
                </c:pt>
                <c:pt idx="147">
                  <c:v>9.7588673874692679E-14</c:v>
                </c:pt>
                <c:pt idx="148">
                  <c:v>9.7045165671680383E-14</c:v>
                </c:pt>
                <c:pt idx="149">
                  <c:v>9.6505497311800195E-14</c:v>
                </c:pt>
                <c:pt idx="150">
                  <c:v>9.5969638744370143E-14</c:v>
                </c:pt>
                <c:pt idx="151">
                  <c:v>9.5437560161376359E-14</c:v>
                </c:pt>
                <c:pt idx="152">
                  <c:v>9.4909231995585253E-14</c:v>
                </c:pt>
                <c:pt idx="153">
                  <c:v>9.4384624918659976E-14</c:v>
                </c:pt>
                <c:pt idx="154">
                  <c:v>9.3863709839282419E-14</c:v>
                </c:pt>
                <c:pt idx="155">
                  <c:v>9.3346457901281664E-14</c:v>
                </c:pt>
                <c:pt idx="156">
                  <c:v>9.283284048177004E-14</c:v>
                </c:pt>
                <c:pt idx="157">
                  <c:v>9.2322829189287496E-14</c:v>
                </c:pt>
                <c:pt idx="158">
                  <c:v>9.181639586195492E-14</c:v>
                </c:pt>
                <c:pt idx="159">
                  <c:v>9.1313512565637279E-14</c:v>
                </c:pt>
                <c:pt idx="160">
                  <c:v>9.0814151592116872E-14</c:v>
                </c:pt>
                <c:pt idx="161">
                  <c:v>9.0318285457277246E-14</c:v>
                </c:pt>
                <c:pt idx="162">
                  <c:v>8.9825886899298254E-14</c:v>
                </c:pt>
                <c:pt idx="163">
                  <c:v>8.9336928876862415E-14</c:v>
                </c:pt>
                <c:pt idx="164">
                  <c:v>8.8851384567373083E-14</c:v>
                </c:pt>
                <c:pt idx="165">
                  <c:v>8.8369227365184526E-14</c:v>
                </c:pt>
                <c:pt idx="166">
                  <c:v>8.7890430879844124E-14</c:v>
                </c:pt>
                <c:pt idx="167">
                  <c:v>8.7414968934346942E-14</c:v>
                </c:pt>
                <c:pt idx="168">
                  <c:v>8.6942815563402702E-14</c:v>
                </c:pt>
                <c:pt idx="169">
                  <c:v>8.6473945011715379E-14</c:v>
                </c:pt>
                <c:pt idx="170">
                  <c:v>8.600833173227539E-14</c:v>
                </c:pt>
                <c:pt idx="171">
                  <c:v>8.5545950384664565E-14</c:v>
                </c:pt>
                <c:pt idx="172">
                  <c:v>8.5086775833373802E-14</c:v>
                </c:pt>
                <c:pt idx="173">
                  <c:v>8.4630783146133573E-14</c:v>
                </c:pt>
                <c:pt idx="174">
                  <c:v>8.4177947592257189E-14</c:v>
                </c:pt>
                <c:pt idx="175">
                  <c:v>8.3728244640996843E-14</c:v>
                </c:pt>
                <c:pt idx="176">
                  <c:v>8.3281649959912492E-14</c:v>
                </c:pt>
                <c:pt idx="177">
                  <c:v>8.283813941325341E-14</c:v>
                </c:pt>
                <c:pt idx="178">
                  <c:v>8.2397689060352593E-14</c:v>
                </c:pt>
                <c:pt idx="179">
                  <c:v>8.1960275154033706E-14</c:v>
                </c:pt>
                <c:pt idx="180">
                  <c:v>8.152587413903077E-14</c:v>
                </c:pt>
                <c:pt idx="181">
                  <c:v>8.1094462650420376E-14</c:v>
                </c:pt>
                <c:pt idx="182">
                  <c:v>8.0666017512066491E-14</c:v>
                </c:pt>
                <c:pt idx="183">
                  <c:v>8.0240515735077627E-14</c:v>
                </c:pt>
                <c:pt idx="184">
                  <c:v>7.9817934516276508E-14</c:v>
                </c:pt>
                <c:pt idx="185">
                  <c:v>7.9398251236681976E-14</c:v>
                </c:pt>
                <c:pt idx="186">
                  <c:v>7.8981443460003254E-14</c:v>
                </c:pt>
                <c:pt idx="187">
                  <c:v>7.8567488931146268E-14</c:v>
                </c:pt>
                <c:pt idx="188">
                  <c:v>7.8156365574732106E-14</c:v>
                </c:pt>
                <c:pt idx="189">
                  <c:v>7.7748051493627579E-14</c:v>
                </c:pt>
                <c:pt idx="190">
                  <c:v>7.7342524967487591E-14</c:v>
                </c:pt>
                <c:pt idx="191">
                  <c:v>7.693976445130946E-14</c:v>
                </c:pt>
                <c:pt idx="192">
                  <c:v>7.6539748573998913E-14</c:v>
                </c:pt>
                <c:pt idx="193">
                  <c:v>7.6142456136947923E-14</c:v>
                </c:pt>
                <c:pt idx="194">
                  <c:v>7.5747866112623941E-14</c:v>
                </c:pt>
                <c:pt idx="195">
                  <c:v>7.5355957643170813E-14</c:v>
                </c:pt>
                <c:pt idx="196">
                  <c:v>7.4966710039021056E-14</c:v>
                </c:pt>
                <c:pt idx="197">
                  <c:v>7.4580102777519411E-14</c:v>
                </c:pt>
                <c:pt idx="198">
                  <c:v>7.419611550155784E-14</c:v>
                </c:pt>
                <c:pt idx="199">
                  <c:v>7.3814728018221498E-14</c:v>
                </c:pt>
                <c:pt idx="200">
                  <c:v>7.3435920297445864E-14</c:v>
                </c:pt>
                <c:pt idx="201">
                  <c:v>7.305967247068483E-14</c:v>
                </c:pt>
                <c:pt idx="202">
                  <c:v>7.268596482958983E-14</c:v>
                </c:pt>
                <c:pt idx="203">
                  <c:v>7.2314777824699615E-14</c:v>
                </c:pt>
                <c:pt idx="204">
                  <c:v>7.1946092064140862E-14</c:v>
                </c:pt>
                <c:pt idx="205">
                  <c:v>7.1579888312339445E-14</c:v>
                </c:pt>
                <c:pt idx="206">
                  <c:v>7.1216147488742211E-14</c:v>
                </c:pt>
                <c:pt idx="207">
                  <c:v>7.085485066654929E-14</c:v>
                </c:pt>
                <c:pt idx="208">
                  <c:v>7.0495979071456776E-14</c:v>
                </c:pt>
                <c:pt idx="209">
                  <c:v>7.0139514080409732E-14</c:v>
                </c:pt>
                <c:pt idx="210">
                  <c:v>6.9785437220365472E-14</c:v>
                </c:pt>
                <c:pt idx="211">
                  <c:v>6.9433730167066866E-14</c:v>
                </c:pt>
                <c:pt idx="212">
                  <c:v>6.9084374743825861E-14</c:v>
                </c:pt>
                <c:pt idx="213">
                  <c:v>6.8737352920316853E-14</c:v>
                </c:pt>
                <c:pt idx="214">
                  <c:v>6.839264681138011E-14</c:v>
                </c:pt>
                <c:pt idx="215">
                  <c:v>6.8050238675834813E-14</c:v>
                </c:pt>
                <c:pt idx="216">
                  <c:v>6.771011091530212E-14</c:v>
                </c:pt>
                <c:pt idx="217">
                  <c:v>6.7372246073037546E-14</c:v>
                </c:pt>
                <c:pt idx="218">
                  <c:v>6.7036626832773307E-14</c:v>
                </c:pt>
                <c:pt idx="219">
                  <c:v>6.6703236017569794E-14</c:v>
                </c:pt>
                <c:pt idx="220">
                  <c:v>6.6372056588676843E-14</c:v>
                </c:pt>
                <c:pt idx="221">
                  <c:v>6.6043071644403975E-14</c:v>
                </c:pt>
                <c:pt idx="222">
                  <c:v>6.5716264419000289E-14</c:v>
                </c:pt>
                <c:pt idx="223">
                  <c:v>6.5391618281543282E-14</c:v>
                </c:pt>
                <c:pt idx="224">
                  <c:v>6.5069116734836835E-14</c:v>
                </c:pt>
                <c:pt idx="225">
                  <c:v>6.4748743414318464E-14</c:v>
                </c:pt>
                <c:pt idx="226">
                  <c:v>6.4430482086975169E-14</c:v>
                </c:pt>
                <c:pt idx="227">
                  <c:v>6.4114316650268568E-14</c:v>
                </c:pt>
                <c:pt idx="228">
                  <c:v>6.3800231131068576E-14</c:v>
                </c:pt>
                <c:pt idx="229">
                  <c:v>6.3488209684595976E-14</c:v>
                </c:pt>
                <c:pt idx="230">
                  <c:v>6.317823659337368E-14</c:v>
                </c:pt>
                <c:pt idx="231">
                  <c:v>6.287029626618652E-14</c:v>
                </c:pt>
                <c:pt idx="232">
                  <c:v>6.256437323704965E-14</c:v>
                </c:pt>
                <c:pt idx="233">
                  <c:v>6.2260452164185379E-14</c:v>
                </c:pt>
                <c:pt idx="234">
                  <c:v>6.1958517829008464E-14</c:v>
                </c:pt>
                <c:pt idx="235">
                  <c:v>6.1658555135119631E-14</c:v>
                </c:pt>
                <c:pt idx="236">
                  <c:v>6.1360549107307498E-14</c:v>
                </c:pt>
                <c:pt idx="237">
                  <c:v>6.1064484890558551E-14</c:v>
                </c:pt>
                <c:pt idx="238">
                  <c:v>6.0770347749075378E-14</c:v>
                </c:pt>
                <c:pt idx="239">
                  <c:v>6.0478123065302867E-14</c:v>
                </c:pt>
                <c:pt idx="240">
                  <c:v>6.0187796338962461E-14</c:v>
                </c:pt>
                <c:pt idx="241">
                  <c:v>5.9899353186094306E-14</c:v>
                </c:pt>
                <c:pt idx="242">
                  <c:v>5.9612779338107295E-14</c:v>
                </c:pt>
                <c:pt idx="243">
                  <c:v>5.9328060640836906E-14</c:v>
                </c:pt>
                <c:pt idx="244">
                  <c:v>5.9045183053610698E-14</c:v>
                </c:pt>
                <c:pt idx="245">
                  <c:v>5.8764132648321657E-14</c:v>
                </c:pt>
                <c:pt idx="246">
                  <c:v>5.8484895608508966E-14</c:v>
                </c:pt>
                <c:pt idx="247">
                  <c:v>5.8207458228446446E-14</c:v>
                </c:pt>
                <c:pt idx="248">
                  <c:v>5.7931806912238374E-14</c:v>
                </c:pt>
                <c:pt idx="249">
                  <c:v>5.765792817292284E-14</c:v>
                </c:pt>
                <c:pt idx="250">
                  <c:v>5.7385808631582405E-14</c:v>
                </c:pt>
                <c:pt idx="251">
                  <c:v>5.7115435016462059E-14</c:v>
                </c:pt>
                <c:pt idx="252">
                  <c:v>5.6846794162094408E-14</c:v>
                </c:pt>
                <c:pt idx="253">
                  <c:v>5.6579873008432142E-14</c:v>
                </c:pt>
                <c:pt idx="254">
                  <c:v>5.6314658599987431E-14</c:v>
                </c:pt>
                <c:pt idx="255">
                  <c:v>5.6051138084978617E-14</c:v>
                </c:pt>
                <c:pt idx="256">
                  <c:v>5.5789298714483743E-14</c:v>
                </c:pt>
                <c:pt idx="257">
                  <c:v>5.5529127841601076E-14</c:v>
                </c:pt>
                <c:pt idx="258">
                  <c:v>5.5270612920616571E-14</c:v>
                </c:pt>
                <c:pt idx="259">
                  <c:v>5.5013741506178115E-14</c:v>
                </c:pt>
                <c:pt idx="260">
                  <c:v>5.475850125247657E-14</c:v>
                </c:pt>
                <c:pt idx="261">
                  <c:v>5.4504879912433517E-14</c:v>
                </c:pt>
                <c:pt idx="262">
                  <c:v>5.4252865336895726E-14</c:v>
                </c:pt>
                <c:pt idx="263">
                  <c:v>5.4002445473836161E-14</c:v>
                </c:pt>
                <c:pt idx="264">
                  <c:v>5.3753608367561615E-14</c:v>
                </c:pt>
                <c:pt idx="265">
                  <c:v>5.3506342157926797E-14</c:v>
                </c:pt>
                <c:pt idx="266">
                  <c:v>5.3260635079554891E-14</c:v>
                </c:pt>
                <c:pt idx="267">
                  <c:v>5.3016475461064525E-14</c:v>
                </c:pt>
                <c:pt idx="268">
                  <c:v>5.2773851724303065E-14</c:v>
                </c:pt>
                <c:pt idx="269">
                  <c:v>5.2532752383586216E-14</c:v>
                </c:pt>
                <c:pt idx="270">
                  <c:v>5.2293166044943862E-14</c:v>
                </c:pt>
                <c:pt idx="271">
                  <c:v>5.205508140537207E-14</c:v>
                </c:pt>
                <c:pt idx="272">
                  <c:v>5.181848725209127E-14</c:v>
                </c:pt>
                <c:pt idx="273">
                  <c:v>5.1583372461810551E-14</c:v>
                </c:pt>
                <c:pt idx="274">
                  <c:v>5.1349725999997882E-14</c:v>
                </c:pt>
                <c:pt idx="275">
                  <c:v>5.1117536920156456E-14</c:v>
                </c:pt>
                <c:pt idx="276">
                  <c:v>5.0886794363106889E-14</c:v>
                </c:pt>
                <c:pt idx="277">
                  <c:v>5.0657487556275321E-14</c:v>
                </c:pt>
                <c:pt idx="278">
                  <c:v>5.0429605812987409E-14</c:v>
                </c:pt>
                <c:pt idx="279">
                  <c:v>5.0203138531768037E-14</c:v>
                </c:pt>
                <c:pt idx="280">
                  <c:v>4.9978075195646849E-14</c:v>
                </c:pt>
                <c:pt idx="281">
                  <c:v>4.9754405371469436E-14</c:v>
                </c:pt>
                <c:pt idx="282">
                  <c:v>4.9532118709214191E-14</c:v>
                </c:pt>
                <c:pt idx="283">
                  <c:v>4.9311204941314742E-14</c:v>
                </c:pt>
                <c:pt idx="284">
                  <c:v>4.9091653881988E-14</c:v>
                </c:pt>
                <c:pt idx="285">
                  <c:v>4.8873455426567668E-14</c:v>
                </c:pt>
                <c:pt idx="286">
                  <c:v>4.8656599550843273E-14</c:v>
                </c:pt>
                <c:pt idx="287">
                  <c:v>4.844107631040455E-14</c:v>
                </c:pt>
                <c:pt idx="288">
                  <c:v>4.8226875839991273E-14</c:v>
                </c:pt>
                <c:pt idx="289">
                  <c:v>4.8013988352848399E-14</c:v>
                </c:pt>
                <c:pt idx="290">
                  <c:v>4.7802404140086492E-14</c:v>
                </c:pt>
                <c:pt idx="291">
                  <c:v>4.7592113570047381E-14</c:v>
                </c:pt>
                <c:pt idx="292">
                  <c:v>4.7383107087675072E-14</c:v>
                </c:pt>
                <c:pt idx="293">
                  <c:v>4.7175375213891784E-14</c:v>
                </c:pt>
                <c:pt idx="294">
                  <c:v>4.6968908544979124E-14</c:v>
                </c:pt>
                <c:pt idx="295">
                  <c:v>4.676369775196432E-14</c:v>
                </c:pt>
                <c:pt idx="296">
                  <c:v>4.6559733580011486E-14</c:v>
                </c:pt>
                <c:pt idx="297">
                  <c:v>4.6357006847817921E-14</c:v>
                </c:pt>
                <c:pt idx="298">
                  <c:v>4.6155508447015318E-14</c:v>
                </c:pt>
                <c:pt idx="299">
                  <c:v>4.5955229341575928E-14</c:v>
                </c:pt>
                <c:pt idx="300">
                  <c:v>4.5756160567223513E-14</c:v>
                </c:pt>
                <c:pt idx="301">
                  <c:v>4.5558293230849272E-14</c:v>
                </c:pt>
                <c:pt idx="302">
                  <c:v>4.5361618509932381E-14</c:v>
                </c:pt>
                <c:pt idx="303">
                  <c:v>4.5166127651965475E-14</c:v>
                </c:pt>
                <c:pt idx="304">
                  <c:v>4.497181197388467E-14</c:v>
                </c:pt>
                <c:pt idx="305">
                  <c:v>4.4778662861504393E-14</c:v>
                </c:pt>
                <c:pt idx="306">
                  <c:v>4.4586671768956767E-14</c:v>
                </c:pt>
                <c:pt idx="307">
                  <c:v>4.4395830218135633E-14</c:v>
                </c:pt>
                <c:pt idx="308">
                  <c:v>4.4206129798145121E-14</c:v>
                </c:pt>
                <c:pt idx="309">
                  <c:v>4.4017562164752743E-14</c:v>
                </c:pt>
                <c:pt idx="310">
                  <c:v>4.3830119039846978E-14</c:v>
                </c:pt>
                <c:pt idx="311">
                  <c:v>4.3643792210899309E-14</c:v>
                </c:pt>
                <c:pt idx="312">
                  <c:v>4.3458573530430637E-14</c:v>
                </c:pt>
                <c:pt idx="313">
                  <c:v>4.3274454915482138E-14</c:v>
                </c:pt>
                <c:pt idx="314">
                  <c:v>4.3091428347090396E-14</c:v>
                </c:pt>
                <c:pt idx="315">
                  <c:v>4.2909485869766885E-14</c:v>
                </c:pt>
                <c:pt idx="316">
                  <c:v>4.272861959098168E-14</c:v>
                </c:pt>
                <c:pt idx="317">
                  <c:v>4.2548821680651451E-14</c:v>
                </c:pt>
                <c:pt idx="318">
                  <c:v>4.2370084370631609E-14</c:v>
                </c:pt>
                <c:pt idx="319">
                  <c:v>4.2192399954212637E-14</c:v>
                </c:pt>
                <c:pt idx="320">
                  <c:v>4.2015760785620574E-14</c:v>
                </c:pt>
                <c:pt idx="321">
                  <c:v>4.1840159279521544E-14</c:v>
                </c:pt>
                <c:pt idx="322">
                  <c:v>4.16655879105304E-14</c:v>
                </c:pt>
                <c:pt idx="323">
                  <c:v>4.1492039212723361E-14</c:v>
                </c:pt>
                <c:pt idx="324">
                  <c:v>4.1319505779154674E-14</c:v>
                </c:pt>
                <c:pt idx="325">
                  <c:v>4.1147980261377188E-14</c:v>
                </c:pt>
                <c:pt idx="326">
                  <c:v>4.0977455368966947E-14</c:v>
                </c:pt>
                <c:pt idx="327">
                  <c:v>4.0807923869051589E-14</c:v>
                </c:pt>
                <c:pt idx="328">
                  <c:v>4.0639378585842669E-14</c:v>
                </c:pt>
                <c:pt idx="329">
                  <c:v>4.0471812400171806E-14</c:v>
                </c:pt>
                <c:pt idx="330">
                  <c:v>4.0305218249030612E-14</c:v>
                </c:pt>
                <c:pt idx="331">
                  <c:v>4.0139589125114411E-14</c:v>
                </c:pt>
                <c:pt idx="332">
                  <c:v>3.9974918076369703E-14</c:v>
                </c:pt>
                <c:pt idx="333">
                  <c:v>3.981119820554534E-14</c:v>
                </c:pt>
                <c:pt idx="334">
                  <c:v>3.9648422669747345E-14</c:v>
                </c:pt>
                <c:pt idx="335">
                  <c:v>3.9486584679997425E-14</c:v>
                </c:pt>
                <c:pt idx="336">
                  <c:v>3.9325677500795102E-14</c:v>
                </c:pt>
                <c:pt idx="337">
                  <c:v>3.9165694449683398E-14</c:v>
                </c:pt>
                <c:pt idx="338">
                  <c:v>3.9006628896818083E-14</c:v>
                </c:pt>
                <c:pt idx="339">
                  <c:v>3.8848474264540519E-14</c:v>
                </c:pt>
                <c:pt idx="340">
                  <c:v>3.869122402695393E-14</c:v>
                </c:pt>
                <c:pt idx="341">
                  <c:v>3.8534871709503153E-14</c:v>
                </c:pt>
                <c:pt idx="342">
                  <c:v>3.8379410888557918E-14</c:v>
                </c:pt>
                <c:pt idx="343">
                  <c:v>3.8224835190999388E-14</c:v>
                </c:pt>
                <c:pt idx="344">
                  <c:v>3.8071138293810284E-14</c:v>
                </c:pt>
                <c:pt idx="345">
                  <c:v>3.791831392366817E-14</c:v>
                </c:pt>
                <c:pt idx="346">
                  <c:v>3.7766355856542236E-14</c:v>
                </c:pt>
                <c:pt idx="347">
                  <c:v>3.7615257917293264E-14</c:v>
                </c:pt>
                <c:pt idx="348">
                  <c:v>3.746501397927697E-14</c:v>
                </c:pt>
                <c:pt idx="349">
                  <c:v>3.731561796395052E-14</c:v>
                </c:pt>
                <c:pt idx="350">
                  <c:v>3.7167063840482315E-14</c:v>
                </c:pt>
                <c:pt idx="351">
                  <c:v>3.7019345625364952E-14</c:v>
                </c:pt>
                <c:pt idx="352">
                  <c:v>3.6872457382031387E-14</c:v>
                </c:pt>
                <c:pt idx="353">
                  <c:v>3.6726393220474195E-14</c:v>
                </c:pt>
                <c:pt idx="354">
                  <c:v>3.6581147296867994E-14</c:v>
                </c:pt>
                <c:pt idx="355">
                  <c:v>3.6436713813194934E-14</c:v>
                </c:pt>
                <c:pt idx="356">
                  <c:v>3.6293087016873289E-14</c:v>
                </c:pt>
                <c:pt idx="357">
                  <c:v>3.6150261200389041E-14</c:v>
                </c:pt>
                <c:pt idx="358">
                  <c:v>3.600823070093053E-14</c:v>
                </c:pt>
                <c:pt idx="359">
                  <c:v>3.5866989900026069E-14</c:v>
                </c:pt>
                <c:pt idx="360">
                  <c:v>3.5726533223184555E-14</c:v>
                </c:pt>
                <c:pt idx="361">
                  <c:v>3.5586855139538988E-14</c:v>
                </c:pt>
                <c:pt idx="362">
                  <c:v>3.5447950161492922E-14</c:v>
                </c:pt>
                <c:pt idx="363">
                  <c:v>3.5309812844369865E-14</c:v>
                </c:pt>
                <c:pt idx="364">
                  <c:v>3.5172437786065453E-14</c:v>
                </c:pt>
                <c:pt idx="365">
                  <c:v>3.503581962670256E-14</c:v>
                </c:pt>
                <c:pt idx="366">
                  <c:v>3.489995304828919E-14</c:v>
                </c:pt>
                <c:pt idx="367">
                  <c:v>3.4764832774379176E-14</c:v>
                </c:pt>
                <c:pt idx="368">
                  <c:v>3.4630453569735692E-14</c:v>
                </c:pt>
                <c:pt idx="369">
                  <c:v>3.4496810239997436E-14</c:v>
                </c:pt>
                <c:pt idx="370">
                  <c:v>3.4363897631347676E-14</c:v>
                </c:pt>
                <c:pt idx="371">
                  <c:v>3.423171063018588E-14</c:v>
                </c:pt>
                <c:pt idx="372">
                  <c:v>3.4100244162802105E-14</c:v>
                </c:pt>
                <c:pt idx="373">
                  <c:v>3.3969493195054053E-14</c:v>
                </c:pt>
                <c:pt idx="374">
                  <c:v>3.3839452732046734E-14</c:v>
                </c:pt>
                <c:pt idx="375">
                  <c:v>3.3710117817814814E-14</c:v>
                </c:pt>
                <c:pt idx="376">
                  <c:v>3.3581483535007465E-14</c:v>
                </c:pt>
                <c:pt idx="377">
                  <c:v>3.3453545004575934E-14</c:v>
                </c:pt>
                <c:pt idx="378">
                  <c:v>3.3326297385463514E-14</c:v>
                </c:pt>
                <c:pt idx="379">
                  <c:v>3.3199735874298199E-14</c:v>
                </c:pt>
                <c:pt idx="380">
                  <c:v>3.3073855705087744E-14</c:v>
                </c:pt>
                <c:pt idx="381">
                  <c:v>3.2948652148917297E-14</c:v>
                </c:pt>
                <c:pt idx="382">
                  <c:v>3.2824120513649464E-14</c:v>
                </c:pt>
                <c:pt idx="383">
                  <c:v>3.2700256143626845E-14</c:v>
                </c:pt>
                <c:pt idx="384">
                  <c:v>3.2577054419377004E-14</c:v>
                </c:pt>
                <c:pt idx="385">
                  <c:v>3.245451075731986E-14</c:v>
                </c:pt>
                <c:pt idx="386">
                  <c:v>3.2332620609477464E-14</c:v>
                </c:pt>
                <c:pt idx="387">
                  <c:v>3.2211379463186149E-14</c:v>
                </c:pt>
                <c:pt idx="388">
                  <c:v>3.2090782840811059E-14</c:v>
                </c:pt>
                <c:pt idx="389">
                  <c:v>3.1970826299462983E-14</c:v>
                </c:pt>
                <c:pt idx="390">
                  <c:v>3.1851505430717535E-14</c:v>
                </c:pt>
                <c:pt idx="391">
                  <c:v>3.1732815860336625E-14</c:v>
                </c:pt>
                <c:pt idx="392">
                  <c:v>3.1614753247992196E-14</c:v>
                </c:pt>
                <c:pt idx="393">
                  <c:v>3.1497313286992219E-14</c:v>
                </c:pt>
                <c:pt idx="394">
                  <c:v>3.1380491704008976E-14</c:v>
                </c:pt>
                <c:pt idx="395">
                  <c:v>3.1264284258809514E-14</c:v>
                </c:pt>
                <c:pt idx="396">
                  <c:v>3.114868674398834E-14</c:v>
                </c:pt>
                <c:pt idx="397">
                  <c:v>3.1033694984702269E-14</c:v>
                </c:pt>
                <c:pt idx="398">
                  <c:v>3.0919304838407487E-14</c:v>
                </c:pt>
                <c:pt idx="399">
                  <c:v>3.0805512194598711E-14</c:v>
                </c:pt>
                <c:pt idx="400">
                  <c:v>3.0692312974550564E-14</c:v>
                </c:pt>
                <c:pt idx="401">
                  <c:v>3.0579703131060951E-14</c:v>
                </c:pt>
                <c:pt idx="402">
                  <c:v>3.0467678648196665E-14</c:v>
                </c:pt>
                <c:pt idx="403">
                  <c:v>3.0356235541040951E-14</c:v>
                </c:pt>
                <c:pt idx="404">
                  <c:v>3.024536985544325E-14</c:v>
                </c:pt>
                <c:pt idx="405">
                  <c:v>3.0135077667770896E-14</c:v>
                </c:pt>
                <c:pt idx="406">
                  <c:v>3.0025355084662896E-14</c:v>
                </c:pt>
                <c:pt idx="407">
                  <c:v>2.9916198242785717E-14</c:v>
                </c:pt>
                <c:pt idx="408">
                  <c:v>2.9807603308591062E-14</c:v>
                </c:pt>
                <c:pt idx="409">
                  <c:v>2.9699566478075619E-14</c:v>
                </c:pt>
                <c:pt idx="410">
                  <c:v>2.9592083976542811E-14</c:v>
                </c:pt>
                <c:pt idx="411">
                  <c:v>2.9485152058366466E-14</c:v>
                </c:pt>
                <c:pt idx="412">
                  <c:v>2.9378767006756409E-14</c:v>
                </c:pt>
                <c:pt idx="413">
                  <c:v>2.9272925133526006E-14</c:v>
                </c:pt>
                <c:pt idx="414">
                  <c:v>2.9167622778861597E-14</c:v>
                </c:pt>
                <c:pt idx="415">
                  <c:v>2.9062856311093787E-14</c:v>
                </c:pt>
                <c:pt idx="416">
                  <c:v>2.8958622126470653E-14</c:v>
                </c:pt>
                <c:pt idx="417">
                  <c:v>2.8854916648932755E-14</c:v>
                </c:pt>
                <c:pt idx="418">
                  <c:v>2.8751736329890057E-14</c:v>
                </c:pt>
                <c:pt idx="419">
                  <c:v>2.8649077648000594E-14</c:v>
                </c:pt>
                <c:pt idx="420">
                  <c:v>2.854693710895101E-14</c:v>
                </c:pt>
                <c:pt idx="421">
                  <c:v>2.8445311245238831E-14</c:v>
                </c:pt>
                <c:pt idx="422">
                  <c:v>2.8344196615956609E-14</c:v>
                </c:pt>
                <c:pt idx="423">
                  <c:v>2.8243589806577717E-14</c:v>
                </c:pt>
                <c:pt idx="424">
                  <c:v>2.8143487428744003E-14</c:v>
                </c:pt>
                <c:pt idx="425">
                  <c:v>2.8043886120055088E-14</c:v>
                </c:pt>
                <c:pt idx="426">
                  <c:v>2.794478254385947E-14</c:v>
                </c:pt>
                <c:pt idx="427">
                  <c:v>2.784617338904726E-14</c:v>
                </c:pt>
                <c:pt idx="428">
                  <c:v>2.7748055369844676E-14</c:v>
                </c:pt>
                <c:pt idx="429">
                  <c:v>2.765042522561017E-14</c:v>
                </c:pt>
                <c:pt idx="430">
                  <c:v>2.7553279720632253E-14</c:v>
                </c:pt>
                <c:pt idx="431">
                  <c:v>2.7456615643928957E-14</c:v>
                </c:pt>
                <c:pt idx="432">
                  <c:v>2.7360429809048924E-14</c:v>
                </c:pt>
                <c:pt idx="433">
                  <c:v>2.7264719053874159E-14</c:v>
                </c:pt>
                <c:pt idx="434">
                  <c:v>2.7169480240424361E-14</c:v>
                </c:pt>
                <c:pt idx="435">
                  <c:v>2.7074710254662869E-14</c:v>
                </c:pt>
                <c:pt idx="436">
                  <c:v>2.6980406006304184E-14</c:v>
                </c:pt>
                <c:pt idx="437">
                  <c:v>2.688656442862307E-14</c:v>
                </c:pt>
                <c:pt idx="438">
                  <c:v>2.6793182478265216E-14</c:v>
                </c:pt>
                <c:pt idx="439">
                  <c:v>2.670025713505944E-14</c:v>
                </c:pt>
                <c:pt idx="440">
                  <c:v>2.6607785401831446E-14</c:v>
                </c:pt>
                <c:pt idx="441">
                  <c:v>2.6515764304219064E-14</c:v>
                </c:pt>
                <c:pt idx="442">
                  <c:v>2.6424190890489041E-14</c:v>
                </c:pt>
                <c:pt idx="443">
                  <c:v>2.63330622313553E-14</c:v>
                </c:pt>
                <c:pt idx="444">
                  <c:v>2.6242375419798707E-14</c:v>
                </c:pt>
                <c:pt idx="445">
                  <c:v>2.6152127570888293E-14</c:v>
                </c:pt>
                <c:pt idx="446">
                  <c:v>2.6062315821603932E-14</c:v>
                </c:pt>
                <c:pt idx="447">
                  <c:v>2.5972937330660499E-14</c:v>
                </c:pt>
                <c:pt idx="448">
                  <c:v>2.5883989278333415E-14</c:v>
                </c:pt>
                <c:pt idx="449">
                  <c:v>2.5795468866285662E-14</c:v>
                </c:pt>
                <c:pt idx="450">
                  <c:v>2.5707373317396208E-14</c:v>
                </c:pt>
                <c:pt idx="451">
                  <c:v>2.5619699875589778E-14</c:v>
                </c:pt>
                <c:pt idx="452">
                  <c:v>2.5532445805668099E-14</c:v>
                </c:pt>
                <c:pt idx="453">
                  <c:v>2.5445608393142448E-14</c:v>
                </c:pt>
                <c:pt idx="454">
                  <c:v>2.535918494406762E-14</c:v>
                </c:pt>
                <c:pt idx="455">
                  <c:v>2.5273172784877217E-14</c:v>
                </c:pt>
                <c:pt idx="456">
                  <c:v>2.5187569262220315E-14</c:v>
                </c:pt>
                <c:pt idx="457">
                  <c:v>2.5102371742799422E-14</c:v>
                </c:pt>
                <c:pt idx="458">
                  <c:v>2.5017577613209802E-14</c:v>
                </c:pt>
                <c:pt idx="459">
                  <c:v>2.4933184279780086E-14</c:v>
                </c:pt>
                <c:pt idx="460">
                  <c:v>2.484918916841419E-14</c:v>
                </c:pt>
                <c:pt idx="461">
                  <c:v>2.4765589724434516E-14</c:v>
                </c:pt>
                <c:pt idx="462">
                  <c:v>2.4682383412426461E-14</c:v>
                </c:pt>
                <c:pt idx="463">
                  <c:v>2.4599567716084151E-14</c:v>
                </c:pt>
                <c:pt idx="464">
                  <c:v>2.4517140138057468E-14</c:v>
                </c:pt>
                <c:pt idx="465">
                  <c:v>2.443509819980033E-14</c:v>
                </c:pt>
                <c:pt idx="466">
                  <c:v>2.4353439441420162E-14</c:v>
                </c:pt>
                <c:pt idx="467">
                  <c:v>2.4272161421528663E-14</c:v>
                </c:pt>
                <c:pt idx="468">
                  <c:v>2.4191261717093738E-14</c:v>
                </c:pt>
                <c:pt idx="469">
                  <c:v>2.4110737923292646E-14</c:v>
                </c:pt>
                <c:pt idx="470">
                  <c:v>2.4030587653366394E-14</c:v>
                </c:pt>
                <c:pt idx="471">
                  <c:v>2.3950808538475237E-14</c:v>
                </c:pt>
                <c:pt idx="472">
                  <c:v>2.3871398227555433E-14</c:v>
                </c:pt>
                <c:pt idx="473">
                  <c:v>2.3792354387177127E-14</c:v>
                </c:pt>
                <c:pt idx="474">
                  <c:v>2.3713674701403395E-14</c:v>
                </c:pt>
                <c:pt idx="475">
                  <c:v>2.3635356871650466E-14</c:v>
                </c:pt>
                <c:pt idx="476">
                  <c:v>2.3557398616549034E-14</c:v>
                </c:pt>
                <c:pt idx="477">
                  <c:v>2.3479797671806761E-14</c:v>
                </c:pt>
                <c:pt idx="478">
                  <c:v>2.3402551790071859E-14</c:v>
                </c:pt>
                <c:pt idx="479">
                  <c:v>2.3325658740797793E-14</c:v>
                </c:pt>
                <c:pt idx="480">
                  <c:v>2.3249116310109101E-14</c:v>
                </c:pt>
                <c:pt idx="481">
                  <c:v>2.3172922300668302E-14</c:v>
                </c:pt>
                <c:pt idx="482">
                  <c:v>2.3097074531543869E-14</c:v>
                </c:pt>
                <c:pt idx="483">
                  <c:v>2.302157083807932E-14</c:v>
                </c:pt>
                <c:pt idx="484">
                  <c:v>2.2946409071763335E-14</c:v>
                </c:pt>
                <c:pt idx="485">
                  <c:v>2.2871587100100961E-14</c:v>
                </c:pt>
                <c:pt idx="486">
                  <c:v>2.2797102806485849E-14</c:v>
                </c:pt>
                <c:pt idx="487">
                  <c:v>2.2722954090073541E-14</c:v>
                </c:pt>
                <c:pt idx="488">
                  <c:v>2.2649138865655789E-14</c:v>
                </c:pt>
                <c:pt idx="489">
                  <c:v>2.2575655063535911E-14</c:v>
                </c:pt>
                <c:pt idx="490">
                  <c:v>2.2502500629405125E-14</c:v>
                </c:pt>
                <c:pt idx="491">
                  <c:v>2.2429673524219933E-14</c:v>
                </c:pt>
                <c:pt idx="492">
                  <c:v>2.235717172408049E-14</c:v>
                </c:pt>
                <c:pt idx="493">
                  <c:v>2.2284993220109949E-14</c:v>
                </c:pt>
                <c:pt idx="494">
                  <c:v>2.2213136018334817E-14</c:v>
                </c:pt>
                <c:pt idx="495">
                  <c:v>2.2141598139566259E-14</c:v>
                </c:pt>
                <c:pt idx="496">
                  <c:v>2.2070377619282385E-14</c:v>
                </c:pt>
                <c:pt idx="497">
                  <c:v>2.19994725075115E-14</c:v>
                </c:pt>
                <c:pt idx="498">
                  <c:v>2.1928880868716286E-14</c:v>
                </c:pt>
                <c:pt idx="499">
                  <c:v>2.1858600781678943E-14</c:v>
                </c:pt>
                <c:pt idx="500">
                  <c:v>2.1788630339387281E-14</c:v>
                </c:pt>
              </c:numCache>
            </c:numRef>
          </c:yVal>
          <c:smooth val="0"/>
          <c:extLst>
            <c:ext xmlns:c16="http://schemas.microsoft.com/office/drawing/2014/chart" uri="{C3380CC4-5D6E-409C-BE32-E72D297353CC}">
              <c16:uniqueId val="{00000003-9373-4148-A8B7-D7285CC5798C}"/>
            </c:ext>
          </c:extLst>
        </c:ser>
        <c:ser>
          <c:idx val="4"/>
          <c:order val="4"/>
          <c:tx>
            <c:strRef>
              <c:f>intro!$C$53</c:f>
              <c:strCache>
                <c:ptCount val="1"/>
                <c:pt idx="0">
                  <c:v>Sulphate - example (gas2)</c:v>
                </c:pt>
              </c:strCache>
            </c:strRef>
          </c:tx>
          <c:spPr>
            <a:ln w="19050" cap="rnd">
              <a:solidFill>
                <a:schemeClr val="accent4">
                  <a:lumMod val="60000"/>
                  <a:lumOff val="40000"/>
                </a:schemeClr>
              </a:solidFill>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inventory_and_effects!$AD$7:$AD$507</c:f>
              <c:numCache>
                <c:formatCode>0.00E+00</c:formatCode>
                <c:ptCount val="501"/>
                <c:pt idx="0">
                  <c:v>0</c:v>
                </c:pt>
                <c:pt idx="1">
                  <c:v>-2.3872864182564716E-13</c:v>
                </c:pt>
                <c:pt idx="2">
                  <c:v>-2.123389652197055E-13</c:v>
                </c:pt>
                <c:pt idx="3">
                  <c:v>-1.8891013496875354E-13</c:v>
                </c:pt>
                <c:pt idx="4">
                  <c:v>-1.6810984443997149E-13</c:v>
                </c:pt>
                <c:pt idx="5">
                  <c:v>-1.4964308325508398E-13</c:v>
                </c:pt>
                <c:pt idx="6">
                  <c:v>-1.3324795136483392E-13</c:v>
                </c:pt>
                <c:pt idx="7">
                  <c:v>-1.1869194292860905E-13</c:v>
                </c:pt>
                <c:pt idx="8">
                  <c:v>-1.0576864727088701E-13</c:v>
                </c:pt>
                <c:pt idx="9">
                  <c:v>-9.4294820104100898E-14</c:v>
                </c:pt>
                <c:pt idx="10">
                  <c:v>-8.4107783461268576E-14</c:v>
                </c:pt>
                <c:pt idx="11">
                  <c:v>-7.5063117445817355E-14</c:v>
                </c:pt>
                <c:pt idx="12">
                  <c:v>-6.7032611046655048E-14</c:v>
                </c:pt>
                <c:pt idx="13">
                  <c:v>-5.9902442942435025E-14</c:v>
                </c:pt>
                <c:pt idx="14">
                  <c:v>-5.3571566482299322E-14</c:v>
                </c:pt>
                <c:pt idx="15">
                  <c:v>-4.7950275927459564E-14</c:v>
                </c:pt>
                <c:pt idx="16">
                  <c:v>-4.2958933609901148E-14</c:v>
                </c:pt>
                <c:pt idx="17">
                  <c:v>-3.852683994776169E-14</c:v>
                </c:pt>
                <c:pt idx="18">
                  <c:v>-3.4591230283939938E-14</c:v>
                </c:pt>
                <c:pt idx="19">
                  <c:v>-3.1096384313996518E-14</c:v>
                </c:pt>
                <c:pt idx="20">
                  <c:v>-2.7992835466946513E-14</c:v>
                </c:pt>
                <c:pt idx="21">
                  <c:v>-2.5236669020783451E-14</c:v>
                </c:pt>
                <c:pt idx="22">
                  <c:v>-2.2788898993638852E-14</c:v>
                </c:pt>
                <c:pt idx="23">
                  <c:v>-2.0614914969235127E-14</c:v>
                </c:pt>
                <c:pt idx="24">
                  <c:v>-1.8683991007593272E-14</c:v>
                </c:pt>
                <c:pt idx="25">
                  <c:v>-1.6968849672889272E-14</c:v>
                </c:pt>
                <c:pt idx="26">
                  <c:v>-1.5445274992415063E-14</c:v>
                </c:pt>
                <c:pt idx="27">
                  <c:v>-1.40917688548872E-14</c:v>
                </c:pt>
                <c:pt idx="28">
                  <c:v>-1.2889245972710831E-14</c:v>
                </c:pt>
                <c:pt idx="29">
                  <c:v>-1.1820763079993773E-14</c:v>
                </c:pt>
                <c:pt idx="30">
                  <c:v>-1.0871278523879181E-14</c:v>
                </c:pt>
                <c:pt idx="31">
                  <c:v>-1.0027438838018725E-14</c:v>
                </c:pt>
                <c:pt idx="32">
                  <c:v>-9.2773892698598565E-15</c:v>
                </c:pt>
                <c:pt idx="33">
                  <c:v>-8.6106055733034644E-15</c:v>
                </c:pt>
                <c:pt idx="34">
                  <c:v>-8.0177446800242109E-15</c:v>
                </c:pt>
                <c:pt idx="35">
                  <c:v>-7.49051213061677E-15</c:v>
                </c:pt>
                <c:pt idx="36">
                  <c:v>-7.0215443845377063E-15</c:v>
                </c:pt>
                <c:pt idx="37">
                  <c:v>-6.6043043389291951E-15</c:v>
                </c:pt>
                <c:pt idx="38">
                  <c:v>-6.2329885738326419E-15</c:v>
                </c:pt>
                <c:pt idx="39">
                  <c:v>-5.9024450076870113E-15</c:v>
                </c:pt>
                <c:pt idx="40">
                  <c:v>-5.6080997947190178E-15</c:v>
                </c:pt>
                <c:pt idx="41">
                  <c:v>-5.3458924269663062E-15</c:v>
                </c:pt>
                <c:pt idx="42">
                  <c:v>-5.1122181200909363E-15</c:v>
                </c:pt>
                <c:pt idx="43">
                  <c:v>-4.9038766654908136E-15</c:v>
                </c:pt>
                <c:pt idx="44">
                  <c:v>-4.7180270229674766E-15</c:v>
                </c:pt>
                <c:pt idx="45">
                  <c:v>-4.5521470096619599E-15</c:v>
                </c:pt>
                <c:pt idx="46">
                  <c:v>-4.4039975132817184E-15</c:v>
                </c:pt>
                <c:pt idx="47">
                  <c:v>-4.2715907218372092E-15</c:v>
                </c:pt>
                <c:pt idx="48">
                  <c:v>-4.1531619190972712E-15</c:v>
                </c:pt>
                <c:pt idx="49">
                  <c:v>-4.047144445566719E-15</c:v>
                </c:pt>
                <c:pt idx="50">
                  <c:v>-3.9521474697054447E-15</c:v>
                </c:pt>
                <c:pt idx="51">
                  <c:v>-3.8669362539830261E-15</c:v>
                </c:pt>
                <c:pt idx="52">
                  <c:v>-3.7904146357623094E-15</c:v>
                </c:pt>
                <c:pt idx="53">
                  <c:v>-3.7216094744317877E-15</c:v>
                </c:pt>
                <c:pt idx="54">
                  <c:v>-3.6596568441058756E-15</c:v>
                </c:pt>
                <c:pt idx="55">
                  <c:v>-3.603789775980189E-15</c:v>
                </c:pt>
                <c:pt idx="56">
                  <c:v>-3.5533273764171091E-15</c:v>
                </c:pt>
                <c:pt idx="57">
                  <c:v>-3.5076651663572665E-15</c:v>
                </c:pt>
                <c:pt idx="58">
                  <c:v>-3.4662665049820763E-15</c:v>
                </c:pt>
                <c:pt idx="59">
                  <c:v>-3.4286549759369704E-15</c:v>
                </c:pt>
                <c:pt idx="60">
                  <c:v>-3.3944076280828348E-15</c:v>
                </c:pt>
                <c:pt idx="61">
                  <c:v>-3.3631489748681328E-15</c:v>
                </c:pt>
                <c:pt idx="62">
                  <c:v>-3.3345456671783133E-15</c:v>
                </c:pt>
                <c:pt idx="63">
                  <c:v>-3.3083017640751381E-15</c:v>
                </c:pt>
                <c:pt idx="64">
                  <c:v>-3.2841545343220651E-15</c:v>
                </c:pt>
                <c:pt idx="65">
                  <c:v>-3.2618707291231982E-15</c:v>
                </c:pt>
                <c:pt idx="66">
                  <c:v>-3.2412432731893903E-15</c:v>
                </c:pt>
                <c:pt idx="67">
                  <c:v>-3.2220883271807746E-15</c:v>
                </c:pt>
                <c:pt idx="68">
                  <c:v>-3.2042426798444884E-15</c:v>
                </c:pt>
                <c:pt idx="69">
                  <c:v>-3.1875614328444153E-15</c:v>
                </c:pt>
                <c:pt idx="70">
                  <c:v>-3.1719159454328192E-15</c:v>
                </c:pt>
                <c:pt idx="71">
                  <c:v>-3.1571920098006469E-15</c:v>
                </c:pt>
                <c:pt idx="72">
                  <c:v>-3.1432882312164004E-15</c:v>
                </c:pt>
                <c:pt idx="73">
                  <c:v>-3.1301145899692441E-15</c:v>
                </c:pt>
                <c:pt idx="74">
                  <c:v>-3.1175911647116426E-15</c:v>
                </c:pt>
                <c:pt idx="75">
                  <c:v>-3.1056469990869334E-15</c:v>
                </c:pt>
                <c:pt idx="76">
                  <c:v>-3.0942190955603372E-15</c:v>
                </c:pt>
                <c:pt idx="77">
                  <c:v>-3.0832515221767779E-15</c:v>
                </c:pt>
                <c:pt idx="78">
                  <c:v>-3.072694619571248E-15</c:v>
                </c:pt>
                <c:pt idx="79">
                  <c:v>-3.0625042969799138E-15</c:v>
                </c:pt>
                <c:pt idx="80">
                  <c:v>-3.0526414072630199E-15</c:v>
                </c:pt>
                <c:pt idx="81">
                  <c:v>-3.0430711920717378E-15</c:v>
                </c:pt>
                <c:pt idx="82">
                  <c:v>-3.0337627892863942E-15</c:v>
                </c:pt>
                <c:pt idx="83">
                  <c:v>-3.0246887957370809E-15</c:v>
                </c:pt>
                <c:pt idx="84">
                  <c:v>-3.0158248790020611E-15</c:v>
                </c:pt>
                <c:pt idx="85">
                  <c:v>-3.0071494327757444E-15</c:v>
                </c:pt>
                <c:pt idx="86">
                  <c:v>-2.9986432709162323E-15</c:v>
                </c:pt>
                <c:pt idx="87">
                  <c:v>-2.9902893558312449E-15</c:v>
                </c:pt>
                <c:pt idx="88">
                  <c:v>-2.9820725573484822E-15</c:v>
                </c:pt>
                <c:pt idx="89">
                  <c:v>-2.9739794386490161E-15</c:v>
                </c:pt>
                <c:pt idx="90">
                  <c:v>-2.9659980662263084E-15</c:v>
                </c:pt>
                <c:pt idx="91">
                  <c:v>-2.9581178411743465E-15</c:v>
                </c:pt>
                <c:pt idx="92">
                  <c:v>-2.9503293494110409E-15</c:v>
                </c:pt>
                <c:pt idx="93">
                  <c:v>-2.9426242287116944E-15</c:v>
                </c:pt>
                <c:pt idx="94">
                  <c:v>-2.9349950506658659E-15</c:v>
                </c:pt>
                <c:pt idx="95">
                  <c:v>-2.9274352158827241E-15</c:v>
                </c:pt>
                <c:pt idx="96">
                  <c:v>-2.9199388609579368E-15</c:v>
                </c:pt>
                <c:pt idx="97">
                  <c:v>-2.9125007758820595E-15</c:v>
                </c:pt>
                <c:pt idx="98">
                  <c:v>-2.9051163307185218E-15</c:v>
                </c:pt>
                <c:pt idx="99">
                  <c:v>-2.8977814105108404E-15</c:v>
                </c:pt>
                <c:pt idx="100">
                  <c:v>-2.890492357495465E-15</c:v>
                </c:pt>
                <c:pt idx="101">
                  <c:v>-2.8832459198003007E-15</c:v>
                </c:pt>
                <c:pt idx="102">
                  <c:v>-2.8760392059010009E-15</c:v>
                </c:pt>
                <c:pt idx="103">
                  <c:v>-2.8688696441888073E-15</c:v>
                </c:pt>
                <c:pt idx="104">
                  <c:v>-2.8617349470762436E-15</c:v>
                </c:pt>
                <c:pt idx="105">
                  <c:v>-2.8546330791313579E-15</c:v>
                </c:pt>
                <c:pt idx="106">
                  <c:v>-2.8475622287883783E-15</c:v>
                </c:pt>
                <c:pt idx="107">
                  <c:v>-2.8405207832333789E-15</c:v>
                </c:pt>
                <c:pt idx="108">
                  <c:v>-2.8335073061086133E-15</c:v>
                </c:pt>
                <c:pt idx="109">
                  <c:v>-2.8265205177191617E-15</c:v>
                </c:pt>
                <c:pt idx="110">
                  <c:v>-2.8195592774610497E-15</c:v>
                </c:pt>
                <c:pt idx="111">
                  <c:v>-2.8126225682215106E-15</c:v>
                </c:pt>
                <c:pt idx="112">
                  <c:v>-2.8057094825300462E-15</c:v>
                </c:pt>
                <c:pt idx="113">
                  <c:v>-2.7988192102637936E-15</c:v>
                </c:pt>
                <c:pt idx="114">
                  <c:v>-2.7919510277327429E-15</c:v>
                </c:pt>
                <c:pt idx="115">
                  <c:v>-2.7851042879899452E-15</c:v>
                </c:pt>
                <c:pt idx="116">
                  <c:v>-2.7782784122292236E-15</c:v>
                </c:pt>
                <c:pt idx="117">
                  <c:v>-2.7714728821483265E-15</c:v>
                </c:pt>
                <c:pt idx="118">
                  <c:v>-2.7646872331691766E-15</c:v>
                </c:pt>
                <c:pt idx="119">
                  <c:v>-2.7579210484190137E-15</c:v>
                </c:pt>
                <c:pt idx="120">
                  <c:v>-2.7511739533870317E-15</c:v>
                </c:pt>
                <c:pt idx="121">
                  <c:v>-2.7444456111807034E-15</c:v>
                </c:pt>
                <c:pt idx="122">
                  <c:v>-2.7377357183144782E-15</c:v>
                </c:pt>
                <c:pt idx="123">
                  <c:v>-2.731044000971111E-15</c:v>
                </c:pt>
                <c:pt idx="124">
                  <c:v>-2.724370211682569E-15</c:v>
                </c:pt>
                <c:pt idx="125">
                  <c:v>-2.7177141263834319E-15</c:v>
                </c:pt>
                <c:pt idx="126">
                  <c:v>-2.7110755417949748E-15</c:v>
                </c:pt>
                <c:pt idx="127">
                  <c:v>-2.7044542731028207E-15</c:v>
                </c:pt>
                <c:pt idx="128">
                  <c:v>-2.6978501518952165E-15</c:v>
                </c:pt>
                <c:pt idx="129">
                  <c:v>-2.6912630243326763E-15</c:v>
                </c:pt>
                <c:pt idx="130">
                  <c:v>-2.6846927495230324E-15</c:v>
                </c:pt>
                <c:pt idx="131">
                  <c:v>-2.6781391980788309E-15</c:v>
                </c:pt>
                <c:pt idx="132">
                  <c:v>-2.6716022508366164E-15</c:v>
                </c:pt>
                <c:pt idx="133">
                  <c:v>-2.6650817977199269E-15</c:v>
                </c:pt>
                <c:pt idx="134">
                  <c:v>-2.6585777367298796E-15</c:v>
                </c:pt>
                <c:pt idx="135">
                  <c:v>-2.6520899730490157E-15</c:v>
                </c:pt>
                <c:pt idx="136">
                  <c:v>-2.6456184182457059E-15</c:v>
                </c:pt>
                <c:pt idx="137">
                  <c:v>-2.6391629895678185E-15</c:v>
                </c:pt>
                <c:pt idx="138">
                  <c:v>-2.6327236093156399E-15</c:v>
                </c:pt>
                <c:pt idx="139">
                  <c:v>-2.6263002042851489E-15</c:v>
                </c:pt>
                <c:pt idx="140">
                  <c:v>-2.6198927052737493E-15</c:v>
                </c:pt>
                <c:pt idx="141">
                  <c:v>-2.6135010466414525E-15</c:v>
                </c:pt>
                <c:pt idx="142">
                  <c:v>-2.6071251659212829E-15</c:v>
                </c:pt>
                <c:pt idx="143">
                  <c:v>-2.6007650034733869E-15</c:v>
                </c:pt>
                <c:pt idx="144">
                  <c:v>-2.5944205021779376E-15</c:v>
                </c:pt>
                <c:pt idx="145">
                  <c:v>-2.5880916071624783E-15</c:v>
                </c:pt>
                <c:pt idx="146">
                  <c:v>-2.5817782655598469E-15</c:v>
                </c:pt>
                <c:pt idx="147">
                  <c:v>-2.5754804262932409E-15</c:v>
                </c:pt>
                <c:pt idx="148">
                  <c:v>-2.5691980398853844E-15</c:v>
                </c:pt>
                <c:pt idx="149">
                  <c:v>-2.562931058289086E-15</c:v>
                </c:pt>
                <c:pt idx="150">
                  <c:v>-2.5566794347367883E-15</c:v>
                </c:pt>
                <c:pt idx="151">
                  <c:v>-2.550443123606984E-15</c:v>
                </c:pt>
                <c:pt idx="152">
                  <c:v>-2.5442220803055931E-15</c:v>
                </c:pt>
                <c:pt idx="153">
                  <c:v>-2.5380162611606341E-15</c:v>
                </c:pt>
                <c:pt idx="154">
                  <c:v>-2.531825623328692E-15</c:v>
                </c:pt>
                <c:pt idx="155">
                  <c:v>-2.525650124711857E-15</c:v>
                </c:pt>
                <c:pt idx="156">
                  <c:v>-2.5194897238839637E-15</c:v>
                </c:pt>
                <c:pt idx="157">
                  <c:v>-2.5133443800250829E-15</c:v>
                </c:pt>
                <c:pt idx="158">
                  <c:v>-2.5072140528633446E-15</c:v>
                </c:pt>
                <c:pt idx="159">
                  <c:v>-2.5010987026232621E-15</c:v>
                </c:pt>
                <c:pt idx="160">
                  <c:v>-2.4949982899798344E-15</c:v>
                </c:pt>
                <c:pt idx="161">
                  <c:v>-2.4889127760177772E-15</c:v>
                </c:pt>
                <c:pt idx="162">
                  <c:v>-2.482842122195302E-15</c:v>
                </c:pt>
                <c:pt idx="163">
                  <c:v>-2.4767862903119413E-15</c:v>
                </c:pt>
                <c:pt idx="164">
                  <c:v>-2.4707452424799561E-15</c:v>
                </c:pt>
                <c:pt idx="165">
                  <c:v>-2.4647189410989331E-15</c:v>
                </c:pt>
                <c:pt idx="166">
                  <c:v>-2.4587073488332066E-15</c:v>
                </c:pt>
                <c:pt idx="167">
                  <c:v>-2.4527104285917925E-15</c:v>
                </c:pt>
                <c:pt idx="168">
                  <c:v>-2.4467281435105495E-15</c:v>
                </c:pt>
                <c:pt idx="169">
                  <c:v>-2.4407604569363204E-15</c:v>
                </c:pt>
                <c:pt idx="170">
                  <c:v>-2.434807332412828E-15</c:v>
                </c:pt>
                <c:pt idx="171">
                  <c:v>-2.4288687336681328E-15</c:v>
                </c:pt>
                <c:pt idx="172">
                  <c:v>-2.4229446246034734E-15</c:v>
                </c:pt>
                <c:pt idx="173">
                  <c:v>-2.4170349692833365E-15</c:v>
                </c:pt>
                <c:pt idx="174">
                  <c:v>-2.4111397319266192E-15</c:v>
                </c:pt>
                <c:pt idx="175">
                  <c:v>-2.4052588768987592E-15</c:v>
                </c:pt>
                <c:pt idx="176">
                  <c:v>-2.399392368704724E-15</c:v>
                </c:pt>
                <c:pt idx="177">
                  <c:v>-2.393540171982767E-15</c:v>
                </c:pt>
                <c:pt idx="178">
                  <c:v>-2.3877022514988583E-15</c:v>
                </c:pt>
                <c:pt idx="179">
                  <c:v>-2.3818785721417201E-15</c:v>
                </c:pt>
                <c:pt idx="180">
                  <c:v>-2.3760690989183945E-15</c:v>
                </c:pt>
                <c:pt idx="181">
                  <c:v>-2.3702737969502865E-15</c:v>
                </c:pt>
                <c:pt idx="182">
                  <c:v>-2.3644926314696295E-15</c:v>
                </c:pt>
                <c:pt idx="183">
                  <c:v>-2.3587255678163245E-15</c:v>
                </c:pt>
                <c:pt idx="184">
                  <c:v>-2.3529725714351092E-15</c:v>
                </c:pt>
                <c:pt idx="185">
                  <c:v>-2.3472336078730249E-15</c:v>
                </c:pt>
                <c:pt idx="186">
                  <c:v>-2.3415086427771449E-15</c:v>
                </c:pt>
                <c:pt idx="187">
                  <c:v>-2.3357976418925328E-15</c:v>
                </c:pt>
                <c:pt idx="188">
                  <c:v>-2.3301005710604113E-15</c:v>
                </c:pt>
                <c:pt idx="189">
                  <c:v>-2.3244173962165123E-15</c:v>
                </c:pt>
                <c:pt idx="190">
                  <c:v>-2.3187480833895878E-15</c:v>
                </c:pt>
                <c:pt idx="191">
                  <c:v>-2.3130925987000706E-15</c:v>
                </c:pt>
                <c:pt idx="192">
                  <c:v>-2.3074509083588584E-15</c:v>
                </c:pt>
                <c:pt idx="193">
                  <c:v>-2.3018229786662147E-15</c:v>
                </c:pt>
                <c:pt idx="194">
                  <c:v>-2.2962087760107707E-15</c:v>
                </c:pt>
                <c:pt idx="195">
                  <c:v>-2.2906082668686165E-15</c:v>
                </c:pt>
                <c:pt idx="196">
                  <c:v>-2.2850214178024737E-15</c:v>
                </c:pt>
                <c:pt idx="197">
                  <c:v>-2.2794481954609361E-15</c:v>
                </c:pt>
                <c:pt idx="198">
                  <c:v>-2.2738885665777772E-15</c:v>
                </c:pt>
                <c:pt idx="199">
                  <c:v>-2.2683424979713113E-15</c:v>
                </c:pt>
                <c:pt idx="200">
                  <c:v>-2.2628099565438065E-15</c:v>
                </c:pt>
                <c:pt idx="201">
                  <c:v>-2.257290909280939E-15</c:v>
                </c:pt>
                <c:pt idx="202">
                  <c:v>-2.2517853232512893E-15</c:v>
                </c:pt>
                <c:pt idx="203">
                  <c:v>-2.2462931656058731E-15</c:v>
                </c:pt>
                <c:pt idx="204">
                  <c:v>-2.2408144035777025E-15</c:v>
                </c:pt>
                <c:pt idx="205">
                  <c:v>-2.2353490044813757E-15</c:v>
                </c:pt>
                <c:pt idx="206">
                  <c:v>-2.2298969357126904E-15</c:v>
                </c:pt>
                <c:pt idx="207">
                  <c:v>-2.2244581647482802E-15</c:v>
                </c:pt>
                <c:pt idx="208">
                  <c:v>-2.2190326591452696E-15</c:v>
                </c:pt>
                <c:pt idx="209">
                  <c:v>-2.2136203865409473E-15</c:v>
                </c:pt>
                <c:pt idx="210">
                  <c:v>-2.2082213146524547E-15</c:v>
                </c:pt>
                <c:pt idx="211">
                  <c:v>-2.2028354112764864E-15</c:v>
                </c:pt>
                <c:pt idx="212">
                  <c:v>-2.1974626442890071E-15</c:v>
                </c:pt>
                <c:pt idx="213">
                  <c:v>-2.1921029816449755E-15</c:v>
                </c:pt>
                <c:pt idx="214">
                  <c:v>-2.1867563913780796E-15</c:v>
                </c:pt>
                <c:pt idx="215">
                  <c:v>-2.1814228416004798E-15</c:v>
                </c:pt>
                <c:pt idx="216">
                  <c:v>-2.1761023005025624E-15</c:v>
                </c:pt>
                <c:pt idx="217">
                  <c:v>-2.1707947363526975E-15</c:v>
                </c:pt>
                <c:pt idx="218">
                  <c:v>-2.1655001174970041E-15</c:v>
                </c:pt>
                <c:pt idx="219">
                  <c:v>-2.1602184123591194E-15</c:v>
                </c:pt>
                <c:pt idx="220">
                  <c:v>-2.1549495894399763E-15</c:v>
                </c:pt>
                <c:pt idx="221">
                  <c:v>-2.1496936173175824E-15</c:v>
                </c:pt>
                <c:pt idx="222">
                  <c:v>-2.1444504646468048E-15</c:v>
                </c:pt>
                <c:pt idx="223">
                  <c:v>-2.1392201001591579E-15</c:v>
                </c:pt>
                <c:pt idx="224">
                  <c:v>-2.1340024926625928E-15</c:v>
                </c:pt>
                <c:pt idx="225">
                  <c:v>-2.1287976110412947E-15</c:v>
                </c:pt>
                <c:pt idx="226">
                  <c:v>-2.1236054242554769E-15</c:v>
                </c:pt>
                <c:pt idx="227">
                  <c:v>-2.1184259013411802E-15</c:v>
                </c:pt>
                <c:pt idx="228">
                  <c:v>-2.113259011410076E-15</c:v>
                </c:pt>
                <c:pt idx="229">
                  <c:v>-2.1081047236492686E-15</c:v>
                </c:pt>
                <c:pt idx="230">
                  <c:v>-2.1029630073211002E-15</c:v>
                </c:pt>
                <c:pt idx="231">
                  <c:v>-2.0978338317629591E-15</c:v>
                </c:pt>
                <c:pt idx="232">
                  <c:v>-2.0927171663870864E-15</c:v>
                </c:pt>
                <c:pt idx="233">
                  <c:v>-2.0876129806803873E-15</c:v>
                </c:pt>
                <c:pt idx="234">
                  <c:v>-2.0825212442042416E-15</c:v>
                </c:pt>
                <c:pt idx="235">
                  <c:v>-2.0774419265943176E-15</c:v>
                </c:pt>
                <c:pt idx="236">
                  <c:v>-2.0723749975603834E-15</c:v>
                </c:pt>
                <c:pt idx="237">
                  <c:v>-2.0673204268861228E-15</c:v>
                </c:pt>
                <c:pt idx="238">
                  <c:v>-2.0622781844289507E-15</c:v>
                </c:pt>
                <c:pt idx="239">
                  <c:v>-2.0572482401198303E-15</c:v>
                </c:pt>
                <c:pt idx="240">
                  <c:v>-2.0522305639630886E-15</c:v>
                </c:pt>
                <c:pt idx="241">
                  <c:v>-2.0472251260362363E-15</c:v>
                </c:pt>
                <c:pt idx="242">
                  <c:v>-2.0422318964897856E-15</c:v>
                </c:pt>
                <c:pt idx="243">
                  <c:v>-2.0372508455470715E-15</c:v>
                </c:pt>
                <c:pt idx="244">
                  <c:v>-2.0322819435040693E-15</c:v>
                </c:pt>
                <c:pt idx="245">
                  <c:v>-2.0273251607292193E-15</c:v>
                </c:pt>
                <c:pt idx="246">
                  <c:v>-2.0223804676632444E-15</c:v>
                </c:pt>
                <c:pt idx="247">
                  <c:v>-2.0174478348189766E-15</c:v>
                </c:pt>
                <c:pt idx="248">
                  <c:v>-2.0125272327811761E-15</c:v>
                </c:pt>
                <c:pt idx="249">
                  <c:v>-2.0076186322063575E-15</c:v>
                </c:pt>
                <c:pt idx="250">
                  <c:v>-2.002722003822612E-15</c:v>
                </c:pt>
                <c:pt idx="251">
                  <c:v>-1.997837318429433E-15</c:v>
                </c:pt>
                <c:pt idx="252">
                  <c:v>-1.9929645468975405E-15</c:v>
                </c:pt>
                <c:pt idx="253">
                  <c:v>-1.9881036601687076E-15</c:v>
                </c:pt>
                <c:pt idx="254">
                  <c:v>-1.9832546292555855E-15</c:v>
                </c:pt>
                <c:pt idx="255">
                  <c:v>-1.9784174252415299E-15</c:v>
                </c:pt>
                <c:pt idx="256">
                  <c:v>-1.9735920192804305E-15</c:v>
                </c:pt>
                <c:pt idx="257">
                  <c:v>-1.9687783825965348E-15</c:v>
                </c:pt>
                <c:pt idx="258">
                  <c:v>-1.9639764864842791E-15</c:v>
                </c:pt>
                <c:pt idx="259">
                  <c:v>-1.959186302308116E-15</c:v>
                </c:pt>
                <c:pt idx="260">
                  <c:v>-1.9544078015023427E-15</c:v>
                </c:pt>
                <c:pt idx="261">
                  <c:v>-1.9496409555709315E-15</c:v>
                </c:pt>
                <c:pt idx="262">
                  <c:v>-1.9448857360873583E-15</c:v>
                </c:pt>
                <c:pt idx="263">
                  <c:v>-1.9401421146944347E-15</c:v>
                </c:pt>
                <c:pt idx="264">
                  <c:v>-1.9354100631041365E-15</c:v>
                </c:pt>
                <c:pt idx="265">
                  <c:v>-1.9306895530974374E-15</c:v>
                </c:pt>
                <c:pt idx="266">
                  <c:v>-1.9259805565241373E-15</c:v>
                </c:pt>
                <c:pt idx="267">
                  <c:v>-1.9212830453026971E-15</c:v>
                </c:pt>
                <c:pt idx="268">
                  <c:v>-1.9165969914200705E-15</c:v>
                </c:pt>
                <c:pt idx="269">
                  <c:v>-1.9119223669315363E-15</c:v>
                </c:pt>
                <c:pt idx="270">
                  <c:v>-1.9072591439605309E-15</c:v>
                </c:pt>
                <c:pt idx="271">
                  <c:v>-1.902607294698484E-15</c:v>
                </c:pt>
                <c:pt idx="272">
                  <c:v>-1.8979667914046514E-15</c:v>
                </c:pt>
                <c:pt idx="273">
                  <c:v>-1.8933376064059495E-15</c:v>
                </c:pt>
                <c:pt idx="274">
                  <c:v>-1.8887197120967904E-15</c:v>
                </c:pt>
                <c:pt idx="275">
                  <c:v>-1.884113080938918E-15</c:v>
                </c:pt>
                <c:pt idx="276">
                  <c:v>-1.8795176854612417E-15</c:v>
                </c:pt>
                <c:pt idx="277">
                  <c:v>-1.8749334982596751E-15</c:v>
                </c:pt>
                <c:pt idx="278">
                  <c:v>-1.87036049199697E-15</c:v>
                </c:pt>
                <c:pt idx="279">
                  <c:v>-1.8657986394025565E-15</c:v>
                </c:pt>
                <c:pt idx="280">
                  <c:v>-1.8612479132723765E-15</c:v>
                </c:pt>
                <c:pt idx="281">
                  <c:v>-1.8567082864687242E-15</c:v>
                </c:pt>
                <c:pt idx="282">
                  <c:v>-1.8521797319200844E-15</c:v>
                </c:pt>
                <c:pt idx="283">
                  <c:v>-1.8476622226209688E-15</c:v>
                </c:pt>
                <c:pt idx="284">
                  <c:v>-1.8431557316317566E-15</c:v>
                </c:pt>
                <c:pt idx="285">
                  <c:v>-1.8386602320785335E-15</c:v>
                </c:pt>
                <c:pt idx="286">
                  <c:v>-1.8341756971529313E-15</c:v>
                </c:pt>
                <c:pt idx="287">
                  <c:v>-1.8297021001119691E-15</c:v>
                </c:pt>
                <c:pt idx="288">
                  <c:v>-1.8252394142778915E-15</c:v>
                </c:pt>
                <c:pt idx="289">
                  <c:v>-1.8207876130380112E-15</c:v>
                </c:pt>
                <c:pt idx="290">
                  <c:v>-1.8163466698445501E-15</c:v>
                </c:pt>
                <c:pt idx="291">
                  <c:v>-1.8119165582144815E-15</c:v>
                </c:pt>
                <c:pt idx="292">
                  <c:v>-1.8074972517293704E-15</c:v>
                </c:pt>
                <c:pt idx="293">
                  <c:v>-1.8030887240352177E-15</c:v>
                </c:pt>
                <c:pt idx="294">
                  <c:v>-1.7986909488423011E-15</c:v>
                </c:pt>
                <c:pt idx="295">
                  <c:v>-1.794303899925022E-15</c:v>
                </c:pt>
                <c:pt idx="296">
                  <c:v>-1.7899275511217444E-15</c:v>
                </c:pt>
                <c:pt idx="297">
                  <c:v>-1.7855618763346416E-15</c:v>
                </c:pt>
                <c:pt idx="298">
                  <c:v>-1.7812068495295413E-15</c:v>
                </c:pt>
                <c:pt idx="299">
                  <c:v>-1.7768624447357677E-15</c:v>
                </c:pt>
                <c:pt idx="300">
                  <c:v>-1.7725286360459896E-15</c:v>
                </c:pt>
                <c:pt idx="301">
                  <c:v>-1.7682053976160632E-15</c:v>
                </c:pt>
                <c:pt idx="302">
                  <c:v>-1.7638927036648794E-15</c:v>
                </c:pt>
                <c:pt idx="303">
                  <c:v>-1.7595905284742102E-15</c:v>
                </c:pt>
                <c:pt idx="304">
                  <c:v>-1.7552988463885547E-15</c:v>
                </c:pt>
                <c:pt idx="305">
                  <c:v>-1.7510176318149868E-15</c:v>
                </c:pt>
                <c:pt idx="306">
                  <c:v>-1.7467468592230012E-15</c:v>
                </c:pt>
                <c:pt idx="307">
                  <c:v>-1.7424865031443632E-15</c:v>
                </c:pt>
                <c:pt idx="308">
                  <c:v>-1.738236538172955E-15</c:v>
                </c:pt>
                <c:pt idx="309">
                  <c:v>-1.7339969389646253E-15</c:v>
                </c:pt>
                <c:pt idx="310">
                  <c:v>-1.7297676802370376E-15</c:v>
                </c:pt>
                <c:pt idx="311">
                  <c:v>-1.7255487367695196E-15</c:v>
                </c:pt>
                <c:pt idx="312">
                  <c:v>-1.7213400834029127E-15</c:v>
                </c:pt>
                <c:pt idx="313">
                  <c:v>-1.7171416950394226E-15</c:v>
                </c:pt>
                <c:pt idx="314">
                  <c:v>-1.7129535466424683E-15</c:v>
                </c:pt>
                <c:pt idx="315">
                  <c:v>-1.7087756132365341E-15</c:v>
                </c:pt>
                <c:pt idx="316">
                  <c:v>-1.7046078699070206E-15</c:v>
                </c:pt>
                <c:pt idx="317">
                  <c:v>-1.7004502918000946E-15</c:v>
                </c:pt>
                <c:pt idx="318">
                  <c:v>-1.6963028541225428E-15</c:v>
                </c:pt>
                <c:pt idx="319">
                  <c:v>-1.6921655321416227E-15</c:v>
                </c:pt>
                <c:pt idx="320">
                  <c:v>-1.688038301184916E-15</c:v>
                </c:pt>
                <c:pt idx="321">
                  <c:v>-1.6839211366401806E-15</c:v>
                </c:pt>
                <c:pt idx="322">
                  <c:v>-1.6798140139552043E-15</c:v>
                </c:pt>
                <c:pt idx="323">
                  <c:v>-1.6757169086376584E-15</c:v>
                </c:pt>
                <c:pt idx="324">
                  <c:v>-1.6716297962549516E-15</c:v>
                </c:pt>
                <c:pt idx="325">
                  <c:v>-1.6675526524340841E-15</c:v>
                </c:pt>
                <c:pt idx="326">
                  <c:v>-1.6634854528615026E-15</c:v>
                </c:pt>
                <c:pt idx="327">
                  <c:v>-1.6594281732829549E-15</c:v>
                </c:pt>
                <c:pt idx="328">
                  <c:v>-1.6553807895033455E-15</c:v>
                </c:pt>
                <c:pt idx="329">
                  <c:v>-1.6513432773865917E-15</c:v>
                </c:pt>
                <c:pt idx="330">
                  <c:v>-1.647315612855479E-15</c:v>
                </c:pt>
                <c:pt idx="331">
                  <c:v>-1.6432977718915174E-15</c:v>
                </c:pt>
                <c:pt idx="332">
                  <c:v>-1.6392897305347991E-15</c:v>
                </c:pt>
                <c:pt idx="333">
                  <c:v>-1.635291464883855E-15</c:v>
                </c:pt>
                <c:pt idx="334">
                  <c:v>-1.6313029510955118E-15</c:v>
                </c:pt>
                <c:pt idx="335">
                  <c:v>-1.627324165384751E-15</c:v>
                </c:pt>
                <c:pt idx="336">
                  <c:v>-1.6233550840245657E-15</c:v>
                </c:pt>
                <c:pt idx="337">
                  <c:v>-1.6193956833458197E-15</c:v>
                </c:pt>
                <c:pt idx="338">
                  <c:v>-1.6154459397371066E-15</c:v>
                </c:pt>
                <c:pt idx="339">
                  <c:v>-1.6115058296446091E-15</c:v>
                </c:pt>
                <c:pt idx="340">
                  <c:v>-1.6075753295719576E-15</c:v>
                </c:pt>
                <c:pt idx="341">
                  <c:v>-1.6036544160800907E-15</c:v>
                </c:pt>
                <c:pt idx="342">
                  <c:v>-1.599743065787116E-15</c:v>
                </c:pt>
                <c:pt idx="343">
                  <c:v>-1.5958412553681696E-15</c:v>
                </c:pt>
                <c:pt idx="344">
                  <c:v>-1.5919489615552777E-15</c:v>
                </c:pt>
                <c:pt idx="345">
                  <c:v>-1.5880661611372174E-15</c:v>
                </c:pt>
                <c:pt idx="346">
                  <c:v>-1.5841928309593788E-15</c:v>
                </c:pt>
                <c:pt idx="347">
                  <c:v>-1.5803289479236264E-15</c:v>
                </c:pt>
                <c:pt idx="348">
                  <c:v>-1.5764744889881614E-15</c:v>
                </c:pt>
                <c:pt idx="349">
                  <c:v>-1.5726294311673853E-15</c:v>
                </c:pt>
                <c:pt idx="350">
                  <c:v>-1.5687937515317613E-15</c:v>
                </c:pt>
                <c:pt idx="351">
                  <c:v>-1.5649674272076783E-15</c:v>
                </c:pt>
                <c:pt idx="352">
                  <c:v>-1.5611504353773144E-15</c:v>
                </c:pt>
                <c:pt idx="353">
                  <c:v>-1.5573427532785015E-15</c:v>
                </c:pt>
                <c:pt idx="354">
                  <c:v>-1.5535443582045883E-15</c:v>
                </c:pt>
                <c:pt idx="355">
                  <c:v>-1.5497552275043058E-15</c:v>
                </c:pt>
                <c:pt idx="356">
                  <c:v>-1.545975338581632E-15</c:v>
                </c:pt>
                <c:pt idx="357">
                  <c:v>-1.5422046688956571E-15</c:v>
                </c:pt>
                <c:pt idx="358">
                  <c:v>-1.5384431959604492E-15</c:v>
                </c:pt>
                <c:pt idx="359">
                  <c:v>-1.5346908973449199E-15</c:v>
                </c:pt>
                <c:pt idx="360">
                  <c:v>-1.5309477506726909E-15</c:v>
                </c:pt>
                <c:pt idx="361">
                  <c:v>-1.5272137336219603E-15</c:v>
                </c:pt>
                <c:pt idx="362">
                  <c:v>-1.5234888239253697E-15</c:v>
                </c:pt>
                <c:pt idx="363">
                  <c:v>-1.5197729993698712E-15</c:v>
                </c:pt>
                <c:pt idx="364">
                  <c:v>-1.516066237796595E-15</c:v>
                </c:pt>
                <c:pt idx="365">
                  <c:v>-1.5123685171007175E-15</c:v>
                </c:pt>
                <c:pt idx="366">
                  <c:v>-1.508679815231329E-15</c:v>
                </c:pt>
                <c:pt idx="367">
                  <c:v>-1.5050001101913029E-15</c:v>
                </c:pt>
                <c:pt idx="368">
                  <c:v>-1.5013293800371638E-15</c:v>
                </c:pt>
                <c:pt idx="369">
                  <c:v>-1.4976676028789569E-15</c:v>
                </c:pt>
                <c:pt idx="370">
                  <c:v>-1.4940147568801176E-15</c:v>
                </c:pt>
                <c:pt idx="371">
                  <c:v>-1.4903708202573411E-15</c:v>
                </c:pt>
                <c:pt idx="372">
                  <c:v>-1.4867357712804527E-15</c:v>
                </c:pt>
                <c:pt idx="373">
                  <c:v>-1.4831095882722783E-15</c:v>
                </c:pt>
                <c:pt idx="374">
                  <c:v>-1.4794922496085145E-15</c:v>
                </c:pt>
                <c:pt idx="375">
                  <c:v>-1.4758837337176001E-15</c:v>
                </c:pt>
                <c:pt idx="376">
                  <c:v>-1.4722840190805877E-15</c:v>
                </c:pt>
                <c:pt idx="377">
                  <c:v>-1.4686930842310153E-15</c:v>
                </c:pt>
                <c:pt idx="378">
                  <c:v>-1.4651109077547775E-15</c:v>
                </c:pt>
                <c:pt idx="379">
                  <c:v>-1.461537468289999E-15</c:v>
                </c:pt>
                <c:pt idx="380">
                  <c:v>-1.4579727445269061E-15</c:v>
                </c:pt>
                <c:pt idx="381">
                  <c:v>-1.4544167152077004E-15</c:v>
                </c:pt>
                <c:pt idx="382">
                  <c:v>-1.450869359126432E-15</c:v>
                </c:pt>
                <c:pt idx="383">
                  <c:v>-1.4473306551288721E-15</c:v>
                </c:pt>
                <c:pt idx="384">
                  <c:v>-1.4438005821123883E-15</c:v>
                </c:pt>
                <c:pt idx="385">
                  <c:v>-1.4402791190258175E-15</c:v>
                </c:pt>
                <c:pt idx="386">
                  <c:v>-1.4367662448693411E-15</c:v>
                </c:pt>
                <c:pt idx="387">
                  <c:v>-1.4332619386943597E-15</c:v>
                </c:pt>
                <c:pt idx="388">
                  <c:v>-1.4297661796033675E-15</c:v>
                </c:pt>
                <c:pt idx="389">
                  <c:v>-1.4262789467498287E-15</c:v>
                </c:pt>
                <c:pt idx="390">
                  <c:v>-1.4228002193380527E-15</c:v>
                </c:pt>
                <c:pt idx="391">
                  <c:v>-1.4193299766230698E-15</c:v>
                </c:pt>
                <c:pt idx="392">
                  <c:v>-1.4158681979105076E-15</c:v>
                </c:pt>
                <c:pt idx="393">
                  <c:v>-1.4124148625564684E-15</c:v>
                </c:pt>
                <c:pt idx="394">
                  <c:v>-1.4089699499674046E-15</c:v>
                </c:pt>
                <c:pt idx="395">
                  <c:v>-1.4055334395999974E-15</c:v>
                </c:pt>
                <c:pt idx="396">
                  <c:v>-1.4021053109610334E-15</c:v>
                </c:pt>
                <c:pt idx="397">
                  <c:v>-1.3986855436072827E-15</c:v>
                </c:pt>
                <c:pt idx="398">
                  <c:v>-1.395274117145377E-15</c:v>
                </c:pt>
                <c:pt idx="399">
                  <c:v>-1.3918710112316875E-15</c:v>
                </c:pt>
                <c:pt idx="400">
                  <c:v>-1.3884762055722043E-15</c:v>
                </c:pt>
                <c:pt idx="401">
                  <c:v>-1.385089679922415E-15</c:v>
                </c:pt>
                <c:pt idx="402">
                  <c:v>-1.3817114140871841E-15</c:v>
                </c:pt>
                <c:pt idx="403">
                  <c:v>-1.3783413879206322E-15</c:v>
                </c:pt>
                <c:pt idx="404">
                  <c:v>-1.3749795813260166E-15</c:v>
                </c:pt>
                <c:pt idx="405">
                  <c:v>-1.3716259742556108E-15</c:v>
                </c:pt>
                <c:pt idx="406">
                  <c:v>-1.3682805467105852E-15</c:v>
                </c:pt>
                <c:pt idx="407">
                  <c:v>-1.3649432787408877E-15</c:v>
                </c:pt>
                <c:pt idx="408">
                  <c:v>-1.3616141504451251E-15</c:v>
                </c:pt>
                <c:pt idx="409">
                  <c:v>-1.3582931419704438E-15</c:v>
                </c:pt>
                <c:pt idx="410">
                  <c:v>-1.3549802335124122E-15</c:v>
                </c:pt>
                <c:pt idx="411">
                  <c:v>-1.3516754053149018E-15</c:v>
                </c:pt>
                <c:pt idx="412">
                  <c:v>-1.3483786376699698E-15</c:v>
                </c:pt>
                <c:pt idx="413">
                  <c:v>-1.3450899109177418E-15</c:v>
                </c:pt>
                <c:pt idx="414">
                  <c:v>-1.3418092054462941E-15</c:v>
                </c:pt>
                <c:pt idx="415">
                  <c:v>-1.3385365016915368E-15</c:v>
                </c:pt>
                <c:pt idx="416">
                  <c:v>-1.3352717801370975E-15</c:v>
                </c:pt>
                <c:pt idx="417">
                  <c:v>-1.3320150213142046E-15</c:v>
                </c:pt>
                <c:pt idx="418">
                  <c:v>-1.3287662058015712E-15</c:v>
                </c:pt>
                <c:pt idx="419">
                  <c:v>-1.3255253142252795E-15</c:v>
                </c:pt>
                <c:pt idx="420">
                  <c:v>-1.3222923272586654E-15</c:v>
                </c:pt>
                <c:pt idx="421">
                  <c:v>-1.3190672256222023E-15</c:v>
                </c:pt>
                <c:pt idx="422">
                  <c:v>-1.3158499900833872E-15</c:v>
                </c:pt>
                <c:pt idx="423">
                  <c:v>-1.3126406014566256E-15</c:v>
                </c:pt>
                <c:pt idx="424">
                  <c:v>-1.3094390406031173E-15</c:v>
                </c:pt>
                <c:pt idx="425">
                  <c:v>-1.3062452884307418E-15</c:v>
                </c:pt>
                <c:pt idx="426">
                  <c:v>-1.3030593258939447E-15</c:v>
                </c:pt>
                <c:pt idx="427">
                  <c:v>-1.2998811339936244E-15</c:v>
                </c:pt>
                <c:pt idx="428">
                  <c:v>-1.2967106937770185E-15</c:v>
                </c:pt>
                <c:pt idx="429">
                  <c:v>-1.2935479863375904E-15</c:v>
                </c:pt>
                <c:pt idx="430">
                  <c:v>-1.2903929928149177E-15</c:v>
                </c:pt>
                <c:pt idx="431">
                  <c:v>-1.2872456943945784E-15</c:v>
                </c:pt>
                <c:pt idx="432">
                  <c:v>-1.2841060723080396E-15</c:v>
                </c:pt>
                <c:pt idx="433">
                  <c:v>-1.2809741078325451E-15</c:v>
                </c:pt>
                <c:pt idx="434">
                  <c:v>-1.2778497822910044E-15</c:v>
                </c:pt>
                <c:pt idx="435">
                  <c:v>-1.2747330770518802E-15</c:v>
                </c:pt>
                <c:pt idx="436">
                  <c:v>-1.2716239735290783E-15</c:v>
                </c:pt>
                <c:pt idx="437">
                  <c:v>-1.2685224531818366E-15</c:v>
                </c:pt>
                <c:pt idx="438">
                  <c:v>-1.2654284975146141E-15</c:v>
                </c:pt>
                <c:pt idx="439">
                  <c:v>-1.2623420880769805E-15</c:v>
                </c:pt>
                <c:pt idx="440">
                  <c:v>-1.2592632064635073E-15</c:v>
                </c:pt>
                <c:pt idx="441">
                  <c:v>-1.2561918343136568E-15</c:v>
                </c:pt>
                <c:pt idx="442">
                  <c:v>-1.2531279533116731E-15</c:v>
                </c:pt>
                <c:pt idx="443">
                  <c:v>-1.2500715451864728E-15</c:v>
                </c:pt>
                <c:pt idx="444">
                  <c:v>-1.2470225917115365E-15</c:v>
                </c:pt>
                <c:pt idx="445">
                  <c:v>-1.2439810747047993E-15</c:v>
                </c:pt>
                <c:pt idx="446">
                  <c:v>-1.2409469760285428E-15</c:v>
                </c:pt>
                <c:pt idx="447">
                  <c:v>-1.237920277589287E-15</c:v>
                </c:pt>
                <c:pt idx="448">
                  <c:v>-1.2349009613376823E-15</c:v>
                </c:pt>
                <c:pt idx="449">
                  <c:v>-1.2318890092684021E-15</c:v>
                </c:pt>
                <c:pt idx="450">
                  <c:v>-1.2288844034200348E-15</c:v>
                </c:pt>
                <c:pt idx="451">
                  <c:v>-1.2258871258749775E-15</c:v>
                </c:pt>
                <c:pt idx="452">
                  <c:v>-1.2228971587593284E-15</c:v>
                </c:pt>
                <c:pt idx="453">
                  <c:v>-1.2199144842427808E-15</c:v>
                </c:pt>
                <c:pt idx="454">
                  <c:v>-1.2169390845385163E-15</c:v>
                </c:pt>
                <c:pt idx="455">
                  <c:v>-1.2139709419030994E-15</c:v>
                </c:pt>
                <c:pt idx="456">
                  <c:v>-1.2110100386363708E-15</c:v>
                </c:pt>
                <c:pt idx="457">
                  <c:v>-1.2080563570813425E-15</c:v>
                </c:pt>
                <c:pt idx="458">
                  <c:v>-1.2051098796240922E-15</c:v>
                </c:pt>
                <c:pt idx="459">
                  <c:v>-1.2021705886936584E-15</c:v>
                </c:pt>
                <c:pt idx="460">
                  <c:v>-1.1992384667619356E-15</c:v>
                </c:pt>
                <c:pt idx="461">
                  <c:v>-1.19631349634357E-15</c:v>
                </c:pt>
                <c:pt idx="462">
                  <c:v>-1.1933956599958546E-15</c:v>
                </c:pt>
                <c:pt idx="463">
                  <c:v>-1.1904849403186255E-15</c:v>
                </c:pt>
                <c:pt idx="464">
                  <c:v>-1.1875813199541587E-15</c:v>
                </c:pt>
                <c:pt idx="465">
                  <c:v>-1.1846847815870658E-15</c:v>
                </c:pt>
                <c:pt idx="466">
                  <c:v>-1.1817953079441911E-15</c:v>
                </c:pt>
                <c:pt idx="467">
                  <c:v>-1.1789128817945082E-15</c:v>
                </c:pt>
                <c:pt idx="468">
                  <c:v>-1.1760374859490181E-15</c:v>
                </c:pt>
                <c:pt idx="469">
                  <c:v>-1.173169103260646E-15</c:v>
                </c:pt>
                <c:pt idx="470">
                  <c:v>-1.1703077166241387E-15</c:v>
                </c:pt>
                <c:pt idx="471">
                  <c:v>-1.1674533089759639E-15</c:v>
                </c:pt>
                <c:pt idx="472">
                  <c:v>-1.1646058632942072E-15</c:v>
                </c:pt>
                <c:pt idx="473">
                  <c:v>-1.1617653625984711E-15</c:v>
                </c:pt>
                <c:pt idx="474">
                  <c:v>-1.1589317899497738E-15</c:v>
                </c:pt>
                <c:pt idx="475">
                  <c:v>-1.1561051284504479E-15</c:v>
                </c:pt>
                <c:pt idx="476">
                  <c:v>-1.1532853612440399E-15</c:v>
                </c:pt>
                <c:pt idx="477">
                  <c:v>-1.1504724715152094E-15</c:v>
                </c:pt>
                <c:pt idx="478">
                  <c:v>-1.1476664424896295E-15</c:v>
                </c:pt>
                <c:pt idx="479">
                  <c:v>-1.1448672574338857E-15</c:v>
                </c:pt>
                <c:pt idx="480">
                  <c:v>-1.142074899655377E-15</c:v>
                </c:pt>
                <c:pt idx="481">
                  <c:v>-1.1392893525022158E-15</c:v>
                </c:pt>
                <c:pt idx="482">
                  <c:v>-1.1365105993631294E-15</c:v>
                </c:pt>
                <c:pt idx="483">
                  <c:v>-1.1337386236673597E-15</c:v>
                </c:pt>
                <c:pt idx="484">
                  <c:v>-1.1309734088845654E-15</c:v>
                </c:pt>
                <c:pt idx="485">
                  <c:v>-1.128214938524723E-15</c:v>
                </c:pt>
                <c:pt idx="486">
                  <c:v>-1.1254631961380287E-15</c:v>
                </c:pt>
                <c:pt idx="487">
                  <c:v>-1.1227181653148E-15</c:v>
                </c:pt>
                <c:pt idx="488">
                  <c:v>-1.1199798296853782E-15</c:v>
                </c:pt>
                <c:pt idx="489">
                  <c:v>-1.1172481729200301E-15</c:v>
                </c:pt>
                <c:pt idx="490">
                  <c:v>-1.1145231787288515E-15</c:v>
                </c:pt>
                <c:pt idx="491">
                  <c:v>-1.1118048308616696E-15</c:v>
                </c:pt>
                <c:pt idx="492">
                  <c:v>-1.1090931131079462E-15</c:v>
                </c:pt>
                <c:pt idx="493">
                  <c:v>-1.1063880092966808E-15</c:v>
                </c:pt>
                <c:pt idx="494">
                  <c:v>-1.1036895032963143E-15</c:v>
                </c:pt>
                <c:pt idx="495">
                  <c:v>-1.1009975790146332E-15</c:v>
                </c:pt>
                <c:pt idx="496">
                  <c:v>-1.098312220398673E-15</c:v>
                </c:pt>
                <c:pt idx="497">
                  <c:v>-1.0956334114346228E-15</c:v>
                </c:pt>
                <c:pt idx="498">
                  <c:v>-1.0929611361477298E-15</c:v>
                </c:pt>
                <c:pt idx="499">
                  <c:v>-1.090295378602204E-15</c:v>
                </c:pt>
                <c:pt idx="500">
                  <c:v>-1.0876361229011231E-15</c:v>
                </c:pt>
              </c:numCache>
            </c:numRef>
          </c:yVal>
          <c:smooth val="0"/>
          <c:extLst>
            <c:ext xmlns:c16="http://schemas.microsoft.com/office/drawing/2014/chart" uri="{C3380CC4-5D6E-409C-BE32-E72D297353CC}">
              <c16:uniqueId val="{00000001-B913-7747-8AF1-464A6F5B3C53}"/>
            </c:ext>
          </c:extLst>
        </c:ser>
        <c:ser>
          <c:idx val="5"/>
          <c:order val="5"/>
          <c:tx>
            <c:strRef>
              <c:f>intro!$C$54</c:f>
              <c:strCache>
                <c:ptCount val="1"/>
                <c:pt idx="0">
                  <c:v>CFC-11 (gas3)</c:v>
                </c:pt>
              </c:strCache>
            </c:strRef>
          </c:tx>
          <c:spPr>
            <a:ln w="19050" cap="rnd">
              <a:solidFill>
                <a:srgbClr val="FF0000"/>
              </a:solidFill>
              <a:prstDash val="sysDash"/>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inventory_and_effects!$AE$7:$AE$507</c:f>
              <c:numCache>
                <c:formatCode>0.00E+00</c:formatCode>
                <c:ptCount val="501"/>
                <c:pt idx="0">
                  <c:v>0</c:v>
                </c:pt>
                <c:pt idx="1">
                  <c:v>7.5735436129028813E-13</c:v>
                </c:pt>
                <c:pt idx="2">
                  <c:v>1.4142739236364909E-12</c:v>
                </c:pt>
                <c:pt idx="3">
                  <c:v>1.9823671650862692E-12</c:v>
                </c:pt>
                <c:pt idx="4">
                  <c:v>2.4719323100595786E-12</c:v>
                </c:pt>
                <c:pt idx="5">
                  <c:v>2.8921045471981999E-12</c:v>
                </c:pt>
                <c:pt idx="6">
                  <c:v>3.2509867207321263E-12</c:v>
                </c:pt>
                <c:pt idx="7">
                  <c:v>3.5557653502823021E-12</c:v>
                </c:pt>
                <c:pt idx="8">
                  <c:v>3.8128136258315943E-12</c:v>
                </c:pt>
                <c:pt idx="9">
                  <c:v>4.027782839774092E-12</c:v>
                </c:pt>
                <c:pt idx="10">
                  <c:v>4.2056835538744675E-12</c:v>
                </c:pt>
                <c:pt idx="11">
                  <c:v>4.3509576533060649E-12</c:v>
                </c:pt>
                <c:pt idx="12">
                  <c:v>4.4675423106217744E-12</c:v>
                </c:pt>
                <c:pt idx="13">
                  <c:v>4.5589267677106801E-12</c:v>
                </c:pt>
                <c:pt idx="14">
                  <c:v>4.6282027418771776E-12</c:v>
                </c:pt>
                <c:pt idx="15">
                  <c:v>4.6781091717013767E-12</c:v>
                </c:pt>
                <c:pt idx="16">
                  <c:v>4.7110719380166441E-12</c:v>
                </c:pt>
                <c:pt idx="17">
                  <c:v>4.7292391240320965E-12</c:v>
                </c:pt>
                <c:pt idx="18">
                  <c:v>4.7345123153231314E-12</c:v>
                </c:pt>
                <c:pt idx="19">
                  <c:v>4.7285743842133489E-12</c:v>
                </c:pt>
                <c:pt idx="20">
                  <c:v>4.712914153179017E-12</c:v>
                </c:pt>
                <c:pt idx="21">
                  <c:v>4.6888482876147761E-12</c:v>
                </c:pt>
                <c:pt idx="22">
                  <c:v>4.6575407289778942E-12</c:v>
                </c:pt>
                <c:pt idx="23">
                  <c:v>4.6200199444203092E-12</c:v>
                </c:pt>
                <c:pt idx="24">
                  <c:v>4.5771942380274923E-12</c:v>
                </c:pt>
                <c:pt idx="25">
                  <c:v>4.5298653412712147E-12</c:v>
                </c:pt>
                <c:pt idx="26">
                  <c:v>4.4787404758590887E-12</c:v>
                </c:pt>
                <c:pt idx="27">
                  <c:v>4.4244430604808705E-12</c:v>
                </c:pt>
                <c:pt idx="28">
                  <c:v>4.3675222137022012E-12</c:v>
                </c:pt>
                <c:pt idx="29">
                  <c:v>4.3084611881675896E-12</c:v>
                </c:pt>
                <c:pt idx="30">
                  <c:v>4.2476848561035803E-12</c:v>
                </c:pt>
                <c:pt idx="31">
                  <c:v>4.1855663526449078E-12</c:v>
                </c:pt>
                <c:pt idx="32">
                  <c:v>4.1224329715498708E-12</c:v>
                </c:pt>
                <c:pt idx="33">
                  <c:v>4.0585713972566088E-12</c:v>
                </c:pt>
                <c:pt idx="34">
                  <c:v>3.9942323478086961E-12</c:v>
                </c:pt>
                <c:pt idx="35">
                  <c:v>3.929634694812905E-12</c:v>
                </c:pt>
                <c:pt idx="36">
                  <c:v>3.8649691191652628E-12</c:v>
                </c:pt>
                <c:pt idx="37">
                  <c:v>3.8004013546884474E-12</c:v>
                </c:pt>
                <c:pt idx="38">
                  <c:v>3.736075065970414E-12</c:v>
                </c:pt>
                <c:pt idx="39">
                  <c:v>3.6721144014979606E-12</c:v>
                </c:pt>
                <c:pt idx="40">
                  <c:v>3.6086262585659779E-12</c:v>
                </c:pt>
                <c:pt idx="41">
                  <c:v>3.5457022923478732E-12</c:v>
                </c:pt>
                <c:pt idx="42">
                  <c:v>3.4834206978771263E-12</c:v>
                </c:pt>
                <c:pt idx="43">
                  <c:v>3.4218477904623611E-12</c:v>
                </c:pt>
                <c:pt idx="44">
                  <c:v>3.3610394071930875E-12</c:v>
                </c:pt>
                <c:pt idx="45">
                  <c:v>3.3010421496495742E-12</c:v>
                </c:pt>
                <c:pt idx="46">
                  <c:v>3.2418944856721629E-12</c:v>
                </c:pt>
                <c:pt idx="47">
                  <c:v>3.1836277260406257E-12</c:v>
                </c:pt>
                <c:pt idx="48">
                  <c:v>3.1262668901344697E-12</c:v>
                </c:pt>
                <c:pt idx="49">
                  <c:v>3.0698314730651665E-12</c:v>
                </c:pt>
                <c:pt idx="50">
                  <c:v>3.0143361253686932E-12</c:v>
                </c:pt>
                <c:pt idx="51">
                  <c:v>2.959791255101593E-12</c:v>
                </c:pt>
                <c:pt idx="52">
                  <c:v>2.9062035610783882E-12</c:v>
                </c:pt>
                <c:pt idx="53">
                  <c:v>2.8535765050068459E-12</c:v>
                </c:pt>
                <c:pt idx="54">
                  <c:v>2.8019107294064361E-12</c:v>
                </c:pt>
                <c:pt idx="55">
                  <c:v>2.7512044274219412E-12</c:v>
                </c:pt>
                <c:pt idx="56">
                  <c:v>2.7014536699576113E-12</c:v>
                </c:pt>
                <c:pt idx="57">
                  <c:v>2.652652694947767E-12</c:v>
                </c:pt>
                <c:pt idx="58">
                  <c:v>2.6047941630386653E-12</c:v>
                </c:pt>
                <c:pt idx="59">
                  <c:v>2.5578693834761217E-12</c:v>
                </c:pt>
                <c:pt idx="60">
                  <c:v>2.5118685135669517E-12</c:v>
                </c:pt>
                <c:pt idx="61">
                  <c:v>2.466780734703767E-12</c:v>
                </c:pt>
                <c:pt idx="62">
                  <c:v>2.4225944076065964E-12</c:v>
                </c:pt>
                <c:pt idx="63">
                  <c:v>2.3792972091365069E-12</c:v>
                </c:pt>
                <c:pt idx="64">
                  <c:v>2.33687625277154E-12</c:v>
                </c:pt>
                <c:pt idx="65">
                  <c:v>2.2953181946002277E-12</c:v>
                </c:pt>
                <c:pt idx="66">
                  <c:v>2.254609326479214E-12</c:v>
                </c:pt>
                <c:pt idx="67">
                  <c:v>2.214735657816277E-12</c:v>
                </c:pt>
                <c:pt idx="68">
                  <c:v>2.1756829872755663E-12</c:v>
                </c:pt>
                <c:pt idx="69">
                  <c:v>2.13743696555589E-12</c:v>
                </c:pt>
                <c:pt idx="70">
                  <c:v>2.0999831502632804E-12</c:v>
                </c:pt>
                <c:pt idx="71">
                  <c:v>2.0633070537840338E-12</c:v>
                </c:pt>
                <c:pt idx="72">
                  <c:v>2.0273941849622889E-12</c:v>
                </c:pt>
                <c:pt idx="73">
                  <c:v>1.9922300852955668E-12</c:v>
                </c:pt>
                <c:pt idx="74">
                  <c:v>1.9578003602812223E-12</c:v>
                </c:pt>
                <c:pt idx="75">
                  <c:v>1.9240907064753323E-12</c:v>
                </c:pt>
                <c:pt idx="76">
                  <c:v>1.8910869347621408E-12</c:v>
                </c:pt>
                <c:pt idx="77">
                  <c:v>1.8587749902759081E-12</c:v>
                </c:pt>
                <c:pt idx="78">
                  <c:v>1.8271409693670478E-12</c:v>
                </c:pt>
                <c:pt idx="79">
                  <c:v>1.7961711339601123E-12</c:v>
                </c:pt>
                <c:pt idx="80">
                  <c:v>1.7658519236118133E-12</c:v>
                </c:pt>
                <c:pt idx="81">
                  <c:v>1.7361699655423495E-12</c:v>
                </c:pt>
                <c:pt idx="82">
                  <c:v>1.7071120828823042E-12</c:v>
                </c:pt>
                <c:pt idx="83">
                  <c:v>1.6786653013498581E-12</c:v>
                </c:pt>
                <c:pt idx="84">
                  <c:v>1.6508168545486488E-12</c:v>
                </c:pt>
                <c:pt idx="85">
                  <c:v>1.6235541880549304E-12</c:v>
                </c:pt>
                <c:pt idx="86">
                  <c:v>1.5968649624434542E-12</c:v>
                </c:pt>
                <c:pt idx="87">
                  <c:v>1.5707370553844285E-12</c:v>
                </c:pt>
                <c:pt idx="88">
                  <c:v>1.5451585629287623E-12</c:v>
                </c:pt>
                <c:pt idx="89">
                  <c:v>1.5201178000853637E-12</c:v>
                </c:pt>
                <c:pt idx="90">
                  <c:v>1.4956033007823379E-12</c:v>
                </c:pt>
                <c:pt idx="91">
                  <c:v>1.4716038172933474E-12</c:v>
                </c:pt>
                <c:pt idx="92">
                  <c:v>1.4481083192010114E-12</c:v>
                </c:pt>
                <c:pt idx="93">
                  <c:v>1.4251059919608944E-12</c:v>
                </c:pt>
                <c:pt idx="94">
                  <c:v>1.4025862351222486E-12</c:v>
                </c:pt>
                <c:pt idx="95">
                  <c:v>1.3805386602551125E-12</c:v>
                </c:pt>
                <c:pt idx="96">
                  <c:v>1.358953088627576E-12</c:v>
                </c:pt>
                <c:pt idx="97">
                  <c:v>1.3378195486718434E-12</c:v>
                </c:pt>
                <c:pt idx="98">
                  <c:v>1.3171282732731792E-12</c:v>
                </c:pt>
                <c:pt idx="99">
                  <c:v>1.2968696969117506E-12</c:v>
                </c:pt>
                <c:pt idx="100">
                  <c:v>1.2770344526838029E-12</c:v>
                </c:pt>
                <c:pt idx="101">
                  <c:v>1.257613369225406E-12</c:v>
                </c:pt>
                <c:pt idx="102">
                  <c:v>1.2385974675592026E-12</c:v>
                </c:pt>
                <c:pt idx="103">
                  <c:v>1.219977957882073E-12</c:v>
                </c:pt>
                <c:pt idx="104">
                  <c:v>1.2017462363094299E-12</c:v>
                </c:pt>
                <c:pt idx="105">
                  <c:v>1.1838938815898831E-12</c:v>
                </c:pt>
                <c:pt idx="106">
                  <c:v>1.1664126518022836E-12</c:v>
                </c:pt>
                <c:pt idx="107">
                  <c:v>1.1492944810456141E-12</c:v>
                </c:pt>
                <c:pt idx="108">
                  <c:v>1.1325314761308345E-12</c:v>
                </c:pt>
                <c:pt idx="109">
                  <c:v>1.1161159132825827E-12</c:v>
                </c:pt>
                <c:pt idx="110">
                  <c:v>1.1000402348575693E-12</c:v>
                </c:pt>
                <c:pt idx="111">
                  <c:v>1.0842970460855609E-12</c:v>
                </c:pt>
                <c:pt idx="112">
                  <c:v>1.0688791118380143E-12</c:v>
                </c:pt>
                <c:pt idx="113">
                  <c:v>1.0537793534286879E-12</c:v>
                </c:pt>
                <c:pt idx="114">
                  <c:v>1.0389908454499128E-12</c:v>
                </c:pt>
                <c:pt idx="115">
                  <c:v>1.0245068126476239E-12</c:v>
                </c:pt>
                <c:pt idx="116">
                  <c:v>1.0103206268377579E-12</c:v>
                </c:pt>
                <c:pt idx="117">
                  <c:v>9.964258038661689E-13</c:v>
                </c:pt>
                <c:pt idx="118">
                  <c:v>9.8281600061383219E-13</c:v>
                </c:pt>
                <c:pt idx="119">
                  <c:v>9.6948501204875166E-13</c:v>
                </c:pt>
                <c:pt idx="120">
                  <c:v>9.5642676832569325E-13</c:v>
                </c:pt>
                <c:pt idx="121">
                  <c:v>9.436353319345963E-13</c:v>
                </c:pt>
                <c:pt idx="122">
                  <c:v>9.3110489489828132E-13</c:v>
                </c:pt>
                <c:pt idx="123">
                  <c:v>9.1882977601987462E-13</c:v>
                </c:pt>
                <c:pt idx="124">
                  <c:v>9.0680441818018753E-13</c:v>
                </c:pt>
                <c:pt idx="125">
                  <c:v>8.9502338568513574E-13</c:v>
                </c:pt>
                <c:pt idx="126">
                  <c:v>8.8348136166314865E-13</c:v>
                </c:pt>
                <c:pt idx="127">
                  <c:v>8.721731455124015E-13</c:v>
                </c:pt>
                <c:pt idx="128">
                  <c:v>8.6109365039760579E-13</c:v>
                </c:pt>
                <c:pt idx="129">
                  <c:v>8.5023790079599899E-13</c:v>
                </c:pt>
                <c:pt idx="130">
                  <c:v>8.3960103009210847E-13</c:v>
                </c:pt>
                <c:pt idx="131">
                  <c:v>8.2917827822079465E-13</c:v>
                </c:pt>
                <c:pt idx="132">
                  <c:v>8.1896498935802711E-13</c:v>
                </c:pt>
                <c:pt idx="133">
                  <c:v>8.0895660965879987E-13</c:v>
                </c:pt>
                <c:pt idx="134">
                  <c:v>7.9914868504155645E-13</c:v>
                </c:pt>
                <c:pt idx="135">
                  <c:v>7.8953685901846172E-13</c:v>
                </c:pt>
                <c:pt idx="136">
                  <c:v>7.8011687057083124E-13</c:v>
                </c:pt>
                <c:pt idx="137">
                  <c:v>7.7088455206901009E-13</c:v>
                </c:pt>
                <c:pt idx="138">
                  <c:v>7.6183582723597656E-13</c:v>
                </c:pt>
                <c:pt idx="139">
                  <c:v>7.5296670915393143E-13</c:v>
                </c:pt>
                <c:pt idx="140">
                  <c:v>7.4427329831312701E-13</c:v>
                </c:pt>
                <c:pt idx="141">
                  <c:v>7.3575178070218569E-13</c:v>
                </c:pt>
                <c:pt idx="142">
                  <c:v>7.2739842593914859E-13</c:v>
                </c:pt>
                <c:pt idx="143">
                  <c:v>7.1920958544250241E-13</c:v>
                </c:pt>
                <c:pt idx="144">
                  <c:v>7.1118169064142474E-13</c:v>
                </c:pt>
                <c:pt idx="145">
                  <c:v>7.03311251224499E-13</c:v>
                </c:pt>
                <c:pt idx="146">
                  <c:v>6.9559485342614821E-13</c:v>
                </c:pt>
                <c:pt idx="147">
                  <c:v>6.8802915835004534E-13</c:v>
                </c:pt>
                <c:pt idx="148">
                  <c:v>6.806109003287653E-13</c:v>
                </c:pt>
                <c:pt idx="149">
                  <c:v>6.7333688531894814E-13</c:v>
                </c:pt>
                <c:pt idx="150">
                  <c:v>6.66203989331255E-13</c:v>
                </c:pt>
                <c:pt idx="151">
                  <c:v>6.5920915689440469E-13</c:v>
                </c:pt>
                <c:pt idx="152">
                  <c:v>6.523493995525896E-13</c:v>
                </c:pt>
                <c:pt idx="153">
                  <c:v>6.4562179439558009E-13</c:v>
                </c:pt>
                <c:pt idx="154">
                  <c:v>6.390234826208354E-13</c:v>
                </c:pt>
                <c:pt idx="155">
                  <c:v>6.3255166812695248E-13</c:v>
                </c:pt>
                <c:pt idx="156">
                  <c:v>6.2620361613779146E-13</c:v>
                </c:pt>
                <c:pt idx="157">
                  <c:v>6.1997665185663226E-13</c:v>
                </c:pt>
                <c:pt idx="158">
                  <c:v>6.1386815914972267E-13</c:v>
                </c:pt>
                <c:pt idx="159">
                  <c:v>6.078755792585957E-13</c:v>
                </c:pt>
                <c:pt idx="160">
                  <c:v>6.0199640954054013E-13</c:v>
                </c:pt>
                <c:pt idx="161">
                  <c:v>5.9622820223662231E-13</c:v>
                </c:pt>
                <c:pt idx="162">
                  <c:v>5.9056856326666875E-13</c:v>
                </c:pt>
                <c:pt idx="163">
                  <c:v>5.8501515105062953E-13</c:v>
                </c:pt>
                <c:pt idx="164">
                  <c:v>5.7956567535575304E-13</c:v>
                </c:pt>
                <c:pt idx="165">
                  <c:v>5.7421789616901715E-13</c:v>
                </c:pt>
                <c:pt idx="166">
                  <c:v>5.6896962259426861E-13</c:v>
                </c:pt>
                <c:pt idx="167">
                  <c:v>5.6381871177353699E-13</c:v>
                </c:pt>
                <c:pt idx="168">
                  <c:v>5.5876306783199773E-13</c:v>
                </c:pt>
                <c:pt idx="169">
                  <c:v>5.5380064084607269E-13</c:v>
                </c:pt>
                <c:pt idx="170">
                  <c:v>5.4892942583416251E-13</c:v>
                </c:pt>
                <c:pt idx="171">
                  <c:v>5.4414746176952208E-13</c:v>
                </c:pt>
                <c:pt idx="172">
                  <c:v>5.3945283061479265E-13</c:v>
                </c:pt>
                <c:pt idx="173">
                  <c:v>5.3484365637772242E-13</c:v>
                </c:pt>
                <c:pt idx="174">
                  <c:v>5.3031810418761025E-13</c:v>
                </c:pt>
                <c:pt idx="175">
                  <c:v>5.2587437939202256E-13</c:v>
                </c:pt>
                <c:pt idx="176">
                  <c:v>5.215107266733391E-13</c:v>
                </c:pt>
                <c:pt idx="177">
                  <c:v>5.172254291846948E-13</c:v>
                </c:pt>
                <c:pt idx="178">
                  <c:v>5.1301680770489331E-13</c:v>
                </c:pt>
                <c:pt idx="179">
                  <c:v>5.0888321981187775E-13</c:v>
                </c:pt>
                <c:pt idx="180">
                  <c:v>5.0482305907435227E-13</c:v>
                </c:pt>
                <c:pt idx="181">
                  <c:v>5.0083475426115561E-13</c:v>
                </c:pt>
                <c:pt idx="182">
                  <c:v>4.9691676856800171E-13</c:v>
                </c:pt>
                <c:pt idx="183">
                  <c:v>4.9306759886120137E-13</c:v>
                </c:pt>
                <c:pt idx="184">
                  <c:v>4.8928577493799802E-13</c:v>
                </c:pt>
                <c:pt idx="185">
                  <c:v>4.8556985880315035E-13</c:v>
                </c:pt>
                <c:pt idx="186">
                  <c:v>4.8191844396140638E-13</c:v>
                </c:pt>
                <c:pt idx="187">
                  <c:v>4.7833015472552E-13</c:v>
                </c:pt>
                <c:pt idx="188">
                  <c:v>4.74803645539471E-13</c:v>
                </c:pt>
                <c:pt idx="189">
                  <c:v>4.71337600316552E-13</c:v>
                </c:pt>
                <c:pt idx="190">
                  <c:v>4.6793073179199851E-13</c:v>
                </c:pt>
                <c:pt idx="191">
                  <c:v>4.6458178088984175E-13</c:v>
                </c:pt>
                <c:pt idx="192">
                  <c:v>4.6128951610367279E-13</c:v>
                </c:pt>
                <c:pt idx="193">
                  <c:v>4.5805273289101174E-13</c:v>
                </c:pt>
                <c:pt idx="194">
                  <c:v>4.5487025308098404E-13</c:v>
                </c:pt>
                <c:pt idx="195">
                  <c:v>4.5174092429501193E-13</c:v>
                </c:pt>
                <c:pt idx="196">
                  <c:v>4.4866361938023398E-13</c:v>
                </c:pt>
                <c:pt idx="197">
                  <c:v>4.4563723585537489E-13</c:v>
                </c:pt>
                <c:pt idx="198">
                  <c:v>4.4266069536879074E-13</c:v>
                </c:pt>
                <c:pt idx="199">
                  <c:v>4.3973294316842328E-13</c:v>
                </c:pt>
                <c:pt idx="200">
                  <c:v>4.3685294758340092E-13</c:v>
                </c:pt>
                <c:pt idx="201">
                  <c:v>4.3401969951703116E-13</c:v>
                </c:pt>
                <c:pt idx="202">
                  <c:v>4.3123221195093386E-13</c:v>
                </c:pt>
                <c:pt idx="203">
                  <c:v>4.2848951946007114E-13</c:v>
                </c:pt>
                <c:pt idx="204">
                  <c:v>4.257906777384336E-13</c:v>
                </c:pt>
                <c:pt idx="205">
                  <c:v>4.2313476313514986E-13</c:v>
                </c:pt>
                <c:pt idx="206">
                  <c:v>4.2052087220078957E-13</c:v>
                </c:pt>
                <c:pt idx="207">
                  <c:v>4.179481212436364E-13</c:v>
                </c:pt>
                <c:pt idx="208">
                  <c:v>4.1541564589571168E-13</c:v>
                </c:pt>
                <c:pt idx="209">
                  <c:v>4.1292260068833479E-13</c:v>
                </c:pt>
                <c:pt idx="210">
                  <c:v>4.1046815863701052E-13</c:v>
                </c:pt>
                <c:pt idx="211">
                  <c:v>4.0805151083543809E-13</c:v>
                </c:pt>
                <c:pt idx="212">
                  <c:v>4.0567186605844248E-13</c:v>
                </c:pt>
                <c:pt idx="213">
                  <c:v>4.03328450373631E-13</c:v>
                </c:pt>
                <c:pt idx="214">
                  <c:v>4.0102050676158357E-13</c:v>
                </c:pt>
                <c:pt idx="215">
                  <c:v>3.9874729474438958E-13</c:v>
                </c:pt>
                <c:pt idx="216">
                  <c:v>3.9650809002234773E-13</c:v>
                </c:pt>
                <c:pt idx="217">
                  <c:v>3.9430218411864923E-13</c:v>
                </c:pt>
                <c:pt idx="218">
                  <c:v>3.9212888403186926E-13</c:v>
                </c:pt>
                <c:pt idx="219">
                  <c:v>3.8998751189609506E-13</c:v>
                </c:pt>
                <c:pt idx="220">
                  <c:v>3.8787740464852247E-13</c:v>
                </c:pt>
                <c:pt idx="221">
                  <c:v>3.8579791370435734E-13</c:v>
                </c:pt>
                <c:pt idx="222">
                  <c:v>3.8374840463886098E-13</c:v>
                </c:pt>
                <c:pt idx="223">
                  <c:v>3.817282568763823E-13</c:v>
                </c:pt>
                <c:pt idx="224">
                  <c:v>3.7973686338622443E-13</c:v>
                </c:pt>
                <c:pt idx="225">
                  <c:v>3.7777363038519362E-13</c:v>
                </c:pt>
                <c:pt idx="226">
                  <c:v>3.7583797704668544E-13</c:v>
                </c:pt>
                <c:pt idx="227">
                  <c:v>3.7392933521616329E-13</c:v>
                </c:pt>
                <c:pt idx="228">
                  <c:v>3.7204714913288973E-13</c:v>
                </c:pt>
                <c:pt idx="229">
                  <c:v>3.7019087515777224E-13</c:v>
                </c:pt>
                <c:pt idx="230">
                  <c:v>3.6835998150719031E-13</c:v>
                </c:pt>
                <c:pt idx="231">
                  <c:v>3.665539479926708E-13</c:v>
                </c:pt>
                <c:pt idx="232">
                  <c:v>3.6477226576628473E-13</c:v>
                </c:pt>
                <c:pt idx="233">
                  <c:v>3.6301443707163805E-13</c:v>
                </c:pt>
                <c:pt idx="234">
                  <c:v>3.6127997500033537E-13</c:v>
                </c:pt>
                <c:pt idx="235">
                  <c:v>3.5956840325379459E-13</c:v>
                </c:pt>
                <c:pt idx="236">
                  <c:v>3.5787925591029591E-13</c:v>
                </c:pt>
                <c:pt idx="237">
                  <c:v>3.5621207719714952E-13</c:v>
                </c:pt>
                <c:pt idx="238">
                  <c:v>3.5456642126787066E-13</c:v>
                </c:pt>
                <c:pt idx="239">
                  <c:v>3.529418519842504E-13</c:v>
                </c:pt>
                <c:pt idx="240">
                  <c:v>3.5133794270321527E-13</c:v>
                </c:pt>
                <c:pt idx="241">
                  <c:v>3.4975427606837151E-13</c:v>
                </c:pt>
                <c:pt idx="242">
                  <c:v>3.4819044380612884E-13</c:v>
                </c:pt>
                <c:pt idx="243">
                  <c:v>3.4664604652630519E-13</c:v>
                </c:pt>
                <c:pt idx="244">
                  <c:v>3.4512069352711233E-13</c:v>
                </c:pt>
                <c:pt idx="245">
                  <c:v>3.4361400260442771E-13</c:v>
                </c:pt>
                <c:pt idx="246">
                  <c:v>3.4212559986525646E-13</c:v>
                </c:pt>
                <c:pt idx="247">
                  <c:v>3.4065511954529306E-13</c:v>
                </c:pt>
                <c:pt idx="248">
                  <c:v>3.3920220383049163E-13</c:v>
                </c:pt>
                <c:pt idx="249">
                  <c:v>3.3776650268255736E-13</c:v>
                </c:pt>
                <c:pt idx="250">
                  <c:v>3.3634767366827218E-13</c:v>
                </c:pt>
                <c:pt idx="251">
                  <c:v>3.3494538179257137E-13</c:v>
                </c:pt>
                <c:pt idx="252">
                  <c:v>3.3355929933528767E-13</c:v>
                </c:pt>
                <c:pt idx="253">
                  <c:v>3.3218910569148296E-13</c:v>
                </c:pt>
                <c:pt idx="254">
                  <c:v>3.3083448721528854E-13</c:v>
                </c:pt>
                <c:pt idx="255">
                  <c:v>3.2949513706717692E-13</c:v>
                </c:pt>
                <c:pt idx="256">
                  <c:v>3.2817075506458888E-13</c:v>
                </c:pt>
                <c:pt idx="257">
                  <c:v>3.2686104753584398E-13</c:v>
                </c:pt>
                <c:pt idx="258">
                  <c:v>3.2556572717726029E-13</c:v>
                </c:pt>
                <c:pt idx="259">
                  <c:v>3.2428451291341404E-13</c:v>
                </c:pt>
                <c:pt idx="260">
                  <c:v>3.2301712976046989E-13</c:v>
                </c:pt>
                <c:pt idx="261">
                  <c:v>3.2176330869251402E-13</c:v>
                </c:pt>
                <c:pt idx="262">
                  <c:v>3.2052278651082454E-13</c:v>
                </c:pt>
                <c:pt idx="263">
                  <c:v>3.1929530571601471E-13</c:v>
                </c:pt>
                <c:pt idx="264">
                  <c:v>3.1808061438298477E-13</c:v>
                </c:pt>
                <c:pt idx="265">
                  <c:v>3.168784660386224E-13</c:v>
                </c:pt>
                <c:pt idx="266">
                  <c:v>3.1568861954219008E-13</c:v>
                </c:pt>
                <c:pt idx="267">
                  <c:v>3.1451083896834032E-13</c:v>
                </c:pt>
                <c:pt idx="268">
                  <c:v>3.1334489349270185E-13</c:v>
                </c:pt>
                <c:pt idx="269">
                  <c:v>3.1219055727997979E-13</c:v>
                </c:pt>
                <c:pt idx="270">
                  <c:v>3.1104760937451437E-13</c:v>
                </c:pt>
                <c:pt idx="271">
                  <c:v>3.0991583359324437E-13</c:v>
                </c:pt>
                <c:pt idx="272">
                  <c:v>3.0879501842102239E-13</c:v>
                </c:pt>
                <c:pt idx="273">
                  <c:v>3.0768495690823058E-13</c:v>
                </c:pt>
                <c:pt idx="274">
                  <c:v>3.0658544657064535E-13</c:v>
                </c:pt>
                <c:pt idx="275">
                  <c:v>3.0549628929150346E-13</c:v>
                </c:pt>
                <c:pt idx="276">
                  <c:v>3.0441729122571819E-13</c:v>
                </c:pt>
                <c:pt idx="277">
                  <c:v>3.033482627062018E-13</c:v>
                </c:pt>
                <c:pt idx="278">
                  <c:v>3.0228901815224524E-13</c:v>
                </c:pt>
                <c:pt idx="279">
                  <c:v>3.0123937597991108E-13</c:v>
                </c:pt>
                <c:pt idx="280">
                  <c:v>3.0019915851439556E-13</c:v>
                </c:pt>
                <c:pt idx="281">
                  <c:v>2.9916819190431584E-13</c:v>
                </c:pt>
                <c:pt idx="282">
                  <c:v>2.9814630603788061E-13</c:v>
                </c:pt>
                <c:pt idx="283">
                  <c:v>2.9713333446090286E-13</c:v>
                </c:pt>
                <c:pt idx="284">
                  <c:v>2.9612911429661323E-13</c:v>
                </c:pt>
                <c:pt idx="285">
                  <c:v>2.9513348616723611E-13</c:v>
                </c:pt>
                <c:pt idx="286">
                  <c:v>2.9414629411728803E-13</c:v>
                </c:pt>
                <c:pt idx="287">
                  <c:v>2.9316738553856166E-13</c:v>
                </c:pt>
                <c:pt idx="288">
                  <c:v>2.9219661109675788E-13</c:v>
                </c:pt>
                <c:pt idx="289">
                  <c:v>2.9123382465972958E-13</c:v>
                </c:pt>
                <c:pt idx="290">
                  <c:v>2.9027888322730226E-13</c:v>
                </c:pt>
                <c:pt idx="291">
                  <c:v>2.8933164686263655E-13</c:v>
                </c:pt>
                <c:pt idx="292">
                  <c:v>2.8839197862509846E-13</c:v>
                </c:pt>
                <c:pt idx="293">
                  <c:v>2.8745974450460437E-13</c:v>
                </c:pt>
                <c:pt idx="294">
                  <c:v>2.86534813357409E-13</c:v>
                </c:pt>
                <c:pt idx="295">
                  <c:v>2.8561705684330344E-13</c:v>
                </c:pt>
                <c:pt idx="296">
                  <c:v>2.8470634936419343E-13</c:v>
                </c:pt>
                <c:pt idx="297">
                  <c:v>2.8380256800402696E-13</c:v>
                </c:pt>
                <c:pt idx="298">
                  <c:v>2.8290559247004123E-13</c:v>
                </c:pt>
                <c:pt idx="299">
                  <c:v>2.8201530503530093E-13</c:v>
                </c:pt>
                <c:pt idx="300">
                  <c:v>2.8113159048249854E-13</c:v>
                </c:pt>
                <c:pt idx="301">
                  <c:v>2.8025433604898932E-13</c:v>
                </c:pt>
                <c:pt idx="302">
                  <c:v>2.7938343137303386E-13</c:v>
                </c:pt>
                <c:pt idx="303">
                  <c:v>2.7851876844122152E-13</c:v>
                </c:pt>
                <c:pt idx="304">
                  <c:v>2.7766024153704931E-13</c:v>
                </c:pt>
                <c:pt idx="305">
                  <c:v>2.7680774719062971E-13</c:v>
                </c:pt>
                <c:pt idx="306">
                  <c:v>2.759611841295036E-13</c:v>
                </c:pt>
                <c:pt idx="307">
                  <c:v>2.7512045323053424E-13</c:v>
                </c:pt>
                <c:pt idx="308">
                  <c:v>2.7428545747285718E-13</c:v>
                </c:pt>
                <c:pt idx="309">
                  <c:v>2.7345610189186419E-13</c:v>
                </c:pt>
                <c:pt idx="310">
                  <c:v>2.7263229353419813E-13</c:v>
                </c:pt>
                <c:pt idx="311">
                  <c:v>2.7181394141373603E-13</c:v>
                </c:pt>
                <c:pt idx="312">
                  <c:v>2.7100095646853977E-13</c:v>
                </c:pt>
                <c:pt idx="313">
                  <c:v>2.7019325151875156E-13</c:v>
                </c:pt>
                <c:pt idx="314">
                  <c:v>2.6939074122541509E-13</c:v>
                </c:pt>
                <c:pt idx="315">
                  <c:v>2.6859334205020057E-13</c:v>
                </c:pt>
                <c:pt idx="316">
                  <c:v>2.6780097221601509E-13</c:v>
                </c:pt>
                <c:pt idx="317">
                  <c:v>2.6701355166847764E-13</c:v>
                </c:pt>
                <c:pt idx="318">
                  <c:v>2.6623100203824067E-13</c:v>
                </c:pt>
                <c:pt idx="319">
                  <c:v>2.6545324660413909E-13</c:v>
                </c:pt>
                <c:pt idx="320">
                  <c:v>2.6468021025714916E-13</c:v>
                </c:pt>
                <c:pt idx="321">
                  <c:v>2.639118194651381E-13</c:v>
                </c:pt>
                <c:pt idx="322">
                  <c:v>2.6314800223838911E-13</c:v>
                </c:pt>
                <c:pt idx="323">
                  <c:v>2.6238868809588251E-13</c:v>
                </c:pt>
                <c:pt idx="324">
                  <c:v>2.6163380803231855E-13</c:v>
                </c:pt>
                <c:pt idx="325">
                  <c:v>2.6088329448586347E-13</c:v>
                </c:pt>
                <c:pt idx="326">
                  <c:v>2.6013708130660489E-13</c:v>
                </c:pt>
                <c:pt idx="327">
                  <c:v>2.5939510372569926E-13</c:v>
                </c:pt>
                <c:pt idx="328">
                  <c:v>2.586572983251976E-13</c:v>
                </c:pt>
                <c:pt idx="329">
                  <c:v>2.5792360300853352E-13</c:v>
                </c:pt>
                <c:pt idx="330">
                  <c:v>2.571939569716595E-13</c:v>
                </c:pt>
                <c:pt idx="331">
                  <c:v>2.5646830067481716E-13</c:v>
                </c:pt>
                <c:pt idx="332">
                  <c:v>2.5574657581492728E-13</c:v>
                </c:pt>
                <c:pt idx="333">
                  <c:v>2.5502872529858665E-13</c:v>
                </c:pt>
                <c:pt idx="334">
                  <c:v>2.5431469321565732E-13</c:v>
                </c:pt>
                <c:pt idx="335">
                  <c:v>2.5360442481343647E-13</c:v>
                </c:pt>
                <c:pt idx="336">
                  <c:v>2.5289786647139297E-13</c:v>
                </c:pt>
                <c:pt idx="337">
                  <c:v>2.5219496567645912E-13</c:v>
                </c:pt>
                <c:pt idx="338">
                  <c:v>2.5149567099886499E-13</c:v>
                </c:pt>
                <c:pt idx="339">
                  <c:v>2.507999320685031E-13</c:v>
                </c:pt>
                <c:pt idx="340">
                  <c:v>2.5010769955181232E-13</c:v>
                </c:pt>
                <c:pt idx="341">
                  <c:v>2.4941892512916962E-13</c:v>
                </c:pt>
                <c:pt idx="342">
                  <c:v>2.4873356147277772E-13</c:v>
                </c:pt>
                <c:pt idx="343">
                  <c:v>2.4805156222503866E-13</c:v>
                </c:pt>
                <c:pt idx="344">
                  <c:v>2.4737288197740244E-13</c:v>
                </c:pt>
                <c:pt idx="345">
                  <c:v>2.4669747624967932E-13</c:v>
                </c:pt>
                <c:pt idx="346">
                  <c:v>2.4602530146980733E-13</c:v>
                </c:pt>
                <c:pt idx="347">
                  <c:v>2.4535631495406324E-13</c:v>
                </c:pt>
                <c:pt idx="348">
                  <c:v>2.4469047488770843E-13</c:v>
                </c:pt>
                <c:pt idx="349">
                  <c:v>2.440277403060598E-13</c:v>
                </c:pt>
                <c:pt idx="350">
                  <c:v>2.4336807107597559E-13</c:v>
                </c:pt>
                <c:pt idx="351">
                  <c:v>2.4271142787774852E-13</c:v>
                </c:pt>
                <c:pt idx="352">
                  <c:v>2.4205777218739614E-13</c:v>
                </c:pt>
                <c:pt idx="353">
                  <c:v>2.4140706625933969E-13</c:v>
                </c:pt>
                <c:pt idx="354">
                  <c:v>2.4075927310946368E-13</c:v>
                </c:pt>
                <c:pt idx="355">
                  <c:v>2.4011435649854689E-13</c:v>
                </c:pt>
                <c:pt idx="356">
                  <c:v>2.3947228091605778E-13</c:v>
                </c:pt>
                <c:pt idx="357">
                  <c:v>2.3883301156430487E-13</c:v>
                </c:pt>
                <c:pt idx="358">
                  <c:v>2.3819651434293542E-13</c:v>
                </c:pt>
                <c:pt idx="359">
                  <c:v>2.3756275583377455E-13</c:v>
                </c:pt>
                <c:pt idx="360">
                  <c:v>2.3693170328599675E-13</c:v>
                </c:pt>
                <c:pt idx="361">
                  <c:v>2.3630332460162324E-13</c:v>
                </c:pt>
                <c:pt idx="362">
                  <c:v>2.3567758832133732E-13</c:v>
                </c:pt>
                <c:pt idx="363">
                  <c:v>2.3505446361061144E-13</c:v>
                </c:pt>
                <c:pt idx="364">
                  <c:v>2.3443392024613853E-13</c:v>
                </c:pt>
                <c:pt idx="365">
                  <c:v>2.3381592860256097E-13</c:v>
                </c:pt>
                <c:pt idx="366">
                  <c:v>2.3320045963949122E-13</c:v>
                </c:pt>
                <c:pt idx="367">
                  <c:v>2.3258748488881692E-13</c:v>
                </c:pt>
                <c:pt idx="368">
                  <c:v>2.3197697644228503E-13</c:v>
                </c:pt>
                <c:pt idx="369">
                  <c:v>2.3136890693935793E-13</c:v>
                </c:pt>
                <c:pt idx="370">
                  <c:v>2.3076324955533648E-13</c:v>
                </c:pt>
                <c:pt idx="371">
                  <c:v>2.3015997798974334E-13</c:v>
                </c:pt>
                <c:pt idx="372">
                  <c:v>2.2955906645496154E-13</c:v>
                </c:pt>
                <c:pt idx="373">
                  <c:v>2.2896048966512202E-13</c:v>
                </c:pt>
                <c:pt idx="374">
                  <c:v>2.283642228252352E-13</c:v>
                </c:pt>
                <c:pt idx="375">
                  <c:v>2.2777024162056113E-13</c:v>
                </c:pt>
                <c:pt idx="376">
                  <c:v>2.2717852220621245E-13</c:v>
                </c:pt>
                <c:pt idx="377">
                  <c:v>2.26589041196986E-13</c:v>
                </c:pt>
                <c:pt idx="378">
                  <c:v>2.2600177565741715E-13</c:v>
                </c:pt>
                <c:pt idx="379">
                  <c:v>2.2541670309205232E-13</c:v>
                </c:pt>
                <c:pt idx="380">
                  <c:v>2.2483380143593522E-13</c:v>
                </c:pt>
                <c:pt idx="381">
                  <c:v>2.2425304904530145E-13</c:v>
                </c:pt>
                <c:pt idx="382">
                  <c:v>2.2367442468847726E-13</c:v>
                </c:pt>
                <c:pt idx="383">
                  <c:v>2.2309790753697833E-13</c:v>
                </c:pt>
                <c:pt idx="384">
                  <c:v>2.225234771568032E-13</c:v>
                </c:pt>
                <c:pt idx="385">
                  <c:v>2.2195111349991824E-13</c:v>
                </c:pt>
                <c:pt idx="386">
                  <c:v>2.2138079689592891E-13</c:v>
                </c:pt>
                <c:pt idx="387">
                  <c:v>2.2081250804393407E-13</c:v>
                </c:pt>
                <c:pt idx="388">
                  <c:v>2.2024622800455862E-13</c:v>
                </c:pt>
                <c:pt idx="389">
                  <c:v>2.1968193819216109E-13</c:v>
                </c:pt>
                <c:pt idx="390">
                  <c:v>2.1911962036721202E-13</c:v>
                </c:pt>
                <c:pt idx="391">
                  <c:v>2.1855925662883944E-13</c:v>
                </c:pt>
                <c:pt idx="392">
                  <c:v>2.1800082940753789E-13</c:v>
                </c:pt>
                <c:pt idx="393">
                  <c:v>2.1744432145803721E-13</c:v>
                </c:pt>
                <c:pt idx="394">
                  <c:v>2.1688971585232779E-13</c:v>
                </c:pt>
                <c:pt idx="395">
                  <c:v>2.1633699597283865E-13</c:v>
                </c:pt>
                <c:pt idx="396">
                  <c:v>2.1578614550576512E-13</c:v>
                </c:pt>
                <c:pt idx="397">
                  <c:v>2.1523714843454281E-13</c:v>
                </c:pt>
                <c:pt idx="398">
                  <c:v>2.1468998903346455E-13</c:v>
                </c:pt>
                <c:pt idx="399">
                  <c:v>2.1414465186143731E-13</c:v>
                </c:pt>
                <c:pt idx="400">
                  <c:v>2.1360112175587608E-13</c:v>
                </c:pt>
                <c:pt idx="401">
                  <c:v>2.1305938382673132E-13</c:v>
                </c:pt>
                <c:pt idx="402">
                  <c:v>2.1251942345064745E-13</c:v>
                </c:pt>
                <c:pt idx="403">
                  <c:v>2.1198122626524951E-13</c:v>
                </c:pt>
                <c:pt idx="404">
                  <c:v>2.1144477816355469E-13</c:v>
                </c:pt>
                <c:pt idx="405">
                  <c:v>2.1091006528850657E-13</c:v>
                </c:pt>
                <c:pt idx="406">
                  <c:v>2.1037707402762913E-13</c:v>
                </c:pt>
                <c:pt idx="407">
                  <c:v>2.0984579100779765E-13</c:v>
                </c:pt>
                <c:pt idx="408">
                  <c:v>2.0931620309012451E-13</c:v>
                </c:pt>
                <c:pt idx="409">
                  <c:v>2.0878829736495678E-13</c:v>
                </c:pt>
                <c:pt idx="410">
                  <c:v>2.0826206114698336E-13</c:v>
                </c:pt>
                <c:pt idx="411">
                  <c:v>2.0773748197044962E-13</c:v>
                </c:pt>
                <c:pt idx="412">
                  <c:v>2.0721454758447654E-13</c:v>
                </c:pt>
                <c:pt idx="413">
                  <c:v>2.0669324594848239E-13</c:v>
                </c:pt>
                <c:pt idx="414">
                  <c:v>2.0617356522770497E-13</c:v>
                </c:pt>
                <c:pt idx="415">
                  <c:v>2.0565549378882145E-13</c:v>
                </c:pt>
                <c:pt idx="416">
                  <c:v>2.0513902019566456E-13</c:v>
                </c:pt>
                <c:pt idx="417">
                  <c:v>2.0462413320503232E-13</c:v>
                </c:pt>
                <c:pt idx="418">
                  <c:v>2.0411082176258954E-13</c:v>
                </c:pt>
                <c:pt idx="419">
                  <c:v>2.035990749988592E-13</c:v>
                </c:pt>
                <c:pt idx="420">
                  <c:v>2.0308888222530133E-13</c:v>
                </c:pt>
                <c:pt idx="421">
                  <c:v>2.0258023293047794E-13</c:v>
                </c:pt>
                <c:pt idx="422">
                  <c:v>2.020731167763018E-13</c:v>
                </c:pt>
                <c:pt idx="423">
                  <c:v>2.015675235943673E-13</c:v>
                </c:pt>
                <c:pt idx="424">
                  <c:v>2.0106344338236163E-13</c:v>
                </c:pt>
                <c:pt idx="425">
                  <c:v>2.0056086630055455E-13</c:v>
                </c:pt>
                <c:pt idx="426">
                  <c:v>2.0005978266836477E-13</c:v>
                </c:pt>
                <c:pt idx="427">
                  <c:v>1.9956018296100173E-13</c:v>
                </c:pt>
                <c:pt idx="428">
                  <c:v>1.9906205780618057E-13</c:v>
                </c:pt>
                <c:pt idx="429">
                  <c:v>1.9856539798090915E-13</c:v>
                </c:pt>
                <c:pt idx="430">
                  <c:v>1.9807019440834531E-13</c:v>
                </c:pt>
                <c:pt idx="431">
                  <c:v>1.9757643815472271E-13</c:v>
                </c:pt>
                <c:pt idx="432">
                  <c:v>1.9708412042634415E-13</c:v>
                </c:pt>
                <c:pt idx="433">
                  <c:v>1.9659323256664035E-13</c:v>
                </c:pt>
                <c:pt idx="434">
                  <c:v>1.9610376605329341E-13</c:v>
                </c:pt>
                <c:pt idx="435">
                  <c:v>1.9561571249542256E-13</c:v>
                </c:pt>
                <c:pt idx="436">
                  <c:v>1.9512906363083217E-13</c:v>
                </c:pt>
                <c:pt idx="437">
                  <c:v>1.9464381132331927E-13</c:v>
                </c:pt>
                <c:pt idx="438">
                  <c:v>1.9415994756004035E-13</c:v>
                </c:pt>
                <c:pt idx="439">
                  <c:v>1.9367746444893533E-13</c:v>
                </c:pt>
                <c:pt idx="440">
                  <c:v>1.9319635421620818E-13</c:v>
                </c:pt>
                <c:pt idx="441">
                  <c:v>1.9271660920386234E-13</c:v>
                </c:pt>
                <c:pt idx="442">
                  <c:v>1.9223822186728994E-13</c:v>
                </c:pt>
                <c:pt idx="443">
                  <c:v>1.9176118477291395E-13</c:v>
                </c:pt>
                <c:pt idx="444">
                  <c:v>1.9128549059588152E-13</c:v>
                </c:pt>
                <c:pt idx="445">
                  <c:v>1.9081113211780783E-13</c:v>
                </c:pt>
                <c:pt idx="446">
                  <c:v>1.9033810222456926E-13</c:v>
                </c:pt>
                <c:pt idx="447">
                  <c:v>1.8986639390414455E-13</c:v>
                </c:pt>
                <c:pt idx="448">
                  <c:v>1.8939600024450325E-13</c:v>
                </c:pt>
                <c:pt idx="449">
                  <c:v>1.8892691443154023E-13</c:v>
                </c:pt>
                <c:pt idx="450">
                  <c:v>1.8845912974705515E-13</c:v>
                </c:pt>
                <c:pt idx="451">
                  <c:v>1.8799263956677609E-13</c:v>
                </c:pt>
                <c:pt idx="452">
                  <c:v>1.875274373584264E-13</c:v>
                </c:pt>
                <c:pt idx="453">
                  <c:v>1.870635166798334E-13</c:v>
                </c:pt>
                <c:pt idx="454">
                  <c:v>1.8660087117707881E-13</c:v>
                </c:pt>
                <c:pt idx="455">
                  <c:v>1.8613949458268902E-13</c:v>
                </c:pt>
                <c:pt idx="456">
                  <c:v>1.8567938071386508E-13</c:v>
                </c:pt>
                <c:pt idx="457">
                  <c:v>1.8522052347075127E-13</c:v>
                </c:pt>
                <c:pt idx="458">
                  <c:v>1.8476291683474138E-13</c:v>
                </c:pt>
                <c:pt idx="459">
                  <c:v>1.8430655486682177E-13</c:v>
                </c:pt>
                <c:pt idx="460">
                  <c:v>1.8385143170595079E-13</c:v>
                </c:pt>
                <c:pt idx="461">
                  <c:v>1.833975415674731E-13</c:v>
                </c:pt>
                <c:pt idx="462">
                  <c:v>1.8294487874156915E-13</c:v>
                </c:pt>
                <c:pt idx="463">
                  <c:v>1.8249343759173769E-13</c:v>
                </c:pt>
                <c:pt idx="464">
                  <c:v>1.8204321255331196E-13</c:v>
                </c:pt>
                <c:pt idx="465">
                  <c:v>1.8159419813200763E-13</c:v>
                </c:pt>
                <c:pt idx="466">
                  <c:v>1.8114638890250295E-13</c:v>
                </c:pt>
                <c:pt idx="467">
                  <c:v>1.8069977950704909E-13</c:v>
                </c:pt>
                <c:pt idx="468">
                  <c:v>1.8025436465411138E-13</c:v>
                </c:pt>
                <c:pt idx="469">
                  <c:v>1.7981013911703959E-13</c:v>
                </c:pt>
                <c:pt idx="470">
                  <c:v>1.7936709773276758E-13</c:v>
                </c:pt>
                <c:pt idx="471">
                  <c:v>1.7892523540054064E-13</c:v>
                </c:pt>
                <c:pt idx="472">
                  <c:v>1.7848454708067122E-13</c:v>
                </c:pt>
                <c:pt idx="473">
                  <c:v>1.7804502779332104E-13</c:v>
                </c:pt>
                <c:pt idx="474">
                  <c:v>1.7760667261731009E-13</c:v>
                </c:pt>
                <c:pt idx="475">
                  <c:v>1.7716947668895129E-13</c:v>
                </c:pt>
                <c:pt idx="476">
                  <c:v>1.7673343520091052E-13</c:v>
                </c:pt>
                <c:pt idx="477">
                  <c:v>1.7629854340109142E-13</c:v>
                </c:pt>
                <c:pt idx="478">
                  <c:v>1.7586479659154447E-13</c:v>
                </c:pt>
                <c:pt idx="479">
                  <c:v>1.7543219012739946E-13</c:v>
                </c:pt>
                <c:pt idx="480">
                  <c:v>1.750007194158215E-13</c:v>
                </c:pt>
                <c:pt idx="481">
                  <c:v>1.7457037991498941E-13</c:v>
                </c:pt>
                <c:pt idx="482">
                  <c:v>1.7414116713309639E-13</c:v>
                </c:pt>
                <c:pt idx="483">
                  <c:v>1.7371307662737227E-13</c:v>
                </c:pt>
                <c:pt idx="484">
                  <c:v>1.73286104003127E-13</c:v>
                </c:pt>
                <c:pt idx="485">
                  <c:v>1.7286024491281492E-13</c:v>
                </c:pt>
                <c:pt idx="486">
                  <c:v>1.7243549505511927E-13</c:v>
                </c:pt>
                <c:pt idx="487">
                  <c:v>1.7201185017405626E-13</c:v>
                </c:pt>
                <c:pt idx="488">
                  <c:v>1.7158930605809918E-13</c:v>
                </c:pt>
                <c:pt idx="489">
                  <c:v>1.7116785853932061E-13</c:v>
                </c:pt>
                <c:pt idx="490">
                  <c:v>1.7074750349255408E-13</c:v>
                </c:pt>
                <c:pt idx="491">
                  <c:v>1.7032823683457302E-13</c:v>
                </c:pt>
                <c:pt idx="492">
                  <c:v>1.6991005452328818E-13</c:v>
                </c:pt>
                <c:pt idx="493">
                  <c:v>1.6949295255696194E-13</c:v>
                </c:pt>
                <c:pt idx="494">
                  <c:v>1.690769269734397E-13</c:v>
                </c:pt>
                <c:pt idx="495">
                  <c:v>1.6866197384939814E-13</c:v>
                </c:pt>
                <c:pt idx="496">
                  <c:v>1.6824808929960925E-13</c:v>
                </c:pt>
                <c:pt idx="497">
                  <c:v>1.6783526947622054E-13</c:v>
                </c:pt>
                <c:pt idx="498">
                  <c:v>1.6742351056805086E-13</c:v>
                </c:pt>
                <c:pt idx="499">
                  <c:v>1.6701280879990116E-13</c:v>
                </c:pt>
                <c:pt idx="500">
                  <c:v>1.6660316043188027E-13</c:v>
                </c:pt>
              </c:numCache>
            </c:numRef>
          </c:yVal>
          <c:smooth val="0"/>
          <c:extLst>
            <c:ext xmlns:c16="http://schemas.microsoft.com/office/drawing/2014/chart" uri="{C3380CC4-5D6E-409C-BE32-E72D297353CC}">
              <c16:uniqueId val="{00000002-B913-7747-8AF1-464A6F5B3C53}"/>
            </c:ext>
          </c:extLst>
        </c:ser>
        <c:ser>
          <c:idx val="6"/>
          <c:order val="6"/>
          <c:tx>
            <c:v>Other temperature change</c:v>
          </c:tx>
          <c:spPr>
            <a:ln w="19050" cap="rnd">
              <a:solidFill>
                <a:schemeClr val="bg1">
                  <a:lumMod val="50000"/>
                </a:schemeClr>
              </a:solidFill>
              <a:prstDash val="dashDot"/>
              <a:round/>
            </a:ln>
            <a:effectLst/>
          </c:spPr>
          <c:marker>
            <c:symbol val="none"/>
          </c:marker>
          <c:xVal>
            <c:numRef>
              <c:f>inventory_and_effects!$A$7:$A$507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inventory_and_effects!$AF$7:$AF$507</c:f>
              <c:numCache>
                <c:formatCode>0.00E+00</c:formatCode>
                <c:ptCount val="5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yVal>
          <c:smooth val="0"/>
          <c:extLst>
            <c:ext xmlns:c16="http://schemas.microsoft.com/office/drawing/2014/chart" uri="{C3380CC4-5D6E-409C-BE32-E72D297353CC}">
              <c16:uniqueId val="{00000003-B913-7747-8AF1-464A6F5B3C53}"/>
            </c:ext>
          </c:extLst>
        </c:ser>
        <c:dLbls>
          <c:showLegendKey val="0"/>
          <c:showVal val="0"/>
          <c:showCatName val="0"/>
          <c:showSerName val="0"/>
          <c:showPercent val="0"/>
          <c:showBubbleSize val="0"/>
        </c:dLbls>
        <c:axId val="1278662768"/>
        <c:axId val="1318778032"/>
      </c:scatterChart>
      <c:valAx>
        <c:axId val="1278662768"/>
        <c:scaling>
          <c:orientation val="minMax"/>
          <c:max val="15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200">
                    <a:solidFill>
                      <a:schemeClr val="tx1"/>
                    </a:solidFill>
                  </a:rPr>
                  <a:t>year</a:t>
                </a:r>
              </a:p>
            </c:rich>
          </c:tx>
          <c:layout>
            <c:manualLayout>
              <c:xMode val="edge"/>
              <c:yMode val="edge"/>
              <c:x val="0.83374856456868773"/>
              <c:y val="0.939398011148401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1318778032"/>
        <c:crosses val="autoZero"/>
        <c:crossBetween val="midCat"/>
      </c:valAx>
      <c:valAx>
        <c:axId val="1318778032"/>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solidFill>
                      <a:schemeClr val="tx1"/>
                    </a:solidFill>
                  </a:rPr>
                  <a:t>∆K</a:t>
                </a:r>
              </a:p>
            </c:rich>
          </c:tx>
          <c:layout>
            <c:manualLayout>
              <c:xMode val="edge"/>
              <c:yMode val="edge"/>
              <c:x val="1.3676332788457679E-2"/>
              <c:y val="0.104293433303048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E+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78662768"/>
        <c:crossesAt val="0"/>
        <c:crossBetween val="midCat"/>
      </c:valAx>
      <c:spPr>
        <a:noFill/>
        <a:ln>
          <a:noFill/>
        </a:ln>
        <a:effectLst/>
      </c:spPr>
    </c:plotArea>
    <c:legend>
      <c:legendPos val="r"/>
      <c:layout>
        <c:manualLayout>
          <c:xMode val="edge"/>
          <c:yMode val="edge"/>
          <c:x val="0.5196192145024584"/>
          <c:y val="7.6899264387442587E-2"/>
          <c:w val="0.42748609321387593"/>
          <c:h val="0.256521408079093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tx1"/>
                </a:solidFill>
              </a:rPr>
              <a:t>CO2-equivalence</a:t>
            </a:r>
            <a:r>
              <a:rPr lang="en-GB" baseline="0">
                <a:solidFill>
                  <a:schemeClr val="tx1"/>
                </a:solidFill>
              </a:rPr>
              <a:t> assessed by different approaches</a:t>
            </a:r>
            <a:endParaRPr lang="en-GB">
              <a:solidFill>
                <a:schemeClr val="tx1"/>
              </a:solidFill>
            </a:endParaRPr>
          </a:p>
        </c:rich>
      </c:tx>
      <c:layout>
        <c:manualLayout>
          <c:xMode val="edge"/>
          <c:yMode val="edge"/>
          <c:x val="0.33202294157674739"/>
          <c:y val="2.8169014084507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974026200264794E-2"/>
          <c:y val="8.3914027149321266E-2"/>
          <c:w val="0.44748641209671802"/>
          <c:h val="0.77232406496062989"/>
        </c:manualLayout>
      </c:layout>
      <c:scatterChart>
        <c:scatterStyle val="lineMarker"/>
        <c:varyColors val="0"/>
        <c:ser>
          <c:idx val="0"/>
          <c:order val="0"/>
          <c:tx>
            <c:strRef>
              <c:f>equivalency_metrics!$E$6</c:f>
              <c:strCache>
                <c:ptCount val="1"/>
                <c:pt idx="0">
                  <c:v>Int. radiative forcing - GWP with sliding 100 year time-horizon</c:v>
                </c:pt>
              </c:strCache>
            </c:strRef>
          </c:tx>
          <c:spPr>
            <a:ln w="19050" cap="rnd">
              <a:solidFill>
                <a:schemeClr val="accent6">
                  <a:lumMod val="50000"/>
                </a:schemeClr>
              </a:solidFill>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equivalency_metrics!$E$7:$E$507</c:f>
              <c:numCache>
                <c:formatCode>0</c:formatCode>
                <c:ptCount val="501"/>
                <c:pt idx="0">
                  <c:v>4918.8111920297824</c:v>
                </c:pt>
                <c:pt idx="1">
                  <c:v>4918.8111920297824</c:v>
                </c:pt>
                <c:pt idx="2">
                  <c:v>4918.8111920297824</c:v>
                </c:pt>
                <c:pt idx="3">
                  <c:v>4918.8111920297824</c:v>
                </c:pt>
                <c:pt idx="4">
                  <c:v>4918.8111920297824</c:v>
                </c:pt>
                <c:pt idx="5">
                  <c:v>4918.8111920297824</c:v>
                </c:pt>
                <c:pt idx="6">
                  <c:v>4918.8111920297824</c:v>
                </c:pt>
                <c:pt idx="7">
                  <c:v>4918.8111920297824</c:v>
                </c:pt>
                <c:pt idx="8">
                  <c:v>4918.8111920297824</c:v>
                </c:pt>
                <c:pt idx="9">
                  <c:v>4918.8111920297824</c:v>
                </c:pt>
                <c:pt idx="10">
                  <c:v>4918.8111920297824</c:v>
                </c:pt>
                <c:pt idx="11">
                  <c:v>4918.8111920297824</c:v>
                </c:pt>
                <c:pt idx="12">
                  <c:v>4918.8111920297824</c:v>
                </c:pt>
                <c:pt idx="13">
                  <c:v>4918.8111920297824</c:v>
                </c:pt>
                <c:pt idx="14">
                  <c:v>4918.8111920297824</c:v>
                </c:pt>
                <c:pt idx="15">
                  <c:v>4918.8111920297824</c:v>
                </c:pt>
                <c:pt idx="16">
                  <c:v>4918.8111920297824</c:v>
                </c:pt>
                <c:pt idx="17">
                  <c:v>4918.8111920297824</c:v>
                </c:pt>
                <c:pt idx="18">
                  <c:v>4918.8111920297824</c:v>
                </c:pt>
                <c:pt idx="19">
                  <c:v>4918.8111920297824</c:v>
                </c:pt>
                <c:pt idx="20">
                  <c:v>4918.8111920297824</c:v>
                </c:pt>
                <c:pt idx="21">
                  <c:v>4918.8111920297824</c:v>
                </c:pt>
                <c:pt idx="22">
                  <c:v>4918.8111920297824</c:v>
                </c:pt>
                <c:pt idx="23">
                  <c:v>4918.8111920297824</c:v>
                </c:pt>
                <c:pt idx="24">
                  <c:v>4918.8111920297824</c:v>
                </c:pt>
                <c:pt idx="25">
                  <c:v>4918.8111920297824</c:v>
                </c:pt>
                <c:pt idx="26">
                  <c:v>4918.8111920297824</c:v>
                </c:pt>
                <c:pt idx="27">
                  <c:v>4918.8111920297824</c:v>
                </c:pt>
                <c:pt idx="28">
                  <c:v>4918.8111920297824</c:v>
                </c:pt>
                <c:pt idx="29">
                  <c:v>4918.8111920297824</c:v>
                </c:pt>
                <c:pt idx="30">
                  <c:v>4918.8111920297824</c:v>
                </c:pt>
                <c:pt idx="31">
                  <c:v>4918.8111920297824</c:v>
                </c:pt>
                <c:pt idx="32">
                  <c:v>4918.8111920297824</c:v>
                </c:pt>
                <c:pt idx="33">
                  <c:v>4918.8111920297824</c:v>
                </c:pt>
                <c:pt idx="34">
                  <c:v>4918.8111920297824</c:v>
                </c:pt>
                <c:pt idx="35">
                  <c:v>4918.8111920297824</c:v>
                </c:pt>
                <c:pt idx="36">
                  <c:v>4918.8111920297824</c:v>
                </c:pt>
                <c:pt idx="37">
                  <c:v>4918.8111920297824</c:v>
                </c:pt>
                <c:pt idx="38">
                  <c:v>4918.8111920297824</c:v>
                </c:pt>
                <c:pt idx="39">
                  <c:v>4918.8111920297824</c:v>
                </c:pt>
                <c:pt idx="40">
                  <c:v>4918.8111920297824</c:v>
                </c:pt>
                <c:pt idx="41">
                  <c:v>4918.8111920297824</c:v>
                </c:pt>
                <c:pt idx="42">
                  <c:v>4918.8111920297824</c:v>
                </c:pt>
                <c:pt idx="43">
                  <c:v>4918.8111920297824</c:v>
                </c:pt>
                <c:pt idx="44">
                  <c:v>4918.8111920297824</c:v>
                </c:pt>
                <c:pt idx="45">
                  <c:v>4918.8111920297824</c:v>
                </c:pt>
                <c:pt idx="46">
                  <c:v>4918.8111920297824</c:v>
                </c:pt>
                <c:pt idx="47">
                  <c:v>4918.8111920297824</c:v>
                </c:pt>
                <c:pt idx="48">
                  <c:v>4918.8111920297824</c:v>
                </c:pt>
                <c:pt idx="49">
                  <c:v>4918.8111920297824</c:v>
                </c:pt>
                <c:pt idx="50">
                  <c:v>4918.8111920297824</c:v>
                </c:pt>
                <c:pt idx="51">
                  <c:v>4918.8111920297824</c:v>
                </c:pt>
                <c:pt idx="52">
                  <c:v>4918.8111920297824</c:v>
                </c:pt>
                <c:pt idx="53">
                  <c:v>4918.8111920297824</c:v>
                </c:pt>
                <c:pt idx="54">
                  <c:v>4918.8111920297824</c:v>
                </c:pt>
                <c:pt idx="55">
                  <c:v>4918.8111920297824</c:v>
                </c:pt>
                <c:pt idx="56">
                  <c:v>4918.8111920297824</c:v>
                </c:pt>
                <c:pt idx="57">
                  <c:v>4918.8111920297824</c:v>
                </c:pt>
                <c:pt idx="58">
                  <c:v>4918.8111920297824</c:v>
                </c:pt>
                <c:pt idx="59">
                  <c:v>4918.8111920297824</c:v>
                </c:pt>
                <c:pt idx="60">
                  <c:v>4918.8111920297824</c:v>
                </c:pt>
                <c:pt idx="61">
                  <c:v>4918.8111920297824</c:v>
                </c:pt>
                <c:pt idx="62">
                  <c:v>4918.8111920297824</c:v>
                </c:pt>
                <c:pt idx="63">
                  <c:v>4918.8111920297824</c:v>
                </c:pt>
                <c:pt idx="64">
                  <c:v>4918.8111920297824</c:v>
                </c:pt>
                <c:pt idx="65">
                  <c:v>4918.8111920297824</c:v>
                </c:pt>
                <c:pt idx="66">
                  <c:v>4918.8111920297824</c:v>
                </c:pt>
                <c:pt idx="67">
                  <c:v>4918.8111920297824</c:v>
                </c:pt>
                <c:pt idx="68">
                  <c:v>4918.8111920297824</c:v>
                </c:pt>
                <c:pt idx="69">
                  <c:v>4918.8111920297824</c:v>
                </c:pt>
                <c:pt idx="70">
                  <c:v>4918.8111920297824</c:v>
                </c:pt>
                <c:pt idx="71">
                  <c:v>4918.8111920297824</c:v>
                </c:pt>
                <c:pt idx="72">
                  <c:v>4918.8111920297824</c:v>
                </c:pt>
                <c:pt idx="73">
                  <c:v>4918.8111920297824</c:v>
                </c:pt>
                <c:pt idx="74">
                  <c:v>4918.8111920297824</c:v>
                </c:pt>
                <c:pt idx="75">
                  <c:v>4918.8111920297824</c:v>
                </c:pt>
                <c:pt idx="76">
                  <c:v>4918.8111920297824</c:v>
                </c:pt>
                <c:pt idx="77">
                  <c:v>4918.8111920297824</c:v>
                </c:pt>
                <c:pt idx="78">
                  <c:v>4918.8111920297824</c:v>
                </c:pt>
                <c:pt idx="79">
                  <c:v>4918.8111920297824</c:v>
                </c:pt>
                <c:pt idx="80">
                  <c:v>4918.8111920297824</c:v>
                </c:pt>
                <c:pt idx="81">
                  <c:v>4918.8111920297824</c:v>
                </c:pt>
                <c:pt idx="82">
                  <c:v>4918.8111920297824</c:v>
                </c:pt>
                <c:pt idx="83">
                  <c:v>4918.8111920297824</c:v>
                </c:pt>
                <c:pt idx="84">
                  <c:v>4918.8111920297824</c:v>
                </c:pt>
                <c:pt idx="85">
                  <c:v>4918.8111920297824</c:v>
                </c:pt>
                <c:pt idx="86">
                  <c:v>4918.8111920297824</c:v>
                </c:pt>
                <c:pt idx="87">
                  <c:v>4918.8111920297824</c:v>
                </c:pt>
                <c:pt idx="88">
                  <c:v>4918.8111920297824</c:v>
                </c:pt>
                <c:pt idx="89">
                  <c:v>4918.8111920297824</c:v>
                </c:pt>
                <c:pt idx="90">
                  <c:v>4918.8111920297824</c:v>
                </c:pt>
                <c:pt idx="91">
                  <c:v>4918.8111920297824</c:v>
                </c:pt>
                <c:pt idx="92">
                  <c:v>4918.8111920297824</c:v>
                </c:pt>
                <c:pt idx="93">
                  <c:v>4918.8111920297824</c:v>
                </c:pt>
                <c:pt idx="94">
                  <c:v>4918.8111920297824</c:v>
                </c:pt>
                <c:pt idx="95">
                  <c:v>4918.8111920297824</c:v>
                </c:pt>
                <c:pt idx="96">
                  <c:v>4918.8111920297824</c:v>
                </c:pt>
                <c:pt idx="97">
                  <c:v>4918.8111920297824</c:v>
                </c:pt>
                <c:pt idx="98">
                  <c:v>4918.8111920297824</c:v>
                </c:pt>
                <c:pt idx="99">
                  <c:v>4918.8111920297824</c:v>
                </c:pt>
                <c:pt idx="100">
                  <c:v>4918.8111920297824</c:v>
                </c:pt>
                <c:pt idx="101">
                  <c:v>4918.8111920297824</c:v>
                </c:pt>
                <c:pt idx="102">
                  <c:v>4918.8111920297824</c:v>
                </c:pt>
                <c:pt idx="103">
                  <c:v>4918.8111920297824</c:v>
                </c:pt>
                <c:pt idx="104">
                  <c:v>4918.8111920297824</c:v>
                </c:pt>
                <c:pt idx="105">
                  <c:v>4918.8111920297824</c:v>
                </c:pt>
                <c:pt idx="106">
                  <c:v>4918.8111920297824</c:v>
                </c:pt>
                <c:pt idx="107">
                  <c:v>4918.8111920297824</c:v>
                </c:pt>
                <c:pt idx="108">
                  <c:v>4918.8111920297824</c:v>
                </c:pt>
                <c:pt idx="109">
                  <c:v>4918.8111920297824</c:v>
                </c:pt>
                <c:pt idx="110">
                  <c:v>4918.8111920297824</c:v>
                </c:pt>
                <c:pt idx="111">
                  <c:v>4918.8111920297824</c:v>
                </c:pt>
                <c:pt idx="112">
                  <c:v>4918.8111920297824</c:v>
                </c:pt>
                <c:pt idx="113">
                  <c:v>4918.8111920297824</c:v>
                </c:pt>
                <c:pt idx="114">
                  <c:v>4918.8111920297824</c:v>
                </c:pt>
                <c:pt idx="115">
                  <c:v>4918.8111920297824</c:v>
                </c:pt>
                <c:pt idx="116">
                  <c:v>4918.8111920297824</c:v>
                </c:pt>
                <c:pt idx="117">
                  <c:v>4918.8111920297824</c:v>
                </c:pt>
                <c:pt idx="118">
                  <c:v>4918.8111920297824</c:v>
                </c:pt>
                <c:pt idx="119">
                  <c:v>4918.8111920297824</c:v>
                </c:pt>
                <c:pt idx="120">
                  <c:v>4918.8111920297824</c:v>
                </c:pt>
                <c:pt idx="121">
                  <c:v>4918.8111920297824</c:v>
                </c:pt>
                <c:pt idx="122">
                  <c:v>4918.8111920297824</c:v>
                </c:pt>
                <c:pt idx="123">
                  <c:v>4918.8111920297824</c:v>
                </c:pt>
                <c:pt idx="124">
                  <c:v>4918.8111920297824</c:v>
                </c:pt>
                <c:pt idx="125">
                  <c:v>4918.8111920297824</c:v>
                </c:pt>
                <c:pt idx="126">
                  <c:v>4918.8111920297824</c:v>
                </c:pt>
                <c:pt idx="127">
                  <c:v>4918.8111920297824</c:v>
                </c:pt>
                <c:pt idx="128">
                  <c:v>4918.8111920297824</c:v>
                </c:pt>
                <c:pt idx="129">
                  <c:v>4918.8111920297824</c:v>
                </c:pt>
                <c:pt idx="130">
                  <c:v>4918.8111920297824</c:v>
                </c:pt>
                <c:pt idx="131">
                  <c:v>4918.8111920297824</c:v>
                </c:pt>
                <c:pt idx="132">
                  <c:v>4918.8111920297824</c:v>
                </c:pt>
                <c:pt idx="133">
                  <c:v>4918.8111920297824</c:v>
                </c:pt>
                <c:pt idx="134">
                  <c:v>4918.8111920297824</c:v>
                </c:pt>
                <c:pt idx="135">
                  <c:v>4918.8111920297824</c:v>
                </c:pt>
                <c:pt idx="136">
                  <c:v>4918.8111920297824</c:v>
                </c:pt>
                <c:pt idx="137">
                  <c:v>4918.8111920297824</c:v>
                </c:pt>
                <c:pt idx="138">
                  <c:v>4918.8111920297824</c:v>
                </c:pt>
                <c:pt idx="139">
                  <c:v>4918.8111920297824</c:v>
                </c:pt>
                <c:pt idx="140">
                  <c:v>4918.8111920297824</c:v>
                </c:pt>
                <c:pt idx="141">
                  <c:v>4918.8111920297824</c:v>
                </c:pt>
                <c:pt idx="142">
                  <c:v>4918.8111920297824</c:v>
                </c:pt>
                <c:pt idx="143">
                  <c:v>4918.8111920297824</c:v>
                </c:pt>
                <c:pt idx="144">
                  <c:v>4918.8111920297824</c:v>
                </c:pt>
                <c:pt idx="145">
                  <c:v>4918.8111920297824</c:v>
                </c:pt>
                <c:pt idx="146">
                  <c:v>4918.8111920297824</c:v>
                </c:pt>
                <c:pt idx="147">
                  <c:v>4918.8111920297824</c:v>
                </c:pt>
                <c:pt idx="148">
                  <c:v>4918.8111920297824</c:v>
                </c:pt>
                <c:pt idx="149">
                  <c:v>4918.8111920297824</c:v>
                </c:pt>
                <c:pt idx="150">
                  <c:v>4918.8111920297824</c:v>
                </c:pt>
                <c:pt idx="151">
                  <c:v>4918.8111920297824</c:v>
                </c:pt>
                <c:pt idx="152">
                  <c:v>4918.8111920297824</c:v>
                </c:pt>
                <c:pt idx="153">
                  <c:v>4918.8111920297824</c:v>
                </c:pt>
                <c:pt idx="154">
                  <c:v>4918.8111920297824</c:v>
                </c:pt>
                <c:pt idx="155">
                  <c:v>4918.8111920297824</c:v>
                </c:pt>
                <c:pt idx="156">
                  <c:v>4918.8111920297824</c:v>
                </c:pt>
                <c:pt idx="157">
                  <c:v>4918.8111920297824</c:v>
                </c:pt>
                <c:pt idx="158">
                  <c:v>4918.8111920297824</c:v>
                </c:pt>
                <c:pt idx="159">
                  <c:v>4918.8111920297824</c:v>
                </c:pt>
                <c:pt idx="160">
                  <c:v>4918.8111920297824</c:v>
                </c:pt>
                <c:pt idx="161">
                  <c:v>4918.8111920297824</c:v>
                </c:pt>
                <c:pt idx="162">
                  <c:v>4918.8111920297824</c:v>
                </c:pt>
                <c:pt idx="163">
                  <c:v>4918.8111920297824</c:v>
                </c:pt>
                <c:pt idx="164">
                  <c:v>4918.8111920297824</c:v>
                </c:pt>
                <c:pt idx="165">
                  <c:v>4918.8111920297824</c:v>
                </c:pt>
                <c:pt idx="166">
                  <c:v>4918.8111920297824</c:v>
                </c:pt>
                <c:pt idx="167">
                  <c:v>4918.8111920297824</c:v>
                </c:pt>
                <c:pt idx="168">
                  <c:v>4918.8111920297824</c:v>
                </c:pt>
                <c:pt idx="169">
                  <c:v>4918.8111920297824</c:v>
                </c:pt>
                <c:pt idx="170">
                  <c:v>4918.8111920297824</c:v>
                </c:pt>
                <c:pt idx="171">
                  <c:v>4918.8111920297824</c:v>
                </c:pt>
                <c:pt idx="172">
                  <c:v>4918.8111920297824</c:v>
                </c:pt>
                <c:pt idx="173">
                  <c:v>4918.8111920297824</c:v>
                </c:pt>
                <c:pt idx="174">
                  <c:v>4918.8111920297824</c:v>
                </c:pt>
                <c:pt idx="175">
                  <c:v>4918.8111920297824</c:v>
                </c:pt>
                <c:pt idx="176">
                  <c:v>4918.8111920297824</c:v>
                </c:pt>
                <c:pt idx="177">
                  <c:v>4918.8111920297824</c:v>
                </c:pt>
                <c:pt idx="178">
                  <c:v>4918.8111920297824</c:v>
                </c:pt>
                <c:pt idx="179">
                  <c:v>4918.8111920297824</c:v>
                </c:pt>
                <c:pt idx="180">
                  <c:v>4918.8111920297824</c:v>
                </c:pt>
                <c:pt idx="181">
                  <c:v>4918.8111920297824</c:v>
                </c:pt>
                <c:pt idx="182">
                  <c:v>4918.8111920297824</c:v>
                </c:pt>
                <c:pt idx="183">
                  <c:v>4918.8111920297824</c:v>
                </c:pt>
                <c:pt idx="184">
                  <c:v>4918.8111920297824</c:v>
                </c:pt>
                <c:pt idx="185">
                  <c:v>4918.8111920297824</c:v>
                </c:pt>
                <c:pt idx="186">
                  <c:v>4918.8111920297824</c:v>
                </c:pt>
                <c:pt idx="187">
                  <c:v>4918.8111920297824</c:v>
                </c:pt>
                <c:pt idx="188">
                  <c:v>4918.8111920297824</c:v>
                </c:pt>
                <c:pt idx="189">
                  <c:v>4918.8111920297824</c:v>
                </c:pt>
                <c:pt idx="190">
                  <c:v>4918.8111920297824</c:v>
                </c:pt>
                <c:pt idx="191">
                  <c:v>4918.8111920297824</c:v>
                </c:pt>
                <c:pt idx="192">
                  <c:v>4918.8111920297824</c:v>
                </c:pt>
                <c:pt idx="193">
                  <c:v>4918.8111920297824</c:v>
                </c:pt>
                <c:pt idx="194">
                  <c:v>4918.8111920297824</c:v>
                </c:pt>
                <c:pt idx="195">
                  <c:v>4918.8111920297824</c:v>
                </c:pt>
                <c:pt idx="196">
                  <c:v>4918.8111920297824</c:v>
                </c:pt>
                <c:pt idx="197">
                  <c:v>4918.8111920297824</c:v>
                </c:pt>
                <c:pt idx="198">
                  <c:v>4918.8111920297824</c:v>
                </c:pt>
                <c:pt idx="199">
                  <c:v>4918.8111920297824</c:v>
                </c:pt>
                <c:pt idx="200">
                  <c:v>4918.8111920297824</c:v>
                </c:pt>
                <c:pt idx="201">
                  <c:v>4918.8111920297824</c:v>
                </c:pt>
                <c:pt idx="202">
                  <c:v>4918.8111920297824</c:v>
                </c:pt>
                <c:pt idx="203">
                  <c:v>4918.8111920297824</c:v>
                </c:pt>
                <c:pt idx="204">
                  <c:v>4918.8111920297824</c:v>
                </c:pt>
                <c:pt idx="205">
                  <c:v>4918.8111920297824</c:v>
                </c:pt>
                <c:pt idx="206">
                  <c:v>4918.8111920297824</c:v>
                </c:pt>
                <c:pt idx="207">
                  <c:v>4918.8111920297824</c:v>
                </c:pt>
                <c:pt idx="208">
                  <c:v>4918.8111920297824</c:v>
                </c:pt>
                <c:pt idx="209">
                  <c:v>4918.8111920297824</c:v>
                </c:pt>
                <c:pt idx="210">
                  <c:v>4918.8111920297824</c:v>
                </c:pt>
                <c:pt idx="211">
                  <c:v>4918.8111920297824</c:v>
                </c:pt>
                <c:pt idx="212">
                  <c:v>4918.8111920297824</c:v>
                </c:pt>
                <c:pt idx="213">
                  <c:v>4918.8111920297824</c:v>
                </c:pt>
                <c:pt idx="214">
                  <c:v>4918.8111920297824</c:v>
                </c:pt>
                <c:pt idx="215">
                  <c:v>4918.8111920297824</c:v>
                </c:pt>
                <c:pt idx="216">
                  <c:v>4918.8111920297824</c:v>
                </c:pt>
                <c:pt idx="217">
                  <c:v>4918.8111920297824</c:v>
                </c:pt>
                <c:pt idx="218">
                  <c:v>4918.8111920297824</c:v>
                </c:pt>
                <c:pt idx="219">
                  <c:v>4918.8111920297824</c:v>
                </c:pt>
                <c:pt idx="220">
                  <c:v>4918.8111920297824</c:v>
                </c:pt>
                <c:pt idx="221">
                  <c:v>4918.8111920297824</c:v>
                </c:pt>
                <c:pt idx="222">
                  <c:v>4918.8111920297824</c:v>
                </c:pt>
                <c:pt idx="223">
                  <c:v>4918.8111920297824</c:v>
                </c:pt>
                <c:pt idx="224">
                  <c:v>4918.8111920297824</c:v>
                </c:pt>
                <c:pt idx="225">
                  <c:v>4918.8111920297824</c:v>
                </c:pt>
                <c:pt idx="226">
                  <c:v>4918.8111920297824</c:v>
                </c:pt>
                <c:pt idx="227">
                  <c:v>4918.8111920297824</c:v>
                </c:pt>
                <c:pt idx="228">
                  <c:v>4918.8111920297824</c:v>
                </c:pt>
                <c:pt idx="229">
                  <c:v>4918.8111920297824</c:v>
                </c:pt>
                <c:pt idx="230">
                  <c:v>4918.8111920297824</c:v>
                </c:pt>
                <c:pt idx="231">
                  <c:v>4918.8111920297824</c:v>
                </c:pt>
                <c:pt idx="232">
                  <c:v>4918.8111920297824</c:v>
                </c:pt>
                <c:pt idx="233">
                  <c:v>4918.8111920297824</c:v>
                </c:pt>
                <c:pt idx="234">
                  <c:v>4918.8111920297824</c:v>
                </c:pt>
                <c:pt idx="235">
                  <c:v>4918.8111920297824</c:v>
                </c:pt>
                <c:pt idx="236">
                  <c:v>4918.8111920297824</c:v>
                </c:pt>
                <c:pt idx="237">
                  <c:v>4918.8111920297824</c:v>
                </c:pt>
                <c:pt idx="238">
                  <c:v>4918.8111920297824</c:v>
                </c:pt>
                <c:pt idx="239">
                  <c:v>4918.8111920297824</c:v>
                </c:pt>
                <c:pt idx="240">
                  <c:v>4918.8111920297824</c:v>
                </c:pt>
                <c:pt idx="241">
                  <c:v>4918.8111920297824</c:v>
                </c:pt>
                <c:pt idx="242">
                  <c:v>4918.8111920297824</c:v>
                </c:pt>
                <c:pt idx="243">
                  <c:v>4918.8111920297824</c:v>
                </c:pt>
                <c:pt idx="244">
                  <c:v>4918.8111920297824</c:v>
                </c:pt>
                <c:pt idx="245">
                  <c:v>4918.8111920297824</c:v>
                </c:pt>
                <c:pt idx="246">
                  <c:v>4918.8111920297824</c:v>
                </c:pt>
                <c:pt idx="247">
                  <c:v>4918.8111920297824</c:v>
                </c:pt>
                <c:pt idx="248">
                  <c:v>4918.8111920297824</c:v>
                </c:pt>
                <c:pt idx="249">
                  <c:v>4918.8111920297824</c:v>
                </c:pt>
                <c:pt idx="250">
                  <c:v>4918.8111920297824</c:v>
                </c:pt>
                <c:pt idx="251">
                  <c:v>4918.8111920297824</c:v>
                </c:pt>
                <c:pt idx="252">
                  <c:v>4918.8111920297824</c:v>
                </c:pt>
                <c:pt idx="253">
                  <c:v>4918.8111920297824</c:v>
                </c:pt>
                <c:pt idx="254">
                  <c:v>4918.8111920297824</c:v>
                </c:pt>
                <c:pt idx="255">
                  <c:v>4918.8111920297824</c:v>
                </c:pt>
                <c:pt idx="256">
                  <c:v>4918.8111920297824</c:v>
                </c:pt>
                <c:pt idx="257">
                  <c:v>4918.8111920297824</c:v>
                </c:pt>
                <c:pt idx="258">
                  <c:v>4918.8111920297824</c:v>
                </c:pt>
                <c:pt idx="259">
                  <c:v>4918.8111920297824</c:v>
                </c:pt>
                <c:pt idx="260">
                  <c:v>4918.8111920297824</c:v>
                </c:pt>
                <c:pt idx="261">
                  <c:v>4918.8111920297824</c:v>
                </c:pt>
                <c:pt idx="262">
                  <c:v>4918.8111920297824</c:v>
                </c:pt>
                <c:pt idx="263">
                  <c:v>4918.8111920297824</c:v>
                </c:pt>
                <c:pt idx="264">
                  <c:v>4918.8111920297824</c:v>
                </c:pt>
                <c:pt idx="265">
                  <c:v>4918.8111920297824</c:v>
                </c:pt>
                <c:pt idx="266">
                  <c:v>4918.8111920297824</c:v>
                </c:pt>
                <c:pt idx="267">
                  <c:v>4918.8111920297824</c:v>
                </c:pt>
                <c:pt idx="268">
                  <c:v>4918.8111920297824</c:v>
                </c:pt>
                <c:pt idx="269">
                  <c:v>4918.8111920297824</c:v>
                </c:pt>
                <c:pt idx="270">
                  <c:v>4918.8111920297824</c:v>
                </c:pt>
                <c:pt idx="271">
                  <c:v>4918.8111920297824</c:v>
                </c:pt>
                <c:pt idx="272">
                  <c:v>4918.8111920297824</c:v>
                </c:pt>
                <c:pt idx="273">
                  <c:v>4918.8111920297824</c:v>
                </c:pt>
                <c:pt idx="274">
                  <c:v>4918.8111920297824</c:v>
                </c:pt>
                <c:pt idx="275">
                  <c:v>4918.8111920297824</c:v>
                </c:pt>
                <c:pt idx="276">
                  <c:v>4918.8111920297824</c:v>
                </c:pt>
                <c:pt idx="277">
                  <c:v>4918.8111920297824</c:v>
                </c:pt>
                <c:pt idx="278">
                  <c:v>4918.8111920297824</c:v>
                </c:pt>
                <c:pt idx="279">
                  <c:v>4918.8111920297824</c:v>
                </c:pt>
                <c:pt idx="280">
                  <c:v>4918.8111920297824</c:v>
                </c:pt>
                <c:pt idx="281">
                  <c:v>4918.8111920297824</c:v>
                </c:pt>
                <c:pt idx="282">
                  <c:v>4918.8111920297824</c:v>
                </c:pt>
                <c:pt idx="283">
                  <c:v>4918.8111920297824</c:v>
                </c:pt>
                <c:pt idx="284">
                  <c:v>4918.8111920297824</c:v>
                </c:pt>
                <c:pt idx="285">
                  <c:v>4918.8111920297824</c:v>
                </c:pt>
                <c:pt idx="286">
                  <c:v>4918.8111920297824</c:v>
                </c:pt>
                <c:pt idx="287">
                  <c:v>4918.8111920297824</c:v>
                </c:pt>
                <c:pt idx="288">
                  <c:v>4918.8111920297824</c:v>
                </c:pt>
                <c:pt idx="289">
                  <c:v>4918.8111920297824</c:v>
                </c:pt>
                <c:pt idx="290">
                  <c:v>4918.8111920297824</c:v>
                </c:pt>
                <c:pt idx="291">
                  <c:v>4918.8111920297824</c:v>
                </c:pt>
                <c:pt idx="292">
                  <c:v>4918.8111920297824</c:v>
                </c:pt>
                <c:pt idx="293">
                  <c:v>4918.8111920297824</c:v>
                </c:pt>
                <c:pt idx="294">
                  <c:v>4918.8111920297824</c:v>
                </c:pt>
                <c:pt idx="295">
                  <c:v>4918.8111920297824</c:v>
                </c:pt>
                <c:pt idx="296">
                  <c:v>4918.8111920297824</c:v>
                </c:pt>
                <c:pt idx="297">
                  <c:v>4918.8111920297824</c:v>
                </c:pt>
                <c:pt idx="298">
                  <c:v>4918.8111920297824</c:v>
                </c:pt>
                <c:pt idx="299">
                  <c:v>4918.8111920297824</c:v>
                </c:pt>
                <c:pt idx="300">
                  <c:v>4918.8111920297824</c:v>
                </c:pt>
                <c:pt idx="301">
                  <c:v>4918.8111920297824</c:v>
                </c:pt>
                <c:pt idx="302">
                  <c:v>4918.8111920297824</c:v>
                </c:pt>
                <c:pt idx="303">
                  <c:v>4918.8111920297824</c:v>
                </c:pt>
                <c:pt idx="304">
                  <c:v>4918.8111920297824</c:v>
                </c:pt>
                <c:pt idx="305">
                  <c:v>4918.8111920297824</c:v>
                </c:pt>
                <c:pt idx="306">
                  <c:v>4918.8111920297824</c:v>
                </c:pt>
                <c:pt idx="307">
                  <c:v>4918.8111920297824</c:v>
                </c:pt>
                <c:pt idx="308">
                  <c:v>4918.8111920297824</c:v>
                </c:pt>
                <c:pt idx="309">
                  <c:v>4918.8111920297824</c:v>
                </c:pt>
                <c:pt idx="310">
                  <c:v>4918.8111920297824</c:v>
                </c:pt>
                <c:pt idx="311">
                  <c:v>4918.8111920297824</c:v>
                </c:pt>
                <c:pt idx="312">
                  <c:v>4918.8111920297824</c:v>
                </c:pt>
                <c:pt idx="313">
                  <c:v>4918.8111920297824</c:v>
                </c:pt>
                <c:pt idx="314">
                  <c:v>4918.8111920297824</c:v>
                </c:pt>
                <c:pt idx="315">
                  <c:v>4918.8111920297824</c:v>
                </c:pt>
                <c:pt idx="316">
                  <c:v>4918.8111920297824</c:v>
                </c:pt>
                <c:pt idx="317">
                  <c:v>4918.8111920297824</c:v>
                </c:pt>
                <c:pt idx="318">
                  <c:v>4918.8111920297824</c:v>
                </c:pt>
                <c:pt idx="319">
                  <c:v>4918.8111920297824</c:v>
                </c:pt>
                <c:pt idx="320">
                  <c:v>4918.8111920297824</c:v>
                </c:pt>
                <c:pt idx="321">
                  <c:v>4918.8111920297824</c:v>
                </c:pt>
                <c:pt idx="322">
                  <c:v>4918.8111920297824</c:v>
                </c:pt>
                <c:pt idx="323">
                  <c:v>4918.8111920297824</c:v>
                </c:pt>
                <c:pt idx="324">
                  <c:v>4918.8111920297824</c:v>
                </c:pt>
                <c:pt idx="325">
                  <c:v>4918.8111920297824</c:v>
                </c:pt>
                <c:pt idx="326">
                  <c:v>4918.8111920297824</c:v>
                </c:pt>
                <c:pt idx="327">
                  <c:v>4918.8111920297824</c:v>
                </c:pt>
                <c:pt idx="328">
                  <c:v>4918.8111920297824</c:v>
                </c:pt>
                <c:pt idx="329">
                  <c:v>4918.8111920297824</c:v>
                </c:pt>
                <c:pt idx="330">
                  <c:v>4918.8111920297824</c:v>
                </c:pt>
                <c:pt idx="331">
                  <c:v>4918.8111920297824</c:v>
                </c:pt>
                <c:pt idx="332">
                  <c:v>4918.8111920297824</c:v>
                </c:pt>
                <c:pt idx="333">
                  <c:v>4918.8111920297824</c:v>
                </c:pt>
                <c:pt idx="334">
                  <c:v>4918.8111920297824</c:v>
                </c:pt>
                <c:pt idx="335">
                  <c:v>4918.8111920297824</c:v>
                </c:pt>
                <c:pt idx="336">
                  <c:v>4918.8111920297824</c:v>
                </c:pt>
                <c:pt idx="337">
                  <c:v>4918.8111920297824</c:v>
                </c:pt>
                <c:pt idx="338">
                  <c:v>4918.8111920297824</c:v>
                </c:pt>
                <c:pt idx="339">
                  <c:v>4918.8111920297824</c:v>
                </c:pt>
                <c:pt idx="340">
                  <c:v>4918.8111920297824</c:v>
                </c:pt>
                <c:pt idx="341">
                  <c:v>4918.8111920297824</c:v>
                </c:pt>
                <c:pt idx="342">
                  <c:v>4918.8111920297824</c:v>
                </c:pt>
                <c:pt idx="343">
                  <c:v>4918.8111920297824</c:v>
                </c:pt>
                <c:pt idx="344">
                  <c:v>4918.8111920297824</c:v>
                </c:pt>
                <c:pt idx="345">
                  <c:v>4918.8111920297824</c:v>
                </c:pt>
                <c:pt idx="346">
                  <c:v>4918.8111920297824</c:v>
                </c:pt>
                <c:pt idx="347">
                  <c:v>4918.8111920297824</c:v>
                </c:pt>
                <c:pt idx="348">
                  <c:v>4918.8111920297824</c:v>
                </c:pt>
                <c:pt idx="349">
                  <c:v>4918.8111920297824</c:v>
                </c:pt>
                <c:pt idx="350">
                  <c:v>4918.8111920297824</c:v>
                </c:pt>
                <c:pt idx="351">
                  <c:v>4918.8111920297824</c:v>
                </c:pt>
                <c:pt idx="352">
                  <c:v>4918.8111920297824</c:v>
                </c:pt>
                <c:pt idx="353">
                  <c:v>4918.8111920297824</c:v>
                </c:pt>
                <c:pt idx="354">
                  <c:v>4918.8111920297824</c:v>
                </c:pt>
                <c:pt idx="355">
                  <c:v>4918.8111920297824</c:v>
                </c:pt>
                <c:pt idx="356">
                  <c:v>4918.8111920297824</c:v>
                </c:pt>
                <c:pt idx="357">
                  <c:v>4918.8111920297824</c:v>
                </c:pt>
                <c:pt idx="358">
                  <c:v>4918.8111920297824</c:v>
                </c:pt>
                <c:pt idx="359">
                  <c:v>4918.8111920297824</c:v>
                </c:pt>
                <c:pt idx="360">
                  <c:v>4918.8111920297824</c:v>
                </c:pt>
                <c:pt idx="361">
                  <c:v>4918.8111920297824</c:v>
                </c:pt>
                <c:pt idx="362">
                  <c:v>4918.8111920297824</c:v>
                </c:pt>
                <c:pt idx="363">
                  <c:v>4918.8111920297824</c:v>
                </c:pt>
                <c:pt idx="364">
                  <c:v>4918.8111920297824</c:v>
                </c:pt>
                <c:pt idx="365">
                  <c:v>4918.8111920297824</c:v>
                </c:pt>
                <c:pt idx="366">
                  <c:v>4918.8111920297824</c:v>
                </c:pt>
                <c:pt idx="367">
                  <c:v>4918.8111920297824</c:v>
                </c:pt>
                <c:pt idx="368">
                  <c:v>4918.8111920297824</c:v>
                </c:pt>
                <c:pt idx="369">
                  <c:v>4918.8111920297824</c:v>
                </c:pt>
                <c:pt idx="370">
                  <c:v>4918.8111920297824</c:v>
                </c:pt>
                <c:pt idx="371">
                  <c:v>4918.8111920297824</c:v>
                </c:pt>
                <c:pt idx="372">
                  <c:v>4918.8111920297824</c:v>
                </c:pt>
                <c:pt idx="373">
                  <c:v>4918.8111920297824</c:v>
                </c:pt>
                <c:pt idx="374">
                  <c:v>4918.8111920297824</c:v>
                </c:pt>
                <c:pt idx="375">
                  <c:v>4918.8111920297824</c:v>
                </c:pt>
                <c:pt idx="376">
                  <c:v>4918.8111920297824</c:v>
                </c:pt>
                <c:pt idx="377">
                  <c:v>4918.8111920297824</c:v>
                </c:pt>
                <c:pt idx="378">
                  <c:v>4918.8111920297824</c:v>
                </c:pt>
                <c:pt idx="379">
                  <c:v>4918.8111920297824</c:v>
                </c:pt>
                <c:pt idx="380">
                  <c:v>4918.8111920297824</c:v>
                </c:pt>
                <c:pt idx="381">
                  <c:v>4918.8111920297824</c:v>
                </c:pt>
                <c:pt idx="382">
                  <c:v>4918.8111920297824</c:v>
                </c:pt>
                <c:pt idx="383">
                  <c:v>4918.8111920297824</c:v>
                </c:pt>
                <c:pt idx="384">
                  <c:v>4918.8111920297824</c:v>
                </c:pt>
                <c:pt idx="385">
                  <c:v>4918.8111920297824</c:v>
                </c:pt>
                <c:pt idx="386">
                  <c:v>4918.8111920297824</c:v>
                </c:pt>
                <c:pt idx="387">
                  <c:v>4918.8111920297824</c:v>
                </c:pt>
                <c:pt idx="388">
                  <c:v>4918.8111920297824</c:v>
                </c:pt>
                <c:pt idx="389">
                  <c:v>4918.8111920297824</c:v>
                </c:pt>
                <c:pt idx="390">
                  <c:v>4918.8111920297824</c:v>
                </c:pt>
                <c:pt idx="391">
                  <c:v>4918.8111920297824</c:v>
                </c:pt>
                <c:pt idx="392">
                  <c:v>4918.8111920297824</c:v>
                </c:pt>
                <c:pt idx="393">
                  <c:v>4918.8111920297824</c:v>
                </c:pt>
                <c:pt idx="394">
                  <c:v>4918.8111920297824</c:v>
                </c:pt>
                <c:pt idx="395">
                  <c:v>4918.8111920297824</c:v>
                </c:pt>
                <c:pt idx="396">
                  <c:v>4918.8111920297824</c:v>
                </c:pt>
                <c:pt idx="397">
                  <c:v>4918.8111920297824</c:v>
                </c:pt>
                <c:pt idx="398">
                  <c:v>4918.8111920297824</c:v>
                </c:pt>
                <c:pt idx="399">
                  <c:v>4918.8111920297824</c:v>
                </c:pt>
                <c:pt idx="400">
                  <c:v>4918.8111920297824</c:v>
                </c:pt>
                <c:pt idx="401">
                  <c:v>4918.8111920297824</c:v>
                </c:pt>
                <c:pt idx="402">
                  <c:v>4918.8111920297824</c:v>
                </c:pt>
                <c:pt idx="403">
                  <c:v>4918.8111920297824</c:v>
                </c:pt>
                <c:pt idx="404">
                  <c:v>4918.8111920297824</c:v>
                </c:pt>
                <c:pt idx="405">
                  <c:v>4918.8111920297824</c:v>
                </c:pt>
                <c:pt idx="406">
                  <c:v>4918.8111920297824</c:v>
                </c:pt>
                <c:pt idx="407">
                  <c:v>4918.8111920297824</c:v>
                </c:pt>
                <c:pt idx="408">
                  <c:v>4918.8111920297824</c:v>
                </c:pt>
                <c:pt idx="409">
                  <c:v>4918.8111920297824</c:v>
                </c:pt>
                <c:pt idx="410">
                  <c:v>4918.8111920297824</c:v>
                </c:pt>
                <c:pt idx="411">
                  <c:v>4918.8111920297824</c:v>
                </c:pt>
                <c:pt idx="412">
                  <c:v>4918.8111920297824</c:v>
                </c:pt>
                <c:pt idx="413">
                  <c:v>4918.8111920297824</c:v>
                </c:pt>
                <c:pt idx="414">
                  <c:v>4918.8111920297824</c:v>
                </c:pt>
                <c:pt idx="415">
                  <c:v>4918.8111920297824</c:v>
                </c:pt>
                <c:pt idx="416">
                  <c:v>4918.8111920297824</c:v>
                </c:pt>
                <c:pt idx="417">
                  <c:v>4918.8111920297824</c:v>
                </c:pt>
                <c:pt idx="418">
                  <c:v>4918.8111920297824</c:v>
                </c:pt>
                <c:pt idx="419">
                  <c:v>4918.8111920297824</c:v>
                </c:pt>
                <c:pt idx="420">
                  <c:v>4918.8111920297824</c:v>
                </c:pt>
                <c:pt idx="421">
                  <c:v>4918.8111920297824</c:v>
                </c:pt>
                <c:pt idx="422">
                  <c:v>4918.8111920297824</c:v>
                </c:pt>
                <c:pt idx="423">
                  <c:v>4918.8111920297824</c:v>
                </c:pt>
                <c:pt idx="424">
                  <c:v>4918.8111920297824</c:v>
                </c:pt>
                <c:pt idx="425">
                  <c:v>4918.8111920297824</c:v>
                </c:pt>
                <c:pt idx="426">
                  <c:v>4918.8111920297824</c:v>
                </c:pt>
                <c:pt idx="427">
                  <c:v>4918.8111920297824</c:v>
                </c:pt>
                <c:pt idx="428">
                  <c:v>4918.8111920297824</c:v>
                </c:pt>
                <c:pt idx="429">
                  <c:v>4918.8111920297824</c:v>
                </c:pt>
                <c:pt idx="430">
                  <c:v>4918.8111920297824</c:v>
                </c:pt>
                <c:pt idx="431">
                  <c:v>4918.8111920297824</c:v>
                </c:pt>
                <c:pt idx="432">
                  <c:v>4918.8111920297824</c:v>
                </c:pt>
                <c:pt idx="433">
                  <c:v>4918.8111920297824</c:v>
                </c:pt>
                <c:pt idx="434">
                  <c:v>4918.8111920297824</c:v>
                </c:pt>
                <c:pt idx="435">
                  <c:v>4918.8111920297824</c:v>
                </c:pt>
                <c:pt idx="436">
                  <c:v>4918.8111920297824</c:v>
                </c:pt>
                <c:pt idx="437">
                  <c:v>4918.8111920297824</c:v>
                </c:pt>
                <c:pt idx="438">
                  <c:v>4918.8111920297824</c:v>
                </c:pt>
                <c:pt idx="439">
                  <c:v>4918.8111920297824</c:v>
                </c:pt>
                <c:pt idx="440">
                  <c:v>4918.8111920297824</c:v>
                </c:pt>
                <c:pt idx="441">
                  <c:v>4918.8111920297824</c:v>
                </c:pt>
                <c:pt idx="442">
                  <c:v>4918.8111920297824</c:v>
                </c:pt>
                <c:pt idx="443">
                  <c:v>4918.8111920297824</c:v>
                </c:pt>
                <c:pt idx="444">
                  <c:v>4918.8111920297824</c:v>
                </c:pt>
                <c:pt idx="445">
                  <c:v>4918.8111920297824</c:v>
                </c:pt>
                <c:pt idx="446">
                  <c:v>4918.8111920297824</c:v>
                </c:pt>
                <c:pt idx="447">
                  <c:v>4918.8111920297824</c:v>
                </c:pt>
                <c:pt idx="448">
                  <c:v>4918.8111920297824</c:v>
                </c:pt>
                <c:pt idx="449">
                  <c:v>4918.8111920297824</c:v>
                </c:pt>
                <c:pt idx="450">
                  <c:v>4918.8111920297824</c:v>
                </c:pt>
                <c:pt idx="451">
                  <c:v>4918.8111920297824</c:v>
                </c:pt>
                <c:pt idx="452">
                  <c:v>4918.8111920297824</c:v>
                </c:pt>
                <c:pt idx="453">
                  <c:v>4918.8111920297824</c:v>
                </c:pt>
                <c:pt idx="454">
                  <c:v>4918.8111920297824</c:v>
                </c:pt>
                <c:pt idx="455">
                  <c:v>4918.8111920297824</c:v>
                </c:pt>
                <c:pt idx="456">
                  <c:v>4918.8111920297824</c:v>
                </c:pt>
                <c:pt idx="457">
                  <c:v>4918.8111920297824</c:v>
                </c:pt>
                <c:pt idx="458">
                  <c:v>4918.8111920297824</c:v>
                </c:pt>
                <c:pt idx="459">
                  <c:v>4918.8111920297824</c:v>
                </c:pt>
                <c:pt idx="460">
                  <c:v>4918.8111920297824</c:v>
                </c:pt>
                <c:pt idx="461">
                  <c:v>4918.8111920297824</c:v>
                </c:pt>
                <c:pt idx="462">
                  <c:v>4918.8111920297824</c:v>
                </c:pt>
                <c:pt idx="463">
                  <c:v>4918.8111920297824</c:v>
                </c:pt>
                <c:pt idx="464">
                  <c:v>4918.8111920297824</c:v>
                </c:pt>
                <c:pt idx="465">
                  <c:v>4918.8111920297824</c:v>
                </c:pt>
                <c:pt idx="466">
                  <c:v>4918.8111920297824</c:v>
                </c:pt>
                <c:pt idx="467">
                  <c:v>4918.8111920297824</c:v>
                </c:pt>
                <c:pt idx="468">
                  <c:v>4918.8111920297824</c:v>
                </c:pt>
                <c:pt idx="469">
                  <c:v>4918.8111920297824</c:v>
                </c:pt>
                <c:pt idx="470">
                  <c:v>4918.8111920297824</c:v>
                </c:pt>
                <c:pt idx="471">
                  <c:v>4918.8111920297824</c:v>
                </c:pt>
                <c:pt idx="472">
                  <c:v>4918.8111920297824</c:v>
                </c:pt>
                <c:pt idx="473">
                  <c:v>4918.8111920297824</c:v>
                </c:pt>
                <c:pt idx="474">
                  <c:v>4918.8111920297824</c:v>
                </c:pt>
                <c:pt idx="475">
                  <c:v>4918.8111920297824</c:v>
                </c:pt>
                <c:pt idx="476">
                  <c:v>4918.8111920297824</c:v>
                </c:pt>
                <c:pt idx="477">
                  <c:v>4918.8111920297824</c:v>
                </c:pt>
                <c:pt idx="478">
                  <c:v>4918.8111920297824</c:v>
                </c:pt>
                <c:pt idx="479">
                  <c:v>4918.8111920297824</c:v>
                </c:pt>
                <c:pt idx="480">
                  <c:v>4918.8111920297824</c:v>
                </c:pt>
                <c:pt idx="481">
                  <c:v>4918.8111920297824</c:v>
                </c:pt>
                <c:pt idx="482">
                  <c:v>4918.8111920297824</c:v>
                </c:pt>
                <c:pt idx="483">
                  <c:v>4918.8111920297824</c:v>
                </c:pt>
                <c:pt idx="484">
                  <c:v>4918.8111920297824</c:v>
                </c:pt>
                <c:pt idx="485">
                  <c:v>4918.8111920297824</c:v>
                </c:pt>
                <c:pt idx="486">
                  <c:v>4918.8111920297824</c:v>
                </c:pt>
                <c:pt idx="487">
                  <c:v>4918.8111920297824</c:v>
                </c:pt>
                <c:pt idx="488">
                  <c:v>4918.8111920297824</c:v>
                </c:pt>
                <c:pt idx="489">
                  <c:v>4918.8111920297824</c:v>
                </c:pt>
                <c:pt idx="490">
                  <c:v>4918.8111920297824</c:v>
                </c:pt>
                <c:pt idx="491">
                  <c:v>4918.8111920297824</c:v>
                </c:pt>
                <c:pt idx="492">
                  <c:v>4918.8111920297824</c:v>
                </c:pt>
                <c:pt idx="493">
                  <c:v>4918.8111920297824</c:v>
                </c:pt>
                <c:pt idx="494">
                  <c:v>4918.8111920297824</c:v>
                </c:pt>
                <c:pt idx="495">
                  <c:v>4918.8111920297824</c:v>
                </c:pt>
                <c:pt idx="496">
                  <c:v>4918.8111920297824</c:v>
                </c:pt>
                <c:pt idx="497">
                  <c:v>4918.8111920297824</c:v>
                </c:pt>
                <c:pt idx="498">
                  <c:v>4918.8111920297824</c:v>
                </c:pt>
                <c:pt idx="499">
                  <c:v>4918.8111920297824</c:v>
                </c:pt>
                <c:pt idx="500">
                  <c:v>4918.8111920297824</c:v>
                </c:pt>
              </c:numCache>
            </c:numRef>
          </c:yVal>
          <c:smooth val="0"/>
          <c:extLst>
            <c:ext xmlns:c16="http://schemas.microsoft.com/office/drawing/2014/chart" uri="{C3380CC4-5D6E-409C-BE32-E72D297353CC}">
              <c16:uniqueId val="{00000000-DA76-9C4E-BF56-2B5A9E8C5BD1}"/>
            </c:ext>
          </c:extLst>
        </c:ser>
        <c:ser>
          <c:idx val="1"/>
          <c:order val="1"/>
          <c:tx>
            <c:strRef>
              <c:f>equivalency_metrics!$F$6</c:f>
              <c:strCache>
                <c:ptCount val="1"/>
                <c:pt idx="0">
                  <c:v>Temp. change - GTP with sliding 100 year time-horizon</c:v>
                </c:pt>
              </c:strCache>
            </c:strRef>
          </c:tx>
          <c:spPr>
            <a:ln w="19050" cap="rnd">
              <a:solidFill>
                <a:schemeClr val="accent2"/>
              </a:solidFill>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equivalency_metrics!$F$7:$F$507</c:f>
              <c:numCache>
                <c:formatCode>0</c:formatCode>
                <c:ptCount val="501"/>
                <c:pt idx="0">
                  <c:v>2570.9331000621351</c:v>
                </c:pt>
                <c:pt idx="1">
                  <c:v>2570.9331000621351</c:v>
                </c:pt>
                <c:pt idx="2">
                  <c:v>2570.9331000621351</c:v>
                </c:pt>
                <c:pt idx="3">
                  <c:v>2570.9331000621351</c:v>
                </c:pt>
                <c:pt idx="4">
                  <c:v>2570.9331000621351</c:v>
                </c:pt>
                <c:pt idx="5">
                  <c:v>2570.9331000621351</c:v>
                </c:pt>
                <c:pt idx="6">
                  <c:v>2570.9331000621351</c:v>
                </c:pt>
                <c:pt idx="7">
                  <c:v>2570.9331000621351</c:v>
                </c:pt>
                <c:pt idx="8">
                  <c:v>2570.9331000621351</c:v>
                </c:pt>
                <c:pt idx="9">
                  <c:v>2570.9331000621351</c:v>
                </c:pt>
                <c:pt idx="10">
                  <c:v>2570.9331000621351</c:v>
                </c:pt>
                <c:pt idx="11">
                  <c:v>2570.9331000621351</c:v>
                </c:pt>
                <c:pt idx="12">
                  <c:v>2570.9331000621351</c:v>
                </c:pt>
                <c:pt idx="13">
                  <c:v>2570.9331000621351</c:v>
                </c:pt>
                <c:pt idx="14">
                  <c:v>2570.9331000621351</c:v>
                </c:pt>
                <c:pt idx="15">
                  <c:v>2570.9331000621351</c:v>
                </c:pt>
                <c:pt idx="16">
                  <c:v>2570.9331000621351</c:v>
                </c:pt>
                <c:pt idx="17">
                  <c:v>2570.9331000621351</c:v>
                </c:pt>
                <c:pt idx="18">
                  <c:v>2570.9331000621351</c:v>
                </c:pt>
                <c:pt idx="19">
                  <c:v>2570.9331000621351</c:v>
                </c:pt>
                <c:pt idx="20">
                  <c:v>2570.9331000621351</c:v>
                </c:pt>
                <c:pt idx="21">
                  <c:v>2570.9331000621351</c:v>
                </c:pt>
                <c:pt idx="22">
                  <c:v>2570.9331000621351</c:v>
                </c:pt>
                <c:pt idx="23">
                  <c:v>2570.9331000621351</c:v>
                </c:pt>
                <c:pt idx="24">
                  <c:v>2570.9331000621351</c:v>
                </c:pt>
                <c:pt idx="25">
                  <c:v>2570.9331000621351</c:v>
                </c:pt>
                <c:pt idx="26">
                  <c:v>2570.9331000621351</c:v>
                </c:pt>
                <c:pt idx="27">
                  <c:v>2570.9331000621351</c:v>
                </c:pt>
                <c:pt idx="28">
                  <c:v>2570.9331000621351</c:v>
                </c:pt>
                <c:pt idx="29">
                  <c:v>2570.9331000621351</c:v>
                </c:pt>
                <c:pt idx="30">
                  <c:v>2570.9331000621351</c:v>
                </c:pt>
                <c:pt idx="31">
                  <c:v>2570.9331000621351</c:v>
                </c:pt>
                <c:pt idx="32">
                  <c:v>2570.9331000621351</c:v>
                </c:pt>
                <c:pt idx="33">
                  <c:v>2570.9331000621351</c:v>
                </c:pt>
                <c:pt idx="34">
                  <c:v>2570.9331000621351</c:v>
                </c:pt>
                <c:pt idx="35">
                  <c:v>2570.9331000621351</c:v>
                </c:pt>
                <c:pt idx="36">
                  <c:v>2570.9331000621351</c:v>
                </c:pt>
                <c:pt idx="37">
                  <c:v>2570.9331000621351</c:v>
                </c:pt>
                <c:pt idx="38">
                  <c:v>2570.9331000621351</c:v>
                </c:pt>
                <c:pt idx="39">
                  <c:v>2570.9331000621351</c:v>
                </c:pt>
                <c:pt idx="40">
                  <c:v>2570.9331000621351</c:v>
                </c:pt>
                <c:pt idx="41">
                  <c:v>2570.9331000621351</c:v>
                </c:pt>
                <c:pt idx="42">
                  <c:v>2570.9331000621351</c:v>
                </c:pt>
                <c:pt idx="43">
                  <c:v>2570.9331000621351</c:v>
                </c:pt>
                <c:pt idx="44">
                  <c:v>2570.9331000621351</c:v>
                </c:pt>
                <c:pt idx="45">
                  <c:v>2570.9331000621351</c:v>
                </c:pt>
                <c:pt idx="46">
                  <c:v>2570.9331000621351</c:v>
                </c:pt>
                <c:pt idx="47">
                  <c:v>2570.9331000621351</c:v>
                </c:pt>
                <c:pt idx="48">
                  <c:v>2570.9331000621351</c:v>
                </c:pt>
                <c:pt idx="49">
                  <c:v>2570.9331000621351</c:v>
                </c:pt>
                <c:pt idx="50">
                  <c:v>2570.9331000621351</c:v>
                </c:pt>
                <c:pt idx="51">
                  <c:v>2570.9331000621351</c:v>
                </c:pt>
                <c:pt idx="52">
                  <c:v>2570.9331000621351</c:v>
                </c:pt>
                <c:pt idx="53">
                  <c:v>2570.9331000621351</c:v>
                </c:pt>
                <c:pt idx="54">
                  <c:v>2570.9331000621351</c:v>
                </c:pt>
                <c:pt idx="55">
                  <c:v>2570.9331000621351</c:v>
                </c:pt>
                <c:pt idx="56">
                  <c:v>2570.9331000621351</c:v>
                </c:pt>
                <c:pt idx="57">
                  <c:v>2570.9331000621351</c:v>
                </c:pt>
                <c:pt idx="58">
                  <c:v>2570.9331000621351</c:v>
                </c:pt>
                <c:pt idx="59">
                  <c:v>2570.9331000621351</c:v>
                </c:pt>
                <c:pt idx="60">
                  <c:v>2570.9331000621351</c:v>
                </c:pt>
                <c:pt idx="61">
                  <c:v>2570.9331000621351</c:v>
                </c:pt>
                <c:pt idx="62">
                  <c:v>2570.9331000621351</c:v>
                </c:pt>
                <c:pt idx="63">
                  <c:v>2570.9331000621351</c:v>
                </c:pt>
                <c:pt idx="64">
                  <c:v>2570.9331000621351</c:v>
                </c:pt>
                <c:pt idx="65">
                  <c:v>2570.9331000621351</c:v>
                </c:pt>
                <c:pt idx="66">
                  <c:v>2570.9331000621351</c:v>
                </c:pt>
                <c:pt idx="67">
                  <c:v>2570.9331000621351</c:v>
                </c:pt>
                <c:pt idx="68">
                  <c:v>2570.9331000621351</c:v>
                </c:pt>
                <c:pt idx="69">
                  <c:v>2570.9331000621351</c:v>
                </c:pt>
                <c:pt idx="70">
                  <c:v>2570.9331000621351</c:v>
                </c:pt>
                <c:pt idx="71">
                  <c:v>2570.9331000621351</c:v>
                </c:pt>
                <c:pt idx="72">
                  <c:v>2570.9331000621351</c:v>
                </c:pt>
                <c:pt idx="73">
                  <c:v>2570.9331000621351</c:v>
                </c:pt>
                <c:pt idx="74">
                  <c:v>2570.9331000621351</c:v>
                </c:pt>
                <c:pt idx="75">
                  <c:v>2570.9331000621351</c:v>
                </c:pt>
                <c:pt idx="76">
                  <c:v>2570.9331000621351</c:v>
                </c:pt>
                <c:pt idx="77">
                  <c:v>2570.9331000621351</c:v>
                </c:pt>
                <c:pt idx="78">
                  <c:v>2570.9331000621351</c:v>
                </c:pt>
                <c:pt idx="79">
                  <c:v>2570.9331000621351</c:v>
                </c:pt>
                <c:pt idx="80">
                  <c:v>2570.9331000621351</c:v>
                </c:pt>
                <c:pt idx="81">
                  <c:v>2570.9331000621351</c:v>
                </c:pt>
                <c:pt idx="82">
                  <c:v>2570.9331000621351</c:v>
                </c:pt>
                <c:pt idx="83">
                  <c:v>2570.9331000621351</c:v>
                </c:pt>
                <c:pt idx="84">
                  <c:v>2570.9331000621351</c:v>
                </c:pt>
                <c:pt idx="85">
                  <c:v>2570.9331000621351</c:v>
                </c:pt>
                <c:pt idx="86">
                  <c:v>2570.9331000621351</c:v>
                </c:pt>
                <c:pt idx="87">
                  <c:v>2570.9331000621351</c:v>
                </c:pt>
                <c:pt idx="88">
                  <c:v>2570.9331000621351</c:v>
                </c:pt>
                <c:pt idx="89">
                  <c:v>2570.9331000621351</c:v>
                </c:pt>
                <c:pt idx="90">
                  <c:v>2570.9331000621351</c:v>
                </c:pt>
                <c:pt idx="91">
                  <c:v>2570.9331000621351</c:v>
                </c:pt>
                <c:pt idx="92">
                  <c:v>2570.9331000621351</c:v>
                </c:pt>
                <c:pt idx="93">
                  <c:v>2570.9331000621351</c:v>
                </c:pt>
                <c:pt idx="94">
                  <c:v>2570.9331000621351</c:v>
                </c:pt>
                <c:pt idx="95">
                  <c:v>2570.9331000621351</c:v>
                </c:pt>
                <c:pt idx="96">
                  <c:v>2570.9331000621351</c:v>
                </c:pt>
                <c:pt idx="97">
                  <c:v>2570.9331000621351</c:v>
                </c:pt>
                <c:pt idx="98">
                  <c:v>2570.9331000621351</c:v>
                </c:pt>
                <c:pt idx="99">
                  <c:v>2570.9331000621351</c:v>
                </c:pt>
                <c:pt idx="100">
                  <c:v>2570.9331000621351</c:v>
                </c:pt>
                <c:pt idx="101">
                  <c:v>2570.9331000621351</c:v>
                </c:pt>
                <c:pt idx="102">
                  <c:v>2570.9331000621351</c:v>
                </c:pt>
                <c:pt idx="103">
                  <c:v>2570.9331000621351</c:v>
                </c:pt>
                <c:pt idx="104">
                  <c:v>2570.9331000621351</c:v>
                </c:pt>
                <c:pt idx="105">
                  <c:v>2570.9331000621351</c:v>
                </c:pt>
                <c:pt idx="106">
                  <c:v>2570.9331000621351</c:v>
                </c:pt>
                <c:pt idx="107">
                  <c:v>2570.9331000621351</c:v>
                </c:pt>
                <c:pt idx="108">
                  <c:v>2570.9331000621351</c:v>
                </c:pt>
                <c:pt idx="109">
                  <c:v>2570.9331000621351</c:v>
                </c:pt>
                <c:pt idx="110">
                  <c:v>2570.9331000621351</c:v>
                </c:pt>
                <c:pt idx="111">
                  <c:v>2570.9331000621351</c:v>
                </c:pt>
                <c:pt idx="112">
                  <c:v>2570.9331000621351</c:v>
                </c:pt>
                <c:pt idx="113">
                  <c:v>2570.9331000621351</c:v>
                </c:pt>
                <c:pt idx="114">
                  <c:v>2570.9331000621351</c:v>
                </c:pt>
                <c:pt idx="115">
                  <c:v>2570.9331000621351</c:v>
                </c:pt>
                <c:pt idx="116">
                  <c:v>2570.9331000621351</c:v>
                </c:pt>
                <c:pt idx="117">
                  <c:v>2570.9331000621351</c:v>
                </c:pt>
                <c:pt idx="118">
                  <c:v>2570.9331000621351</c:v>
                </c:pt>
                <c:pt idx="119">
                  <c:v>2570.9331000621351</c:v>
                </c:pt>
                <c:pt idx="120">
                  <c:v>2570.9331000621351</c:v>
                </c:pt>
                <c:pt idx="121">
                  <c:v>2570.9331000621351</c:v>
                </c:pt>
                <c:pt idx="122">
                  <c:v>2570.9331000621351</c:v>
                </c:pt>
                <c:pt idx="123">
                  <c:v>2570.9331000621351</c:v>
                </c:pt>
                <c:pt idx="124">
                  <c:v>2570.9331000621351</c:v>
                </c:pt>
                <c:pt idx="125">
                  <c:v>2570.9331000621351</c:v>
                </c:pt>
                <c:pt idx="126">
                  <c:v>2570.9331000621351</c:v>
                </c:pt>
                <c:pt idx="127">
                  <c:v>2570.9331000621351</c:v>
                </c:pt>
                <c:pt idx="128">
                  <c:v>2570.9331000621351</c:v>
                </c:pt>
                <c:pt idx="129">
                  <c:v>2570.9331000621351</c:v>
                </c:pt>
                <c:pt idx="130">
                  <c:v>2570.9331000621351</c:v>
                </c:pt>
                <c:pt idx="131">
                  <c:v>2570.9331000621351</c:v>
                </c:pt>
                <c:pt idx="132">
                  <c:v>2570.9331000621351</c:v>
                </c:pt>
                <c:pt idx="133">
                  <c:v>2570.9331000621351</c:v>
                </c:pt>
                <c:pt idx="134">
                  <c:v>2570.9331000621351</c:v>
                </c:pt>
                <c:pt idx="135">
                  <c:v>2570.9331000621351</c:v>
                </c:pt>
                <c:pt idx="136">
                  <c:v>2570.9331000621351</c:v>
                </c:pt>
                <c:pt idx="137">
                  <c:v>2570.9331000621351</c:v>
                </c:pt>
                <c:pt idx="138">
                  <c:v>2570.9331000621351</c:v>
                </c:pt>
                <c:pt idx="139">
                  <c:v>2570.9331000621351</c:v>
                </c:pt>
                <c:pt idx="140">
                  <c:v>2570.9331000621351</c:v>
                </c:pt>
                <c:pt idx="141">
                  <c:v>2570.9331000621351</c:v>
                </c:pt>
                <c:pt idx="142">
                  <c:v>2570.9331000621351</c:v>
                </c:pt>
                <c:pt idx="143">
                  <c:v>2570.9331000621351</c:v>
                </c:pt>
                <c:pt idx="144">
                  <c:v>2570.9331000621351</c:v>
                </c:pt>
                <c:pt idx="145">
                  <c:v>2570.9331000621351</c:v>
                </c:pt>
                <c:pt idx="146">
                  <c:v>2570.9331000621351</c:v>
                </c:pt>
                <c:pt idx="147">
                  <c:v>2570.9331000621351</c:v>
                </c:pt>
                <c:pt idx="148">
                  <c:v>2570.9331000621351</c:v>
                </c:pt>
                <c:pt idx="149">
                  <c:v>2570.9331000621351</c:v>
                </c:pt>
                <c:pt idx="150">
                  <c:v>2570.9331000621351</c:v>
                </c:pt>
                <c:pt idx="151">
                  <c:v>2570.9331000621351</c:v>
                </c:pt>
                <c:pt idx="152">
                  <c:v>2570.9331000621351</c:v>
                </c:pt>
                <c:pt idx="153">
                  <c:v>2570.9331000621351</c:v>
                </c:pt>
                <c:pt idx="154">
                  <c:v>2570.9331000621351</c:v>
                </c:pt>
                <c:pt idx="155">
                  <c:v>2570.9331000621351</c:v>
                </c:pt>
                <c:pt idx="156">
                  <c:v>2570.9331000621351</c:v>
                </c:pt>
                <c:pt idx="157">
                  <c:v>2570.9331000621351</c:v>
                </c:pt>
                <c:pt idx="158">
                  <c:v>2570.9331000621351</c:v>
                </c:pt>
                <c:pt idx="159">
                  <c:v>2570.9331000621351</c:v>
                </c:pt>
                <c:pt idx="160">
                  <c:v>2570.9331000621351</c:v>
                </c:pt>
                <c:pt idx="161">
                  <c:v>2570.9331000621351</c:v>
                </c:pt>
                <c:pt idx="162">
                  <c:v>2570.9331000621351</c:v>
                </c:pt>
                <c:pt idx="163">
                  <c:v>2570.9331000621351</c:v>
                </c:pt>
                <c:pt idx="164">
                  <c:v>2570.9331000621351</c:v>
                </c:pt>
                <c:pt idx="165">
                  <c:v>2570.9331000621351</c:v>
                </c:pt>
                <c:pt idx="166">
                  <c:v>2570.9331000621351</c:v>
                </c:pt>
                <c:pt idx="167">
                  <c:v>2570.9331000621351</c:v>
                </c:pt>
                <c:pt idx="168">
                  <c:v>2570.9331000621351</c:v>
                </c:pt>
                <c:pt idx="169">
                  <c:v>2570.9331000621351</c:v>
                </c:pt>
                <c:pt idx="170">
                  <c:v>2570.9331000621351</c:v>
                </c:pt>
                <c:pt idx="171">
                  <c:v>2570.9331000621351</c:v>
                </c:pt>
                <c:pt idx="172">
                  <c:v>2570.9331000621351</c:v>
                </c:pt>
                <c:pt idx="173">
                  <c:v>2570.9331000621351</c:v>
                </c:pt>
                <c:pt idx="174">
                  <c:v>2570.9331000621351</c:v>
                </c:pt>
                <c:pt idx="175">
                  <c:v>2570.9331000621351</c:v>
                </c:pt>
                <c:pt idx="176">
                  <c:v>2570.9331000621351</c:v>
                </c:pt>
                <c:pt idx="177">
                  <c:v>2570.9331000621351</c:v>
                </c:pt>
                <c:pt idx="178">
                  <c:v>2570.9331000621351</c:v>
                </c:pt>
                <c:pt idx="179">
                  <c:v>2570.9331000621351</c:v>
                </c:pt>
                <c:pt idx="180">
                  <c:v>2570.9331000621351</c:v>
                </c:pt>
                <c:pt idx="181">
                  <c:v>2570.9331000621351</c:v>
                </c:pt>
                <c:pt idx="182">
                  <c:v>2570.9331000621351</c:v>
                </c:pt>
                <c:pt idx="183">
                  <c:v>2570.9331000621351</c:v>
                </c:pt>
                <c:pt idx="184">
                  <c:v>2570.9331000621351</c:v>
                </c:pt>
                <c:pt idx="185">
                  <c:v>2570.9331000621351</c:v>
                </c:pt>
                <c:pt idx="186">
                  <c:v>2570.9331000621351</c:v>
                </c:pt>
                <c:pt idx="187">
                  <c:v>2570.9331000621351</c:v>
                </c:pt>
                <c:pt idx="188">
                  <c:v>2570.9331000621351</c:v>
                </c:pt>
                <c:pt idx="189">
                  <c:v>2570.9331000621351</c:v>
                </c:pt>
                <c:pt idx="190">
                  <c:v>2570.9331000621351</c:v>
                </c:pt>
                <c:pt idx="191">
                  <c:v>2570.9331000621351</c:v>
                </c:pt>
                <c:pt idx="192">
                  <c:v>2570.9331000621351</c:v>
                </c:pt>
                <c:pt idx="193">
                  <c:v>2570.9331000621351</c:v>
                </c:pt>
                <c:pt idx="194">
                  <c:v>2570.9331000621351</c:v>
                </c:pt>
                <c:pt idx="195">
                  <c:v>2570.9331000621351</c:v>
                </c:pt>
                <c:pt idx="196">
                  <c:v>2570.9331000621351</c:v>
                </c:pt>
                <c:pt idx="197">
                  <c:v>2570.9331000621351</c:v>
                </c:pt>
                <c:pt idx="198">
                  <c:v>2570.9331000621351</c:v>
                </c:pt>
                <c:pt idx="199">
                  <c:v>2570.9331000621351</c:v>
                </c:pt>
                <c:pt idx="200">
                  <c:v>2570.9331000621351</c:v>
                </c:pt>
                <c:pt idx="201">
                  <c:v>2570.9331000621351</c:v>
                </c:pt>
                <c:pt idx="202">
                  <c:v>2570.9331000621351</c:v>
                </c:pt>
                <c:pt idx="203">
                  <c:v>2570.9331000621351</c:v>
                </c:pt>
                <c:pt idx="204">
                  <c:v>2570.9331000621351</c:v>
                </c:pt>
                <c:pt idx="205">
                  <c:v>2570.9331000621351</c:v>
                </c:pt>
                <c:pt idx="206">
                  <c:v>2570.9331000621351</c:v>
                </c:pt>
                <c:pt idx="207">
                  <c:v>2570.9331000621351</c:v>
                </c:pt>
                <c:pt idx="208">
                  <c:v>2570.9331000621351</c:v>
                </c:pt>
                <c:pt idx="209">
                  <c:v>2570.9331000621351</c:v>
                </c:pt>
                <c:pt idx="210">
                  <c:v>2570.9331000621351</c:v>
                </c:pt>
                <c:pt idx="211">
                  <c:v>2570.9331000621351</c:v>
                </c:pt>
                <c:pt idx="212">
                  <c:v>2570.9331000621351</c:v>
                </c:pt>
                <c:pt idx="213">
                  <c:v>2570.9331000621351</c:v>
                </c:pt>
                <c:pt idx="214">
                  <c:v>2570.9331000621351</c:v>
                </c:pt>
                <c:pt idx="215">
                  <c:v>2570.9331000621351</c:v>
                </c:pt>
                <c:pt idx="216">
                  <c:v>2570.9331000621351</c:v>
                </c:pt>
                <c:pt idx="217">
                  <c:v>2570.9331000621351</c:v>
                </c:pt>
                <c:pt idx="218">
                  <c:v>2570.9331000621351</c:v>
                </c:pt>
                <c:pt idx="219">
                  <c:v>2570.9331000621351</c:v>
                </c:pt>
                <c:pt idx="220">
                  <c:v>2570.9331000621351</c:v>
                </c:pt>
                <c:pt idx="221">
                  <c:v>2570.9331000621351</c:v>
                </c:pt>
                <c:pt idx="222">
                  <c:v>2570.9331000621351</c:v>
                </c:pt>
                <c:pt idx="223">
                  <c:v>2570.9331000621351</c:v>
                </c:pt>
                <c:pt idx="224">
                  <c:v>2570.9331000621351</c:v>
                </c:pt>
                <c:pt idx="225">
                  <c:v>2570.9331000621351</c:v>
                </c:pt>
                <c:pt idx="226">
                  <c:v>2570.9331000621351</c:v>
                </c:pt>
                <c:pt idx="227">
                  <c:v>2570.9331000621351</c:v>
                </c:pt>
                <c:pt idx="228">
                  <c:v>2570.9331000621351</c:v>
                </c:pt>
                <c:pt idx="229">
                  <c:v>2570.9331000621351</c:v>
                </c:pt>
                <c:pt idx="230">
                  <c:v>2570.9331000621351</c:v>
                </c:pt>
                <c:pt idx="231">
                  <c:v>2570.9331000621351</c:v>
                </c:pt>
                <c:pt idx="232">
                  <c:v>2570.9331000621351</c:v>
                </c:pt>
                <c:pt idx="233">
                  <c:v>2570.9331000621351</c:v>
                </c:pt>
                <c:pt idx="234">
                  <c:v>2570.9331000621351</c:v>
                </c:pt>
                <c:pt idx="235">
                  <c:v>2570.9331000621351</c:v>
                </c:pt>
                <c:pt idx="236">
                  <c:v>2570.9331000621351</c:v>
                </c:pt>
                <c:pt idx="237">
                  <c:v>2570.9331000621351</c:v>
                </c:pt>
                <c:pt idx="238">
                  <c:v>2570.9331000621351</c:v>
                </c:pt>
                <c:pt idx="239">
                  <c:v>2570.9331000621351</c:v>
                </c:pt>
                <c:pt idx="240">
                  <c:v>2570.9331000621351</c:v>
                </c:pt>
                <c:pt idx="241">
                  <c:v>2570.9331000621351</c:v>
                </c:pt>
                <c:pt idx="242">
                  <c:v>2570.9331000621351</c:v>
                </c:pt>
                <c:pt idx="243">
                  <c:v>2570.9331000621351</c:v>
                </c:pt>
                <c:pt idx="244">
                  <c:v>2570.9331000621351</c:v>
                </c:pt>
                <c:pt idx="245">
                  <c:v>2570.9331000621351</c:v>
                </c:pt>
                <c:pt idx="246">
                  <c:v>2570.9331000621351</c:v>
                </c:pt>
                <c:pt idx="247">
                  <c:v>2570.9331000621351</c:v>
                </c:pt>
                <c:pt idx="248">
                  <c:v>2570.9331000621351</c:v>
                </c:pt>
                <c:pt idx="249">
                  <c:v>2570.9331000621351</c:v>
                </c:pt>
                <c:pt idx="250">
                  <c:v>2570.9331000621351</c:v>
                </c:pt>
                <c:pt idx="251">
                  <c:v>2570.9331000621351</c:v>
                </c:pt>
                <c:pt idx="252">
                  <c:v>2570.9331000621351</c:v>
                </c:pt>
                <c:pt idx="253">
                  <c:v>2570.9331000621351</c:v>
                </c:pt>
                <c:pt idx="254">
                  <c:v>2570.9331000621351</c:v>
                </c:pt>
                <c:pt idx="255">
                  <c:v>2570.9331000621351</c:v>
                </c:pt>
                <c:pt idx="256">
                  <c:v>2570.9331000621351</c:v>
                </c:pt>
                <c:pt idx="257">
                  <c:v>2570.9331000621351</c:v>
                </c:pt>
                <c:pt idx="258">
                  <c:v>2570.9331000621351</c:v>
                </c:pt>
                <c:pt idx="259">
                  <c:v>2570.9331000621351</c:v>
                </c:pt>
                <c:pt idx="260">
                  <c:v>2570.9331000621351</c:v>
                </c:pt>
                <c:pt idx="261">
                  <c:v>2570.9331000621351</c:v>
                </c:pt>
                <c:pt idx="262">
                  <c:v>2570.9331000621351</c:v>
                </c:pt>
                <c:pt idx="263">
                  <c:v>2570.9331000621351</c:v>
                </c:pt>
                <c:pt idx="264">
                  <c:v>2570.9331000621351</c:v>
                </c:pt>
                <c:pt idx="265">
                  <c:v>2570.9331000621351</c:v>
                </c:pt>
                <c:pt idx="266">
                  <c:v>2570.9331000621351</c:v>
                </c:pt>
                <c:pt idx="267">
                  <c:v>2570.9331000621351</c:v>
                </c:pt>
                <c:pt idx="268">
                  <c:v>2570.9331000621351</c:v>
                </c:pt>
                <c:pt idx="269">
                  <c:v>2570.9331000621351</c:v>
                </c:pt>
                <c:pt idx="270">
                  <c:v>2570.9331000621351</c:v>
                </c:pt>
                <c:pt idx="271">
                  <c:v>2570.9331000621351</c:v>
                </c:pt>
                <c:pt idx="272">
                  <c:v>2570.9331000621351</c:v>
                </c:pt>
                <c:pt idx="273">
                  <c:v>2570.9331000621351</c:v>
                </c:pt>
                <c:pt idx="274">
                  <c:v>2570.9331000621351</c:v>
                </c:pt>
                <c:pt idx="275">
                  <c:v>2570.9331000621351</c:v>
                </c:pt>
                <c:pt idx="276">
                  <c:v>2570.9331000621351</c:v>
                </c:pt>
                <c:pt idx="277">
                  <c:v>2570.9331000621351</c:v>
                </c:pt>
                <c:pt idx="278">
                  <c:v>2570.9331000621351</c:v>
                </c:pt>
                <c:pt idx="279">
                  <c:v>2570.9331000621351</c:v>
                </c:pt>
                <c:pt idx="280">
                  <c:v>2570.9331000621351</c:v>
                </c:pt>
                <c:pt idx="281">
                  <c:v>2570.9331000621351</c:v>
                </c:pt>
                <c:pt idx="282">
                  <c:v>2570.9331000621351</c:v>
                </c:pt>
                <c:pt idx="283">
                  <c:v>2570.9331000621351</c:v>
                </c:pt>
                <c:pt idx="284">
                  <c:v>2570.9331000621351</c:v>
                </c:pt>
                <c:pt idx="285">
                  <c:v>2570.9331000621351</c:v>
                </c:pt>
                <c:pt idx="286">
                  <c:v>2570.9331000621351</c:v>
                </c:pt>
                <c:pt idx="287">
                  <c:v>2570.9331000621351</c:v>
                </c:pt>
                <c:pt idx="288">
                  <c:v>2570.9331000621351</c:v>
                </c:pt>
                <c:pt idx="289">
                  <c:v>2570.9331000621351</c:v>
                </c:pt>
                <c:pt idx="290">
                  <c:v>2570.9331000621351</c:v>
                </c:pt>
                <c:pt idx="291">
                  <c:v>2570.9331000621351</c:v>
                </c:pt>
                <c:pt idx="292">
                  <c:v>2570.9331000621351</c:v>
                </c:pt>
                <c:pt idx="293">
                  <c:v>2570.9331000621351</c:v>
                </c:pt>
                <c:pt idx="294">
                  <c:v>2570.9331000621351</c:v>
                </c:pt>
                <c:pt idx="295">
                  <c:v>2570.9331000621351</c:v>
                </c:pt>
                <c:pt idx="296">
                  <c:v>2570.9331000621351</c:v>
                </c:pt>
                <c:pt idx="297">
                  <c:v>2570.9331000621351</c:v>
                </c:pt>
                <c:pt idx="298">
                  <c:v>2570.9331000621351</c:v>
                </c:pt>
                <c:pt idx="299">
                  <c:v>2570.9331000621351</c:v>
                </c:pt>
                <c:pt idx="300">
                  <c:v>2570.9331000621351</c:v>
                </c:pt>
                <c:pt idx="301">
                  <c:v>2570.9331000621351</c:v>
                </c:pt>
                <c:pt idx="302">
                  <c:v>2570.9331000621351</c:v>
                </c:pt>
                <c:pt idx="303">
                  <c:v>2570.9331000621351</c:v>
                </c:pt>
                <c:pt idx="304">
                  <c:v>2570.9331000621351</c:v>
                </c:pt>
                <c:pt idx="305">
                  <c:v>2570.9331000621351</c:v>
                </c:pt>
                <c:pt idx="306">
                  <c:v>2570.9331000621351</c:v>
                </c:pt>
                <c:pt idx="307">
                  <c:v>2570.9331000621351</c:v>
                </c:pt>
                <c:pt idx="308">
                  <c:v>2570.9331000621351</c:v>
                </c:pt>
                <c:pt idx="309">
                  <c:v>2570.9331000621351</c:v>
                </c:pt>
                <c:pt idx="310">
                  <c:v>2570.9331000621351</c:v>
                </c:pt>
                <c:pt idx="311">
                  <c:v>2570.9331000621351</c:v>
                </c:pt>
                <c:pt idx="312">
                  <c:v>2570.9331000621351</c:v>
                </c:pt>
                <c:pt idx="313">
                  <c:v>2570.9331000621351</c:v>
                </c:pt>
                <c:pt idx="314">
                  <c:v>2570.9331000621351</c:v>
                </c:pt>
                <c:pt idx="315">
                  <c:v>2570.9331000621351</c:v>
                </c:pt>
                <c:pt idx="316">
                  <c:v>2570.9331000621351</c:v>
                </c:pt>
                <c:pt idx="317">
                  <c:v>2570.9331000621351</c:v>
                </c:pt>
                <c:pt idx="318">
                  <c:v>2570.9331000621351</c:v>
                </c:pt>
                <c:pt idx="319">
                  <c:v>2570.9331000621351</c:v>
                </c:pt>
                <c:pt idx="320">
                  <c:v>2570.9331000621351</c:v>
                </c:pt>
                <c:pt idx="321">
                  <c:v>2570.9331000621351</c:v>
                </c:pt>
                <c:pt idx="322">
                  <c:v>2570.9331000621351</c:v>
                </c:pt>
                <c:pt idx="323">
                  <c:v>2570.9331000621351</c:v>
                </c:pt>
                <c:pt idx="324">
                  <c:v>2570.9331000621351</c:v>
                </c:pt>
                <c:pt idx="325">
                  <c:v>2570.9331000621351</c:v>
                </c:pt>
                <c:pt idx="326">
                  <c:v>2570.9331000621351</c:v>
                </c:pt>
                <c:pt idx="327">
                  <c:v>2570.9331000621351</c:v>
                </c:pt>
                <c:pt idx="328">
                  <c:v>2570.9331000621351</c:v>
                </c:pt>
                <c:pt idx="329">
                  <c:v>2570.9331000621351</c:v>
                </c:pt>
                <c:pt idx="330">
                  <c:v>2570.9331000621351</c:v>
                </c:pt>
                <c:pt idx="331">
                  <c:v>2570.9331000621351</c:v>
                </c:pt>
                <c:pt idx="332">
                  <c:v>2570.9331000621351</c:v>
                </c:pt>
                <c:pt idx="333">
                  <c:v>2570.9331000621351</c:v>
                </c:pt>
                <c:pt idx="334">
                  <c:v>2570.9331000621351</c:v>
                </c:pt>
                <c:pt idx="335">
                  <c:v>2570.9331000621351</c:v>
                </c:pt>
                <c:pt idx="336">
                  <c:v>2570.9331000621351</c:v>
                </c:pt>
                <c:pt idx="337">
                  <c:v>2570.9331000621351</c:v>
                </c:pt>
                <c:pt idx="338">
                  <c:v>2570.9331000621351</c:v>
                </c:pt>
                <c:pt idx="339">
                  <c:v>2570.9331000621351</c:v>
                </c:pt>
                <c:pt idx="340">
                  <c:v>2570.9331000621351</c:v>
                </c:pt>
                <c:pt idx="341">
                  <c:v>2570.9331000621351</c:v>
                </c:pt>
                <c:pt idx="342">
                  <c:v>2570.9331000621351</c:v>
                </c:pt>
                <c:pt idx="343">
                  <c:v>2570.9331000621351</c:v>
                </c:pt>
                <c:pt idx="344">
                  <c:v>2570.9331000621351</c:v>
                </c:pt>
                <c:pt idx="345">
                  <c:v>2570.9331000621351</c:v>
                </c:pt>
                <c:pt idx="346">
                  <c:v>2570.9331000621351</c:v>
                </c:pt>
                <c:pt idx="347">
                  <c:v>2570.9331000621351</c:v>
                </c:pt>
                <c:pt idx="348">
                  <c:v>2570.9331000621351</c:v>
                </c:pt>
                <c:pt idx="349">
                  <c:v>2570.9331000621351</c:v>
                </c:pt>
                <c:pt idx="350">
                  <c:v>2570.9331000621351</c:v>
                </c:pt>
                <c:pt idx="351">
                  <c:v>2570.9331000621351</c:v>
                </c:pt>
                <c:pt idx="352">
                  <c:v>2570.9331000621351</c:v>
                </c:pt>
                <c:pt idx="353">
                  <c:v>2570.9331000621351</c:v>
                </c:pt>
                <c:pt idx="354">
                  <c:v>2570.9331000621351</c:v>
                </c:pt>
                <c:pt idx="355">
                  <c:v>2570.9331000621351</c:v>
                </c:pt>
                <c:pt idx="356">
                  <c:v>2570.9331000621351</c:v>
                </c:pt>
                <c:pt idx="357">
                  <c:v>2570.9331000621351</c:v>
                </c:pt>
                <c:pt idx="358">
                  <c:v>2570.9331000621351</c:v>
                </c:pt>
                <c:pt idx="359">
                  <c:v>2570.9331000621351</c:v>
                </c:pt>
                <c:pt idx="360">
                  <c:v>2570.9331000621351</c:v>
                </c:pt>
                <c:pt idx="361">
                  <c:v>2570.9331000621351</c:v>
                </c:pt>
                <c:pt idx="362">
                  <c:v>2570.9331000621351</c:v>
                </c:pt>
                <c:pt idx="363">
                  <c:v>2570.9331000621351</c:v>
                </c:pt>
                <c:pt idx="364">
                  <c:v>2570.9331000621351</c:v>
                </c:pt>
                <c:pt idx="365">
                  <c:v>2570.9331000621351</c:v>
                </c:pt>
                <c:pt idx="366">
                  <c:v>2570.9331000621351</c:v>
                </c:pt>
                <c:pt idx="367">
                  <c:v>2570.9331000621351</c:v>
                </c:pt>
                <c:pt idx="368">
                  <c:v>2570.9331000621351</c:v>
                </c:pt>
                <c:pt idx="369">
                  <c:v>2570.9331000621351</c:v>
                </c:pt>
                <c:pt idx="370">
                  <c:v>2570.9331000621351</c:v>
                </c:pt>
                <c:pt idx="371">
                  <c:v>2570.9331000621351</c:v>
                </c:pt>
                <c:pt idx="372">
                  <c:v>2570.9331000621351</c:v>
                </c:pt>
                <c:pt idx="373">
                  <c:v>2570.9331000621351</c:v>
                </c:pt>
                <c:pt idx="374">
                  <c:v>2570.9331000621351</c:v>
                </c:pt>
                <c:pt idx="375">
                  <c:v>2570.9331000621351</c:v>
                </c:pt>
                <c:pt idx="376">
                  <c:v>2570.9331000621351</c:v>
                </c:pt>
                <c:pt idx="377">
                  <c:v>2570.9331000621351</c:v>
                </c:pt>
                <c:pt idx="378">
                  <c:v>2570.9331000621351</c:v>
                </c:pt>
                <c:pt idx="379">
                  <c:v>2570.9331000621351</c:v>
                </c:pt>
                <c:pt idx="380">
                  <c:v>2570.9331000621351</c:v>
                </c:pt>
                <c:pt idx="381">
                  <c:v>2570.9331000621351</c:v>
                </c:pt>
                <c:pt idx="382">
                  <c:v>2570.9331000621351</c:v>
                </c:pt>
                <c:pt idx="383">
                  <c:v>2570.9331000621351</c:v>
                </c:pt>
                <c:pt idx="384">
                  <c:v>2570.9331000621351</c:v>
                </c:pt>
                <c:pt idx="385">
                  <c:v>2570.9331000621351</c:v>
                </c:pt>
                <c:pt idx="386">
                  <c:v>2570.9331000621351</c:v>
                </c:pt>
                <c:pt idx="387">
                  <c:v>2570.9331000621351</c:v>
                </c:pt>
                <c:pt idx="388">
                  <c:v>2570.9331000621351</c:v>
                </c:pt>
                <c:pt idx="389">
                  <c:v>2570.9331000621351</c:v>
                </c:pt>
                <c:pt idx="390">
                  <c:v>2570.9331000621351</c:v>
                </c:pt>
                <c:pt idx="391">
                  <c:v>2570.9331000621351</c:v>
                </c:pt>
                <c:pt idx="392">
                  <c:v>2570.9331000621351</c:v>
                </c:pt>
                <c:pt idx="393">
                  <c:v>2570.9331000621351</c:v>
                </c:pt>
                <c:pt idx="394">
                  <c:v>2570.9331000621351</c:v>
                </c:pt>
                <c:pt idx="395">
                  <c:v>2570.9331000621351</c:v>
                </c:pt>
                <c:pt idx="396">
                  <c:v>2570.9331000621351</c:v>
                </c:pt>
                <c:pt idx="397">
                  <c:v>2570.9331000621351</c:v>
                </c:pt>
                <c:pt idx="398">
                  <c:v>2570.9331000621351</c:v>
                </c:pt>
                <c:pt idx="399">
                  <c:v>2570.9331000621351</c:v>
                </c:pt>
                <c:pt idx="400">
                  <c:v>2570.9331000621351</c:v>
                </c:pt>
                <c:pt idx="401">
                  <c:v>2570.9331000621351</c:v>
                </c:pt>
                <c:pt idx="402">
                  <c:v>2570.9331000621351</c:v>
                </c:pt>
                <c:pt idx="403">
                  <c:v>2570.9331000621351</c:v>
                </c:pt>
                <c:pt idx="404">
                  <c:v>2570.9331000621351</c:v>
                </c:pt>
                <c:pt idx="405">
                  <c:v>2570.9331000621351</c:v>
                </c:pt>
                <c:pt idx="406">
                  <c:v>2570.9331000621351</c:v>
                </c:pt>
                <c:pt idx="407">
                  <c:v>2570.9331000621351</c:v>
                </c:pt>
                <c:pt idx="408">
                  <c:v>2570.9331000621351</c:v>
                </c:pt>
                <c:pt idx="409">
                  <c:v>2570.9331000621351</c:v>
                </c:pt>
                <c:pt idx="410">
                  <c:v>2570.9331000621351</c:v>
                </c:pt>
                <c:pt idx="411">
                  <c:v>2570.9331000621351</c:v>
                </c:pt>
                <c:pt idx="412">
                  <c:v>2570.9331000621351</c:v>
                </c:pt>
                <c:pt idx="413">
                  <c:v>2570.9331000621351</c:v>
                </c:pt>
                <c:pt idx="414">
                  <c:v>2570.9331000621351</c:v>
                </c:pt>
                <c:pt idx="415">
                  <c:v>2570.9331000621351</c:v>
                </c:pt>
                <c:pt idx="416">
                  <c:v>2570.9331000621351</c:v>
                </c:pt>
                <c:pt idx="417">
                  <c:v>2570.9331000621351</c:v>
                </c:pt>
                <c:pt idx="418">
                  <c:v>2570.9331000621351</c:v>
                </c:pt>
                <c:pt idx="419">
                  <c:v>2570.9331000621351</c:v>
                </c:pt>
                <c:pt idx="420">
                  <c:v>2570.9331000621351</c:v>
                </c:pt>
                <c:pt idx="421">
                  <c:v>2570.9331000621351</c:v>
                </c:pt>
                <c:pt idx="422">
                  <c:v>2570.9331000621351</c:v>
                </c:pt>
                <c:pt idx="423">
                  <c:v>2570.9331000621351</c:v>
                </c:pt>
                <c:pt idx="424">
                  <c:v>2570.9331000621351</c:v>
                </c:pt>
                <c:pt idx="425">
                  <c:v>2570.9331000621351</c:v>
                </c:pt>
                <c:pt idx="426">
                  <c:v>2570.9331000621351</c:v>
                </c:pt>
                <c:pt idx="427">
                  <c:v>2570.9331000621351</c:v>
                </c:pt>
                <c:pt idx="428">
                  <c:v>2570.9331000621351</c:v>
                </c:pt>
                <c:pt idx="429">
                  <c:v>2570.9331000621351</c:v>
                </c:pt>
                <c:pt idx="430">
                  <c:v>2570.9331000621351</c:v>
                </c:pt>
                <c:pt idx="431">
                  <c:v>2570.9331000621351</c:v>
                </c:pt>
                <c:pt idx="432">
                  <c:v>2570.9331000621351</c:v>
                </c:pt>
                <c:pt idx="433">
                  <c:v>2570.9331000621351</c:v>
                </c:pt>
                <c:pt idx="434">
                  <c:v>2570.9331000621351</c:v>
                </c:pt>
                <c:pt idx="435">
                  <c:v>2570.9331000621351</c:v>
                </c:pt>
                <c:pt idx="436">
                  <c:v>2570.9331000621351</c:v>
                </c:pt>
                <c:pt idx="437">
                  <c:v>2570.9331000621351</c:v>
                </c:pt>
                <c:pt idx="438">
                  <c:v>2570.9331000621351</c:v>
                </c:pt>
                <c:pt idx="439">
                  <c:v>2570.9331000621351</c:v>
                </c:pt>
                <c:pt idx="440">
                  <c:v>2570.9331000621351</c:v>
                </c:pt>
                <c:pt idx="441">
                  <c:v>2570.9331000621351</c:v>
                </c:pt>
                <c:pt idx="442">
                  <c:v>2570.9331000621351</c:v>
                </c:pt>
                <c:pt idx="443">
                  <c:v>2570.9331000621351</c:v>
                </c:pt>
                <c:pt idx="444">
                  <c:v>2570.9331000621351</c:v>
                </c:pt>
                <c:pt idx="445">
                  <c:v>2570.9331000621351</c:v>
                </c:pt>
                <c:pt idx="446">
                  <c:v>2570.9331000621351</c:v>
                </c:pt>
                <c:pt idx="447">
                  <c:v>2570.9331000621351</c:v>
                </c:pt>
                <c:pt idx="448">
                  <c:v>2570.9331000621351</c:v>
                </c:pt>
                <c:pt idx="449">
                  <c:v>2570.9331000621351</c:v>
                </c:pt>
                <c:pt idx="450">
                  <c:v>2570.9331000621351</c:v>
                </c:pt>
                <c:pt idx="451">
                  <c:v>2570.9331000621351</c:v>
                </c:pt>
                <c:pt idx="452">
                  <c:v>2570.9331000621351</c:v>
                </c:pt>
                <c:pt idx="453">
                  <c:v>2570.9331000621351</c:v>
                </c:pt>
                <c:pt idx="454">
                  <c:v>2570.9331000621351</c:v>
                </c:pt>
                <c:pt idx="455">
                  <c:v>2570.9331000621351</c:v>
                </c:pt>
                <c:pt idx="456">
                  <c:v>2570.9331000621351</c:v>
                </c:pt>
                <c:pt idx="457">
                  <c:v>2570.9331000621351</c:v>
                </c:pt>
                <c:pt idx="458">
                  <c:v>2570.9331000621351</c:v>
                </c:pt>
                <c:pt idx="459">
                  <c:v>2570.9331000621351</c:v>
                </c:pt>
                <c:pt idx="460">
                  <c:v>2570.9331000621351</c:v>
                </c:pt>
                <c:pt idx="461">
                  <c:v>2570.9331000621351</c:v>
                </c:pt>
                <c:pt idx="462">
                  <c:v>2570.9331000621351</c:v>
                </c:pt>
                <c:pt idx="463">
                  <c:v>2570.9331000621351</c:v>
                </c:pt>
                <c:pt idx="464">
                  <c:v>2570.9331000621351</c:v>
                </c:pt>
                <c:pt idx="465">
                  <c:v>2570.9331000621351</c:v>
                </c:pt>
                <c:pt idx="466">
                  <c:v>2570.9331000621351</c:v>
                </c:pt>
                <c:pt idx="467">
                  <c:v>2570.9331000621351</c:v>
                </c:pt>
                <c:pt idx="468">
                  <c:v>2570.9331000621351</c:v>
                </c:pt>
                <c:pt idx="469">
                  <c:v>2570.9331000621351</c:v>
                </c:pt>
                <c:pt idx="470">
                  <c:v>2570.9331000621351</c:v>
                </c:pt>
                <c:pt idx="471">
                  <c:v>2570.9331000621351</c:v>
                </c:pt>
                <c:pt idx="472">
                  <c:v>2570.9331000621351</c:v>
                </c:pt>
                <c:pt idx="473">
                  <c:v>2570.9331000621351</c:v>
                </c:pt>
                <c:pt idx="474">
                  <c:v>2570.9331000621351</c:v>
                </c:pt>
                <c:pt idx="475">
                  <c:v>2570.9331000621351</c:v>
                </c:pt>
                <c:pt idx="476">
                  <c:v>2570.9331000621351</c:v>
                </c:pt>
                <c:pt idx="477">
                  <c:v>2570.9331000621351</c:v>
                </c:pt>
                <c:pt idx="478">
                  <c:v>2570.9331000621351</c:v>
                </c:pt>
                <c:pt idx="479">
                  <c:v>2570.9331000621351</c:v>
                </c:pt>
                <c:pt idx="480">
                  <c:v>2570.9331000621351</c:v>
                </c:pt>
                <c:pt idx="481">
                  <c:v>2570.9331000621351</c:v>
                </c:pt>
                <c:pt idx="482">
                  <c:v>2570.9331000621351</c:v>
                </c:pt>
                <c:pt idx="483">
                  <c:v>2570.9331000621351</c:v>
                </c:pt>
                <c:pt idx="484">
                  <c:v>2570.9331000621351</c:v>
                </c:pt>
                <c:pt idx="485">
                  <c:v>2570.9331000621351</c:v>
                </c:pt>
                <c:pt idx="486">
                  <c:v>2570.9331000621351</c:v>
                </c:pt>
                <c:pt idx="487">
                  <c:v>2570.9331000621351</c:v>
                </c:pt>
                <c:pt idx="488">
                  <c:v>2570.9331000621351</c:v>
                </c:pt>
                <c:pt idx="489">
                  <c:v>2570.9331000621351</c:v>
                </c:pt>
                <c:pt idx="490">
                  <c:v>2570.9331000621351</c:v>
                </c:pt>
                <c:pt idx="491">
                  <c:v>2570.9331000621351</c:v>
                </c:pt>
                <c:pt idx="492">
                  <c:v>2570.9331000621351</c:v>
                </c:pt>
                <c:pt idx="493">
                  <c:v>2570.9331000621351</c:v>
                </c:pt>
                <c:pt idx="494">
                  <c:v>2570.9331000621351</c:v>
                </c:pt>
                <c:pt idx="495">
                  <c:v>2570.9331000621351</c:v>
                </c:pt>
                <c:pt idx="496">
                  <c:v>2570.9331000621351</c:v>
                </c:pt>
                <c:pt idx="497">
                  <c:v>2570.9331000621351</c:v>
                </c:pt>
                <c:pt idx="498">
                  <c:v>2570.9331000621351</c:v>
                </c:pt>
                <c:pt idx="499">
                  <c:v>2570.9331000621351</c:v>
                </c:pt>
                <c:pt idx="500">
                  <c:v>2570.9331000621351</c:v>
                </c:pt>
              </c:numCache>
            </c:numRef>
          </c:yVal>
          <c:smooth val="0"/>
          <c:extLst>
            <c:ext xmlns:c16="http://schemas.microsoft.com/office/drawing/2014/chart" uri="{C3380CC4-5D6E-409C-BE32-E72D297353CC}">
              <c16:uniqueId val="{00000001-DA76-9C4E-BF56-2B5A9E8C5BD1}"/>
            </c:ext>
          </c:extLst>
        </c:ser>
        <c:ser>
          <c:idx val="2"/>
          <c:order val="2"/>
          <c:tx>
            <c:strRef>
              <c:f>equivalency_metrics!$G$6</c:f>
              <c:strCache>
                <c:ptCount val="1"/>
                <c:pt idx="0">
                  <c:v>Int. radiative forcing - Effect by that year expressed as CO2 effect by that year</c:v>
                </c:pt>
              </c:strCache>
            </c:strRef>
          </c:tx>
          <c:spPr>
            <a:ln w="19050" cap="rnd">
              <a:solidFill>
                <a:schemeClr val="accent6">
                  <a:lumMod val="50000"/>
                </a:schemeClr>
              </a:solidFill>
              <a:prstDash val="sysDot"/>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equivalency_metrics!$G$7:$G$507</c:f>
              <c:numCache>
                <c:formatCode>_-* #,##0_-;\-* #,##0_-;_-* "-"??_-;_-@_-</c:formatCode>
                <c:ptCount val="501"/>
                <c:pt idx="0">
                  <c:v>0</c:v>
                </c:pt>
                <c:pt idx="1">
                  <c:v>4478.8881926974436</c:v>
                </c:pt>
                <c:pt idx="2">
                  <c:v>5617.0309022810889</c:v>
                </c:pt>
                <c:pt idx="3">
                  <c:v>6068.1441066195021</c:v>
                </c:pt>
                <c:pt idx="4">
                  <c:v>6335.9417986676226</c:v>
                </c:pt>
                <c:pt idx="5">
                  <c:v>6522.2706300348418</c:v>
                </c:pt>
                <c:pt idx="6">
                  <c:v>6661.9752069960796</c:v>
                </c:pt>
                <c:pt idx="7">
                  <c:v>6770.7089812939148</c:v>
                </c:pt>
                <c:pt idx="8">
                  <c:v>6856.8730636807641</c:v>
                </c:pt>
                <c:pt idx="9">
                  <c:v>6925.5900452777068</c:v>
                </c:pt>
                <c:pt idx="10">
                  <c:v>6980.292555273053</c:v>
                </c:pt>
                <c:pt idx="11">
                  <c:v>7023.4470176527593</c:v>
                </c:pt>
                <c:pt idx="12">
                  <c:v>7056.9185090284636</c:v>
                </c:pt>
                <c:pt idx="13">
                  <c:v>7082.1706677461389</c:v>
                </c:pt>
                <c:pt idx="14">
                  <c:v>7100.3833670444246</c:v>
                </c:pt>
                <c:pt idx="15">
                  <c:v>7112.5264990788901</c:v>
                </c:pt>
                <c:pt idx="16">
                  <c:v>7119.4088977020365</c:v>
                </c:pt>
                <c:pt idx="17">
                  <c:v>7121.7123984007058</c:v>
                </c:pt>
                <c:pt idx="18">
                  <c:v>7120.016559186166</c:v>
                </c:pt>
                <c:pt idx="19">
                  <c:v>7114.8172360642338</c:v>
                </c:pt>
                <c:pt idx="20">
                  <c:v>7106.5409396474879</c:v>
                </c:pt>
                <c:pt idx="21">
                  <c:v>7095.5561831657988</c:v>
                </c:pt>
                <c:pt idx="22">
                  <c:v>7082.1826122994507</c:v>
                </c:pt>
                <c:pt idx="23">
                  <c:v>7066.6984525590824</c:v>
                </c:pt>
                <c:pt idx="24">
                  <c:v>7049.3466501320427</c:v>
                </c:pt>
                <c:pt idx="25">
                  <c:v>7030.339978473301</c:v>
                </c:pt>
                <c:pt idx="26">
                  <c:v>7009.8653134804408</c:v>
                </c:pt>
                <c:pt idx="27">
                  <c:v>6988.0872320803846</c:v>
                </c:pt>
                <c:pt idx="28">
                  <c:v>6965.1510548532897</c:v>
                </c:pt>
                <c:pt idx="29">
                  <c:v>6941.1854282748418</c:v>
                </c:pt>
                <c:pt idx="30">
                  <c:v>6916.3045233620896</c:v>
                </c:pt>
                <c:pt idx="31">
                  <c:v>6890.6099130948769</c:v>
                </c:pt>
                <c:pt idx="32">
                  <c:v>6864.1921797288396</c:v>
                </c:pt>
                <c:pt idx="33">
                  <c:v>6837.1322941904327</c:v>
                </c:pt>
                <c:pt idx="34">
                  <c:v>6809.5028025778938</c:v>
                </c:pt>
                <c:pt idx="35">
                  <c:v>6781.3688489790793</c:v>
                </c:pt>
                <c:pt idx="36">
                  <c:v>6752.7890590631341</c:v>
                </c:pt>
                <c:pt idx="37">
                  <c:v>6723.8163049893146</c:v>
                </c:pt>
                <c:pt idx="38">
                  <c:v>6694.4983689369938</c:v>
                </c:pt>
                <c:pt idx="39">
                  <c:v>6664.8785198680644</c:v>
                </c:pt>
                <c:pt idx="40">
                  <c:v>6634.9960158861404</c:v>
                </c:pt>
                <c:pt idx="41">
                  <c:v>6604.8865426767907</c:v>
                </c:pt>
                <c:pt idx="42">
                  <c:v>6574.5825969353509</c:v>
                </c:pt>
                <c:pt idx="43">
                  <c:v>6544.1138223620728</c:v>
                </c:pt>
                <c:pt idx="44">
                  <c:v>6513.5073046864409</c:v>
                </c:pt>
                <c:pt idx="45">
                  <c:v>6482.7878312384628</c:v>
                </c:pt>
                <c:pt idx="46">
                  <c:v>6451.9781197866232</c:v>
                </c:pt>
                <c:pt idx="47">
                  <c:v>6421.0990206859233</c:v>
                </c:pt>
                <c:pt idx="48">
                  <c:v>6390.1696958058319</c:v>
                </c:pt>
                <c:pt idx="49">
                  <c:v>6359.2077772204975</c:v>
                </c:pt>
                <c:pt idx="50">
                  <c:v>6328.2295082287765</c:v>
                </c:pt>
                <c:pt idx="51">
                  <c:v>6297.2498689181612</c:v>
                </c:pt>
                <c:pt idx="52">
                  <c:v>6266.2826881849387</c:v>
                </c:pt>
                <c:pt idx="53">
                  <c:v>6235.3407438650465</c:v>
                </c:pt>
                <c:pt idx="54">
                  <c:v>6204.4358524093313</c:v>
                </c:pt>
                <c:pt idx="55">
                  <c:v>6173.5789493476495</c:v>
                </c:pt>
                <c:pt idx="56">
                  <c:v>6142.7801616237648</c:v>
                </c:pt>
                <c:pt idx="57">
                  <c:v>6112.048872743253</c:v>
                </c:pt>
                <c:pt idx="58">
                  <c:v>6081.3937815563331</c:v>
                </c:pt>
                <c:pt idx="59">
                  <c:v>6050.8229553937108</c:v>
                </c:pt>
                <c:pt idx="60">
                  <c:v>6020.3438781839131</c:v>
                </c:pt>
                <c:pt idx="61">
                  <c:v>5989.9634941030108</c:v>
                </c:pt>
                <c:pt idx="62">
                  <c:v>5959.6882472404286</c:v>
                </c:pt>
                <c:pt idx="63">
                  <c:v>5929.5241177062007</c:v>
                </c:pt>
                <c:pt idx="64">
                  <c:v>5899.4766545543998</c:v>
                </c:pt>
                <c:pt idx="65">
                  <c:v>5869.5510058532636</c:v>
                </c:pt>
                <c:pt idx="66">
                  <c:v>5839.7519461941338</c:v>
                </c:pt>
                <c:pt idx="67">
                  <c:v>5810.0839018977131</c:v>
                </c:pt>
                <c:pt idx="68">
                  <c:v>5780.5509741467713</c:v>
                </c:pt>
                <c:pt idx="69">
                  <c:v>5751.1569602487143</c:v>
                </c:pt>
                <c:pt idx="70">
                  <c:v>5721.9053732088432</c:v>
                </c:pt>
                <c:pt idx="71">
                  <c:v>5692.7994597753623</c:v>
                </c:pt>
                <c:pt idx="72">
                  <c:v>5663.842217099681</c:v>
                </c:pt>
                <c:pt idx="73">
                  <c:v>5635.0364081402631</c:v>
                </c:pt>
                <c:pt idx="74">
                  <c:v>5606.3845759246842</c:v>
                </c:pt>
                <c:pt idx="75">
                  <c:v>5577.8890567725794</c:v>
                </c:pt>
                <c:pt idx="76">
                  <c:v>5549.5519925716062</c:v>
                </c:pt>
                <c:pt idx="77">
                  <c:v>5521.375342189097</c:v>
                </c:pt>
                <c:pt idx="78">
                  <c:v>5493.3608920938077</c:v>
                </c:pt>
                <c:pt idx="79">
                  <c:v>5465.510266254717</c:v>
                </c:pt>
                <c:pt idx="80">
                  <c:v>5437.8249353772908</c:v>
                </c:pt>
                <c:pt idx="81">
                  <c:v>5410.3062255317054</c:v>
                </c:pt>
                <c:pt idx="82">
                  <c:v>5382.9553262223681</c:v>
                </c:pt>
                <c:pt idx="83">
                  <c:v>5355.7732979433031</c:v>
                </c:pt>
                <c:pt idx="84">
                  <c:v>5328.761079259888</c:v>
                </c:pt>
                <c:pt idx="85">
                  <c:v>5301.9194934536181</c:v>
                </c:pt>
                <c:pt idx="86">
                  <c:v>5275.2492547632401</c:v>
                </c:pt>
                <c:pt idx="87">
                  <c:v>5248.7509742526117</c:v>
                </c:pt>
                <c:pt idx="88">
                  <c:v>5222.4251653328838</c:v>
                </c:pt>
                <c:pt idx="89">
                  <c:v>5196.2722489642265</c:v>
                </c:pt>
                <c:pt idx="90">
                  <c:v>5170.292558560086</c:v>
                </c:pt>
                <c:pt idx="91">
                  <c:v>5144.4863446149975</c:v>
                </c:pt>
                <c:pt idx="92">
                  <c:v>5118.8537790752052</c:v>
                </c:pt>
                <c:pt idx="93">
                  <c:v>5093.3949594696933</c:v>
                </c:pt>
                <c:pt idx="94">
                  <c:v>5068.1099128178275</c:v>
                </c:pt>
                <c:pt idx="95">
                  <c:v>5042.9985993284208</c:v>
                </c:pt>
                <c:pt idx="96">
                  <c:v>5018.0609159038877</c:v>
                </c:pt>
                <c:pt idx="97">
                  <c:v>4993.2966994620483</c:v>
                </c:pt>
                <c:pt idx="98">
                  <c:v>4968.7057300871493</c:v>
                </c:pt>
                <c:pt idx="99">
                  <c:v>4944.2877340207606</c:v>
                </c:pt>
                <c:pt idx="100" formatCode="0.00">
                  <c:v>4920.0423865024386</c:v>
                </c:pt>
                <c:pt idx="101">
                  <c:v>4895.9693144692246</c:v>
                </c:pt>
                <c:pt idx="102">
                  <c:v>4872.0680991224317</c:v>
                </c:pt>
                <c:pt idx="103">
                  <c:v>4848.3382783695179</c:v>
                </c:pt>
                <c:pt idx="104">
                  <c:v>4824.7793491482889</c:v>
                </c:pt>
                <c:pt idx="105">
                  <c:v>4801.390769640152</c:v>
                </c:pt>
                <c:pt idx="106">
                  <c:v>4778.1719613786563</c:v>
                </c:pt>
                <c:pt idx="107">
                  <c:v>4755.122311259147</c:v>
                </c:pt>
                <c:pt idx="108">
                  <c:v>4732.2411734549141</c:v>
                </c:pt>
                <c:pt idx="109">
                  <c:v>4709.5278712449035</c:v>
                </c:pt>
                <c:pt idx="110">
                  <c:v>4686.9816987576751</c:v>
                </c:pt>
                <c:pt idx="111">
                  <c:v>4664.6019226360168</c:v>
                </c:pt>
                <c:pt idx="112">
                  <c:v>4642.3877836262945</c:v>
                </c:pt>
                <c:pt idx="113">
                  <c:v>4620.3384980964101</c:v>
                </c:pt>
                <c:pt idx="114">
                  <c:v>4598.4532594859475</c:v>
                </c:pt>
                <c:pt idx="115">
                  <c:v>4576.731239691876</c:v>
                </c:pt>
                <c:pt idx="116">
                  <c:v>4555.1715903929971</c:v>
                </c:pt>
                <c:pt idx="117">
                  <c:v>4533.7734443160934</c:v>
                </c:pt>
                <c:pt idx="118">
                  <c:v>4512.5359164465654</c:v>
                </c:pt>
                <c:pt idx="119">
                  <c:v>4491.4581051862106</c:v>
                </c:pt>
                <c:pt idx="120">
                  <c:v>4470.5390934606048</c:v>
                </c:pt>
                <c:pt idx="121">
                  <c:v>4449.7779497784204</c:v>
                </c:pt>
                <c:pt idx="122">
                  <c:v>4429.1737292448906</c:v>
                </c:pt>
                <c:pt idx="123">
                  <c:v>4408.7254745314931</c:v>
                </c:pt>
                <c:pt idx="124">
                  <c:v>4388.4322168038225</c:v>
                </c:pt>
                <c:pt idx="125">
                  <c:v>4368.2929766095021</c:v>
                </c:pt>
                <c:pt idx="126">
                  <c:v>4348.3067647279031</c:v>
                </c:pt>
                <c:pt idx="127">
                  <c:v>4328.4725829833269</c:v>
                </c:pt>
                <c:pt idx="128">
                  <c:v>4308.7894250232339</c:v>
                </c:pt>
                <c:pt idx="129">
                  <c:v>4289.2562770630157</c:v>
                </c:pt>
                <c:pt idx="130">
                  <c:v>4269.872118598737</c:v>
                </c:pt>
                <c:pt idx="131">
                  <c:v>4250.6359230891721</c:v>
                </c:pt>
                <c:pt idx="132">
                  <c:v>4231.5466586084649</c:v>
                </c:pt>
                <c:pt idx="133">
                  <c:v>4212.6032884705855</c:v>
                </c:pt>
                <c:pt idx="134">
                  <c:v>4193.8047718267717</c:v>
                </c:pt>
                <c:pt idx="135">
                  <c:v>4175.1500642370565</c:v>
                </c:pt>
                <c:pt idx="136">
                  <c:v>4156.6381182169325</c:v>
                </c:pt>
                <c:pt idx="137">
                  <c:v>4138.2678837601579</c:v>
                </c:pt>
                <c:pt idx="138">
                  <c:v>4120.038308838667</c:v>
                </c:pt>
                <c:pt idx="139">
                  <c:v>4101.9483398805014</c:v>
                </c:pt>
                <c:pt idx="140">
                  <c:v>4083.9969222266213</c:v>
                </c:pt>
                <c:pt idx="141">
                  <c:v>4066.1830005674587</c:v>
                </c:pt>
                <c:pt idx="142">
                  <c:v>4048.5055193599837</c:v>
                </c:pt>
                <c:pt idx="143">
                  <c:v>4030.9634232260651</c:v>
                </c:pt>
                <c:pt idx="144">
                  <c:v>4013.5556573328477</c:v>
                </c:pt>
                <c:pt idx="145">
                  <c:v>3996.2811677558557</c:v>
                </c:pt>
                <c:pt idx="146">
                  <c:v>3979.1389018254777</c:v>
                </c:pt>
                <c:pt idx="147">
                  <c:v>3962.1278084574869</c:v>
                </c:pt>
                <c:pt idx="148">
                  <c:v>3945.2468384682143</c:v>
                </c:pt>
                <c:pt idx="149">
                  <c:v>3928.4949448749489</c:v>
                </c:pt>
                <c:pt idx="150">
                  <c:v>3911.8710831821495</c:v>
                </c:pt>
                <c:pt idx="151">
                  <c:v>3895.3742116540056</c:v>
                </c:pt>
                <c:pt idx="152">
                  <c:v>3879.0032915738607</c:v>
                </c:pt>
                <c:pt idx="153">
                  <c:v>3862.7572874910106</c:v>
                </c:pt>
                <c:pt idx="154">
                  <c:v>3846.6351674553534</c:v>
                </c:pt>
                <c:pt idx="155">
                  <c:v>3830.6359032403498</c:v>
                </c:pt>
                <c:pt idx="156">
                  <c:v>3814.7584705547456</c:v>
                </c:pt>
                <c:pt idx="157">
                  <c:v>3799.0018492434783</c:v>
                </c:pt>
                <c:pt idx="158">
                  <c:v>3783.3650234781794</c:v>
                </c:pt>
                <c:pt idx="159">
                  <c:v>3767.8469819376669</c:v>
                </c:pt>
                <c:pt idx="160">
                  <c:v>3752.4467179788148</c:v>
                </c:pt>
                <c:pt idx="161">
                  <c:v>3737.1632297981578</c:v>
                </c:pt>
                <c:pt idx="162">
                  <c:v>3721.9955205845799</c:v>
                </c:pt>
                <c:pt idx="163">
                  <c:v>3706.9425986634469</c:v>
                </c:pt>
                <c:pt idx="164">
                  <c:v>3692.0034776324787</c:v>
                </c:pt>
                <c:pt idx="165">
                  <c:v>3677.177176489703</c:v>
                </c:pt>
                <c:pt idx="166">
                  <c:v>3662.4627197537761</c:v>
                </c:pt>
                <c:pt idx="167">
                  <c:v>3647.8591375769747</c:v>
                </c:pt>
                <c:pt idx="168">
                  <c:v>3633.3654658511232</c:v>
                </c:pt>
                <c:pt idx="169">
                  <c:v>3618.980746306755</c:v>
                </c:pt>
                <c:pt idx="170">
                  <c:v>3604.7040266057338</c:v>
                </c:pt>
                <c:pt idx="171">
                  <c:v>3590.5343604276222</c:v>
                </c:pt>
                <c:pt idx="172">
                  <c:v>3576.4708075500066</c:v>
                </c:pt>
                <c:pt idx="173">
                  <c:v>3562.512433923047</c:v>
                </c:pt>
                <c:pt idx="174">
                  <c:v>3548.6583117384434</c:v>
                </c:pt>
                <c:pt idx="175">
                  <c:v>3534.9075194930638</c:v>
                </c:pt>
                <c:pt idx="176">
                  <c:v>3521.259142047425</c:v>
                </c:pt>
                <c:pt idx="177">
                  <c:v>3507.7122706792438</c:v>
                </c:pt>
                <c:pt idx="178">
                  <c:v>3494.266003132238</c:v>
                </c:pt>
                <c:pt idx="179">
                  <c:v>3480.9194436603793</c:v>
                </c:pt>
                <c:pt idx="180">
                  <c:v>3467.6717030677723</c:v>
                </c:pt>
                <c:pt idx="181">
                  <c:v>3454.5218987443354</c:v>
                </c:pt>
                <c:pt idx="182">
                  <c:v>3441.4691546974586</c:v>
                </c:pt>
                <c:pt idx="183">
                  <c:v>3428.5126015797919</c:v>
                </c:pt>
                <c:pt idx="184">
                  <c:v>3415.6513767133274</c:v>
                </c:pt>
                <c:pt idx="185">
                  <c:v>3402.8846241099318</c:v>
                </c:pt>
                <c:pt idx="186">
                  <c:v>3390.2114944884624</c:v>
                </c:pt>
                <c:pt idx="187">
                  <c:v>3377.6311452886212</c:v>
                </c:pt>
                <c:pt idx="188">
                  <c:v>3365.1427406816788</c:v>
                </c:pt>
                <c:pt idx="189">
                  <c:v>3352.7454515781928</c:v>
                </c:pt>
                <c:pt idx="190">
                  <c:v>3340.4384556328619</c:v>
                </c:pt>
                <c:pt idx="191">
                  <c:v>3328.2209372466286</c:v>
                </c:pt>
                <c:pt idx="192">
                  <c:v>3316.0920875661459</c:v>
                </c:pt>
                <c:pt idx="193">
                  <c:v>3304.0511044807354</c:v>
                </c:pt>
                <c:pt idx="194">
                  <c:v>3292.0971926169273</c:v>
                </c:pt>
                <c:pt idx="195">
                  <c:v>3280.2295633307131</c:v>
                </c:pt>
                <c:pt idx="196">
                  <c:v>3268.4474346975881</c:v>
                </c:pt>
                <c:pt idx="197">
                  <c:v>3256.7500315005013</c:v>
                </c:pt>
                <c:pt idx="198">
                  <c:v>3245.1365852157996</c:v>
                </c:pt>
                <c:pt idx="199">
                  <c:v>3233.6063339972602</c:v>
                </c:pt>
                <c:pt idx="200">
                  <c:v>3222.1585226582974</c:v>
                </c:pt>
                <c:pt idx="201">
                  <c:v>3210.7924026524365</c:v>
                </c:pt>
                <c:pt idx="202">
                  <c:v>3199.5072320521253</c:v>
                </c:pt>
                <c:pt idx="203">
                  <c:v>3188.3022755259813</c:v>
                </c:pt>
                <c:pt idx="204">
                  <c:v>3177.1768043145275</c:v>
                </c:pt>
                <c:pt idx="205">
                  <c:v>3166.130096204512</c:v>
                </c:pt>
                <c:pt idx="206">
                  <c:v>3155.161435501871</c:v>
                </c:pt>
                <c:pt idx="207">
                  <c:v>3144.2701130034111</c:v>
                </c:pt>
                <c:pt idx="208">
                  <c:v>3133.4554259672632</c:v>
                </c:pt>
                <c:pt idx="209">
                  <c:v>3122.7166780821967</c:v>
                </c:pt>
                <c:pt idx="210">
                  <c:v>3112.0531794358303</c:v>
                </c:pt>
                <c:pt idx="211">
                  <c:v>3101.4642464818121</c:v>
                </c:pt>
                <c:pt idx="212">
                  <c:v>3090.9492020060275</c:v>
                </c:pt>
                <c:pt idx="213">
                  <c:v>3080.5073750918796</c:v>
                </c:pt>
                <c:pt idx="214">
                  <c:v>3070.138101084709</c:v>
                </c:pt>
                <c:pt idx="215">
                  <c:v>3059.8407215553921</c:v>
                </c:pt>
                <c:pt idx="216">
                  <c:v>3049.6145842631731</c:v>
                </c:pt>
                <c:pt idx="217">
                  <c:v>3039.4590431177762</c:v>
                </c:pt>
                <c:pt idx="218">
                  <c:v>3029.3734581408462</c:v>
                </c:pt>
                <c:pt idx="219">
                  <c:v>3019.3571954267554</c:v>
                </c:pt>
                <c:pt idx="220">
                  <c:v>3009.4096271028225</c:v>
                </c:pt>
                <c:pt idx="221">
                  <c:v>2999.5301312889878</c:v>
                </c:pt>
                <c:pt idx="222">
                  <c:v>2989.718092056979</c:v>
                </c:pt>
                <c:pt idx="223">
                  <c:v>2979.9728993890044</c:v>
                </c:pt>
                <c:pt idx="224">
                  <c:v>2970.293949136013</c:v>
                </c:pt>
                <c:pt idx="225">
                  <c:v>2960.6806429755602</c:v>
                </c:pt>
                <c:pt idx="226">
                  <c:v>2951.1323883692994</c:v>
                </c:pt>
                <c:pt idx="227">
                  <c:v>2941.6485985201498</c:v>
                </c:pt>
                <c:pt idx="228">
                  <c:v>2932.2286923291531</c:v>
                </c:pt>
                <c:pt idx="229">
                  <c:v>2922.8720943520625</c:v>
                </c:pt>
                <c:pt idx="230">
                  <c:v>2913.5782347556892</c:v>
                </c:pt>
                <c:pt idx="231">
                  <c:v>2904.3465492740238</c:v>
                </c:pt>
                <c:pt idx="232">
                  <c:v>2895.1764791641804</c:v>
                </c:pt>
                <c:pt idx="233">
                  <c:v>2886.0674711621627</c:v>
                </c:pt>
                <c:pt idx="234">
                  <c:v>2877.018977438499</c:v>
                </c:pt>
                <c:pt idx="235">
                  <c:v>2868.0304555537523</c:v>
                </c:pt>
                <c:pt idx="236">
                  <c:v>2859.1013684139448</c:v>
                </c:pt>
                <c:pt idx="237">
                  <c:v>2850.231184225896</c:v>
                </c:pt>
                <c:pt idx="238">
                  <c:v>2841.4193764525221</c:v>
                </c:pt>
                <c:pt idx="239">
                  <c:v>2832.6654237680873</c:v>
                </c:pt>
                <c:pt idx="240">
                  <c:v>2823.9688100134522</c:v>
                </c:pt>
                <c:pt idx="241">
                  <c:v>2815.3290241513182</c:v>
                </c:pt>
                <c:pt idx="242">
                  <c:v>2806.7455602214945</c:v>
                </c:pt>
                <c:pt idx="243">
                  <c:v>2798.2179172962051</c:v>
                </c:pt>
                <c:pt idx="244">
                  <c:v>2789.7455994354432</c:v>
                </c:pt>
                <c:pt idx="245">
                  <c:v>2781.3281156423968</c:v>
                </c:pt>
                <c:pt idx="246">
                  <c:v>2772.9649798189553</c:v>
                </c:pt>
                <c:pt idx="247">
                  <c:v>2764.6557107213139</c:v>
                </c:pt>
                <c:pt idx="248">
                  <c:v>2756.3998319156826</c:v>
                </c:pt>
                <c:pt idx="249">
                  <c:v>2748.1968717341242</c:v>
                </c:pt>
                <c:pt idx="250">
                  <c:v>2740.0463632305173</c:v>
                </c:pt>
                <c:pt idx="251">
                  <c:v>2731.9478441366668</c:v>
                </c:pt>
                <c:pt idx="252">
                  <c:v>2723.9008568185764</c:v>
                </c:pt>
                <c:pt idx="253">
                  <c:v>2715.904948232876</c:v>
                </c:pt>
                <c:pt idx="254">
                  <c:v>2707.9596698834339</c:v>
                </c:pt>
                <c:pt idx="255">
                  <c:v>2700.0645777781479</c:v>
                </c:pt>
                <c:pt idx="256">
                  <c:v>2692.2192323859349</c:v>
                </c:pt>
                <c:pt idx="257">
                  <c:v>2684.4231985939164</c:v>
                </c:pt>
                <c:pt idx="258">
                  <c:v>2676.6760456648212</c:v>
                </c:pt>
                <c:pt idx="259">
                  <c:v>2668.9773471945991</c:v>
                </c:pt>
                <c:pt idx="260">
                  <c:v>2661.3266810702639</c:v>
                </c:pt>
                <c:pt idx="261">
                  <c:v>2653.7236294279633</c:v>
                </c:pt>
                <c:pt idx="262">
                  <c:v>2646.1677786112896</c:v>
                </c:pt>
                <c:pt idx="263">
                  <c:v>2638.6587191298318</c:v>
                </c:pt>
                <c:pt idx="264">
                  <c:v>2631.1960456179781</c:v>
                </c:pt>
                <c:pt idx="265">
                  <c:v>2623.779356793973</c:v>
                </c:pt>
                <c:pt idx="266">
                  <c:v>2616.4082554192278</c:v>
                </c:pt>
                <c:pt idx="267">
                  <c:v>2609.0823482579044</c:v>
                </c:pt>
                <c:pt idx="268">
                  <c:v>2601.8012460367599</c:v>
                </c:pt>
                <c:pt idx="269">
                  <c:v>2594.5645634052667</c:v>
                </c:pt>
                <c:pt idx="270">
                  <c:v>2587.371918896004</c:v>
                </c:pt>
                <c:pt idx="271">
                  <c:v>2580.2229348853339</c:v>
                </c:pt>
                <c:pt idx="272">
                  <c:v>2573.117237554357</c:v>
                </c:pt>
                <c:pt idx="273">
                  <c:v>2566.0544568501559</c:v>
                </c:pt>
                <c:pt idx="274">
                  <c:v>2559.0342264473202</c:v>
                </c:pt>
                <c:pt idx="275">
                  <c:v>2552.0561837097694</c:v>
                </c:pt>
                <c:pt idx="276">
                  <c:v>2545.1199696528656</c:v>
                </c:pt>
                <c:pt idx="277">
                  <c:v>2538.2252289058201</c:v>
                </c:pt>
                <c:pt idx="278">
                  <c:v>2531.3716096743974</c:v>
                </c:pt>
                <c:pt idx="279">
                  <c:v>2524.5587637039193</c:v>
                </c:pt>
                <c:pt idx="280">
                  <c:v>2517.7863462425644</c:v>
                </c:pt>
                <c:pt idx="281">
                  <c:v>2511.0540160049713</c:v>
                </c:pt>
                <c:pt idx="282">
                  <c:v>2504.3614351361471</c:v>
                </c:pt>
                <c:pt idx="283">
                  <c:v>2497.70826917567</c:v>
                </c:pt>
                <c:pt idx="284">
                  <c:v>2491.0941870222059</c:v>
                </c:pt>
                <c:pt idx="285">
                  <c:v>2484.5188608983217</c:v>
                </c:pt>
                <c:pt idx="286">
                  <c:v>2477.9819663156072</c:v>
                </c:pt>
                <c:pt idx="287">
                  <c:v>2471.4831820400987</c:v>
                </c:pt>
                <c:pt idx="288">
                  <c:v>2465.022190058015</c:v>
                </c:pt>
                <c:pt idx="289">
                  <c:v>2458.598675541788</c:v>
                </c:pt>
                <c:pt idx="290">
                  <c:v>2452.21232681641</c:v>
                </c:pt>
                <c:pt idx="291">
                  <c:v>2445.8628353260774</c:v>
                </c:pt>
                <c:pt idx="292">
                  <c:v>2439.5498956011429</c:v>
                </c:pt>
                <c:pt idx="293">
                  <c:v>2433.2732052253723</c:v>
                </c:pt>
                <c:pt idx="294">
                  <c:v>2427.0324648035039</c:v>
                </c:pt>
                <c:pt idx="295">
                  <c:v>2420.8273779291098</c:v>
                </c:pt>
                <c:pt idx="296">
                  <c:v>2414.6576511527664</c:v>
                </c:pt>
                <c:pt idx="297">
                  <c:v>2408.5229939505184</c:v>
                </c:pt>
                <c:pt idx="298">
                  <c:v>2402.4231186926449</c:v>
                </c:pt>
                <c:pt idx="299">
                  <c:v>2396.357740612732</c:v>
                </c:pt>
                <c:pt idx="300">
                  <c:v>2390.326577777038</c:v>
                </c:pt>
                <c:pt idx="301">
                  <c:v>2384.3293510541566</c:v>
                </c:pt>
                <c:pt idx="302">
                  <c:v>2378.3657840849819</c:v>
                </c:pt>
                <c:pt idx="303">
                  <c:v>2372.435603252959</c:v>
                </c:pt>
                <c:pt idx="304">
                  <c:v>2366.5385376546405</c:v>
                </c:pt>
                <c:pt idx="305">
                  <c:v>2360.6743190705256</c:v>
                </c:pt>
                <c:pt idx="306">
                  <c:v>2354.8426819361957</c:v>
                </c:pt>
                <c:pt idx="307">
                  <c:v>2349.0433633137382</c:v>
                </c:pt>
                <c:pt idx="308">
                  <c:v>2343.2761028634591</c:v>
                </c:pt>
                <c:pt idx="309">
                  <c:v>2337.5406428158785</c:v>
                </c:pt>
                <c:pt idx="310">
                  <c:v>2331.8367279440172</c:v>
                </c:pt>
                <c:pt idx="311">
                  <c:v>2326.1641055359619</c:v>
                </c:pt>
                <c:pt idx="312">
                  <c:v>2320.5225253677145</c:v>
                </c:pt>
                <c:pt idx="313">
                  <c:v>2314.9117396763163</c:v>
                </c:pt>
                <c:pt idx="314">
                  <c:v>2309.3315031332586</c:v>
                </c:pt>
                <c:pt idx="315">
                  <c:v>2303.7815728181613</c:v>
                </c:pt>
                <c:pt idx="316">
                  <c:v>2298.2617081927287</c:v>
                </c:pt>
                <c:pt idx="317">
                  <c:v>2292.7716710749824</c:v>
                </c:pt>
                <c:pt idx="318">
                  <c:v>2287.3112256137529</c:v>
                </c:pt>
                <c:pt idx="319">
                  <c:v>2281.8801382634547</c:v>
                </c:pt>
                <c:pt idx="320">
                  <c:v>2276.4781777591138</c:v>
                </c:pt>
                <c:pt idx="321">
                  <c:v>2271.1051150916737</c:v>
                </c:pt>
                <c:pt idx="322">
                  <c:v>2265.7607234835477</c:v>
                </c:pt>
                <c:pt idx="323">
                  <c:v>2260.4447783644487</c:v>
                </c:pt>
                <c:pt idx="324">
                  <c:v>2255.1570573474669</c:v>
                </c:pt>
                <c:pt idx="325">
                  <c:v>2249.897340205403</c:v>
                </c:pt>
                <c:pt idx="326">
                  <c:v>2244.6654088473665</c:v>
                </c:pt>
                <c:pt idx="327">
                  <c:v>2239.4610472956133</c:v>
                </c:pt>
                <c:pt idx="328">
                  <c:v>2234.2840416626432</c:v>
                </c:pt>
                <c:pt idx="329">
                  <c:v>2229.1341801285389</c:v>
                </c:pt>
                <c:pt idx="330">
                  <c:v>2224.0112529185585</c:v>
                </c:pt>
                <c:pt idx="331">
                  <c:v>2218.9150522809632</c:v>
                </c:pt>
                <c:pt idx="332">
                  <c:v>2213.8453724650954</c:v>
                </c:pt>
                <c:pt idx="333">
                  <c:v>2208.8020096996884</c:v>
                </c:pt>
                <c:pt idx="334">
                  <c:v>2203.7847621714209</c:v>
                </c:pt>
                <c:pt idx="335">
                  <c:v>2198.7934300037014</c:v>
                </c:pt>
                <c:pt idx="336">
                  <c:v>2193.8278152356911</c:v>
                </c:pt>
                <c:pt idx="337">
                  <c:v>2188.8877218015523</c:v>
                </c:pt>
                <c:pt idx="338">
                  <c:v>2183.9729555099316</c:v>
                </c:pt>
                <c:pt idx="339">
                  <c:v>2179.0833240236639</c:v>
                </c:pt>
                <c:pt idx="340">
                  <c:v>2174.2186368397092</c:v>
                </c:pt>
                <c:pt idx="341">
                  <c:v>2169.3787052693033</c:v>
                </c:pt>
                <c:pt idx="342">
                  <c:v>2164.5633424183361</c:v>
                </c:pt>
                <c:pt idx="343">
                  <c:v>2159.7723631679455</c:v>
                </c:pt>
                <c:pt idx="344">
                  <c:v>2155.0055841553253</c:v>
                </c:pt>
                <c:pt idx="345">
                  <c:v>2150.2628237547551</c:v>
                </c:pt>
                <c:pt idx="346">
                  <c:v>2145.5439020588301</c:v>
                </c:pt>
                <c:pt idx="347">
                  <c:v>2140.8486408599147</c:v>
                </c:pt>
                <c:pt idx="348">
                  <c:v>2136.1768636317947</c:v>
                </c:pt>
                <c:pt idx="349">
                  <c:v>2131.5283955115369</c:v>
                </c:pt>
                <c:pt idx="350">
                  <c:v>2126.9030632815579</c:v>
                </c:pt>
                <c:pt idx="351">
                  <c:v>2122.3006953518857</c:v>
                </c:pt>
                <c:pt idx="352">
                  <c:v>2117.7211217426311</c:v>
                </c:pt>
                <c:pt idx="353">
                  <c:v>2113.1641740666473</c:v>
                </c:pt>
                <c:pt idx="354">
                  <c:v>2108.6296855123928</c:v>
                </c:pt>
                <c:pt idx="355">
                  <c:v>2104.1174908269836</c:v>
                </c:pt>
                <c:pt idx="356">
                  <c:v>2099.6274262994389</c:v>
                </c:pt>
                <c:pt idx="357">
                  <c:v>2095.159329744115</c:v>
                </c:pt>
                <c:pt idx="358">
                  <c:v>2090.7130404843283</c:v>
                </c:pt>
                <c:pt idx="359">
                  <c:v>2086.2883993361638</c:v>
                </c:pt>
                <c:pt idx="360">
                  <c:v>2081.8852485924663</c:v>
                </c:pt>
                <c:pt idx="361">
                  <c:v>2077.5034320070154</c:v>
                </c:pt>
                <c:pt idx="362">
                  <c:v>2073.1427947788761</c:v>
                </c:pt>
                <c:pt idx="363">
                  <c:v>2068.8031835369352</c:v>
                </c:pt>
                <c:pt idx="364">
                  <c:v>2064.4844463246036</c:v>
                </c:pt>
                <c:pt idx="365">
                  <c:v>2060.1864325847014</c:v>
                </c:pt>
                <c:pt idx="366">
                  <c:v>2055.9089931445105</c:v>
                </c:pt>
                <c:pt idx="367">
                  <c:v>2051.6519802009993</c:v>
                </c:pt>
                <c:pt idx="368">
                  <c:v>2047.4152473062154</c:v>
                </c:pt>
                <c:pt idx="369">
                  <c:v>2043.1986493528459</c:v>
                </c:pt>
                <c:pt idx="370">
                  <c:v>2039.0020425599394</c:v>
                </c:pt>
                <c:pt idx="371">
                  <c:v>2034.825284458796</c:v>
                </c:pt>
                <c:pt idx="372">
                  <c:v>2030.6682338790147</c:v>
                </c:pt>
                <c:pt idx="373">
                  <c:v>2026.530750934701</c:v>
                </c:pt>
                <c:pt idx="374">
                  <c:v>2022.4126970108348</c:v>
                </c:pt>
                <c:pt idx="375">
                  <c:v>2018.31393474979</c:v>
                </c:pt>
                <c:pt idx="376">
                  <c:v>2014.234328038011</c:v>
                </c:pt>
                <c:pt idx="377">
                  <c:v>2010.173741992842</c:v>
                </c:pt>
                <c:pt idx="378">
                  <c:v>2006.1320429495042</c:v>
                </c:pt>
                <c:pt idx="379">
                  <c:v>2002.109098448226</c:v>
                </c:pt>
                <c:pt idx="380">
                  <c:v>1998.1047772215177</c:v>
                </c:pt>
                <c:pt idx="381">
                  <c:v>1994.118949181594</c:v>
                </c:pt>
                <c:pt idx="382">
                  <c:v>1990.151485407936</c:v>
                </c:pt>
                <c:pt idx="383">
                  <c:v>1986.2022581350041</c:v>
                </c:pt>
                <c:pt idx="384">
                  <c:v>1982.2711407400816</c:v>
                </c:pt>
                <c:pt idx="385">
                  <c:v>1978.3580077312665</c:v>
                </c:pt>
                <c:pt idx="386">
                  <c:v>1974.4627347355952</c:v>
                </c:pt>
                <c:pt idx="387">
                  <c:v>1970.5851984873034</c:v>
                </c:pt>
                <c:pt idx="388">
                  <c:v>1966.7252768162234</c:v>
                </c:pt>
                <c:pt idx="389">
                  <c:v>1962.8828486363132</c:v>
                </c:pt>
                <c:pt idx="390">
                  <c:v>1959.0577939343152</c:v>
                </c:pt>
                <c:pt idx="391">
                  <c:v>1955.2499937585474</c:v>
                </c:pt>
                <c:pt idx="392">
                  <c:v>1951.4593302078235</c:v>
                </c:pt>
                <c:pt idx="393">
                  <c:v>1947.6856864204958</c:v>
                </c:pt>
                <c:pt idx="394">
                  <c:v>1943.9289465636284</c:v>
                </c:pt>
                <c:pt idx="395">
                  <c:v>1940.1889958222901</c:v>
                </c:pt>
                <c:pt idx="396">
                  <c:v>1936.4657203889733</c:v>
                </c:pt>
                <c:pt idx="397">
                  <c:v>1932.7590074531347</c:v>
                </c:pt>
                <c:pt idx="398">
                  <c:v>1929.0687451908493</c:v>
                </c:pt>
                <c:pt idx="399">
                  <c:v>1925.3948227545889</c:v>
                </c:pt>
                <c:pt idx="400">
                  <c:v>1921.7371302631182</c:v>
                </c:pt>
                <c:pt idx="401">
                  <c:v>1918.0955587914996</c:v>
                </c:pt>
                <c:pt idx="402">
                  <c:v>1914.4700003612202</c:v>
                </c:pt>
                <c:pt idx="403">
                  <c:v>1910.8603479304259</c:v>
                </c:pt>
                <c:pt idx="404">
                  <c:v>1907.2664953842707</c:v>
                </c:pt>
                <c:pt idx="405">
                  <c:v>1903.6883375253728</c:v>
                </c:pt>
                <c:pt idx="406">
                  <c:v>1900.1257700643841</c:v>
                </c:pt>
                <c:pt idx="407">
                  <c:v>1896.5786896106629</c:v>
                </c:pt>
                <c:pt idx="408">
                  <c:v>1893.0469936630552</c:v>
                </c:pt>
                <c:pt idx="409">
                  <c:v>1889.5305806007818</c:v>
                </c:pt>
                <c:pt idx="410">
                  <c:v>1886.0293496744275</c:v>
                </c:pt>
                <c:pt idx="411">
                  <c:v>1882.5432009970334</c:v>
                </c:pt>
                <c:pt idx="412">
                  <c:v>1879.0720355352919</c:v>
                </c:pt>
                <c:pt idx="413">
                  <c:v>1875.6157551008419</c:v>
                </c:pt>
                <c:pt idx="414">
                  <c:v>1872.174262341659</c:v>
                </c:pt>
                <c:pt idx="415">
                  <c:v>1868.7474607335512</c:v>
                </c:pt>
                <c:pt idx="416">
                  <c:v>1865.335254571743</c:v>
                </c:pt>
                <c:pt idx="417">
                  <c:v>1861.9375489625629</c:v>
                </c:pt>
                <c:pt idx="418">
                  <c:v>1858.554249815217</c:v>
                </c:pt>
                <c:pt idx="419">
                  <c:v>1855.1852638336645</c:v>
                </c:pt>
                <c:pt idx="420">
                  <c:v>1851.8304985085783</c:v>
                </c:pt>
                <c:pt idx="421">
                  <c:v>1848.4898621094032</c:v>
                </c:pt>
                <c:pt idx="422">
                  <c:v>1845.1632636764957</c:v>
                </c:pt>
                <c:pt idx="423">
                  <c:v>1841.8506130133619</c:v>
                </c:pt>
                <c:pt idx="424">
                  <c:v>1838.5518206789779</c:v>
                </c:pt>
                <c:pt idx="425">
                  <c:v>1835.2667979801972</c:v>
                </c:pt>
                <c:pt idx="426">
                  <c:v>1831.9954569642468</c:v>
                </c:pt>
                <c:pt idx="427">
                  <c:v>1828.7377104113039</c:v>
                </c:pt>
                <c:pt idx="428">
                  <c:v>1825.4934718271604</c:v>
                </c:pt>
                <c:pt idx="429">
                  <c:v>1822.2626554359686</c:v>
                </c:pt>
                <c:pt idx="430">
                  <c:v>1819.0451761730678</c:v>
                </c:pt>
                <c:pt idx="431">
                  <c:v>1815.8409496778922</c:v>
                </c:pt>
                <c:pt idx="432">
                  <c:v>1812.6498922869598</c:v>
                </c:pt>
                <c:pt idx="433">
                  <c:v>1809.4719210269391</c:v>
                </c:pt>
                <c:pt idx="434">
                  <c:v>1806.3069536077928</c:v>
                </c:pt>
                <c:pt idx="435">
                  <c:v>1803.1549084160017</c:v>
                </c:pt>
                <c:pt idx="436">
                  <c:v>1800.0157045078613</c:v>
                </c:pt>
                <c:pt idx="437">
                  <c:v>1796.8892616028554</c:v>
                </c:pt>
                <c:pt idx="438">
                  <c:v>1793.7755000771019</c:v>
                </c:pt>
                <c:pt idx="439">
                  <c:v>1790.6743409568771</c:v>
                </c:pt>
                <c:pt idx="440">
                  <c:v>1787.5857059122052</c:v>
                </c:pt>
                <c:pt idx="441">
                  <c:v>1784.509517250526</c:v>
                </c:pt>
                <c:pt idx="442">
                  <c:v>1781.4456979104293</c:v>
                </c:pt>
                <c:pt idx="443">
                  <c:v>1778.3941714554617</c:v>
                </c:pt>
                <c:pt idx="444">
                  <c:v>1775.3548620679983</c:v>
                </c:pt>
                <c:pt idx="445">
                  <c:v>1772.327694543191</c:v>
                </c:pt>
                <c:pt idx="446">
                  <c:v>1769.312594282974</c:v>
                </c:pt>
                <c:pt idx="447">
                  <c:v>1766.3094872901447</c:v>
                </c:pt>
                <c:pt idx="448">
                  <c:v>1763.3183001625043</c:v>
                </c:pt>
                <c:pt idx="449">
                  <c:v>1760.3389600870664</c:v>
                </c:pt>
                <c:pt idx="450">
                  <c:v>1757.3713948343304</c:v>
                </c:pt>
                <c:pt idx="451">
                  <c:v>1754.4155327526169</c:v>
                </c:pt>
                <c:pt idx="452">
                  <c:v>1751.4713027624657</c:v>
                </c:pt>
                <c:pt idx="453">
                  <c:v>1748.538634351097</c:v>
                </c:pt>
                <c:pt idx="454">
                  <c:v>1745.617457566934</c:v>
                </c:pt>
                <c:pt idx="455">
                  <c:v>1742.7077030141836</c:v>
                </c:pt>
                <c:pt idx="456">
                  <c:v>1739.8093018474806</c:v>
                </c:pt>
                <c:pt idx="457">
                  <c:v>1736.9221857665887</c:v>
                </c:pt>
                <c:pt idx="458">
                  <c:v>1734.0462870111589</c:v>
                </c:pt>
                <c:pt idx="459">
                  <c:v>1731.1815383555486</c:v>
                </c:pt>
                <c:pt idx="460">
                  <c:v>1728.3278731036939</c:v>
                </c:pt>
                <c:pt idx="461">
                  <c:v>1725.4852250840443</c:v>
                </c:pt>
                <c:pt idx="462">
                  <c:v>1722.6535286445444</c:v>
                </c:pt>
                <c:pt idx="463">
                  <c:v>1719.8327186476786</c:v>
                </c:pt>
                <c:pt idx="464">
                  <c:v>1717.0227304655659</c:v>
                </c:pt>
                <c:pt idx="465">
                  <c:v>1714.223499975109</c:v>
                </c:pt>
                <c:pt idx="466">
                  <c:v>1711.4349635531967</c:v>
                </c:pt>
                <c:pt idx="467">
                  <c:v>1708.6570580719595</c:v>
                </c:pt>
                <c:pt idx="468">
                  <c:v>1705.8897208940753</c:v>
                </c:pt>
                <c:pt idx="469">
                  <c:v>1703.1328898681279</c:v>
                </c:pt>
                <c:pt idx="470">
                  <c:v>1700.3865033240147</c:v>
                </c:pt>
                <c:pt idx="471">
                  <c:v>1697.6505000684074</c:v>
                </c:pt>
                <c:pt idx="472">
                  <c:v>1694.9248193802553</c:v>
                </c:pt>
                <c:pt idx="473">
                  <c:v>1692.2094010063454</c:v>
                </c:pt>
                <c:pt idx="474">
                  <c:v>1689.5041851569058</c:v>
                </c:pt>
                <c:pt idx="475">
                  <c:v>1686.8091125012581</c:v>
                </c:pt>
                <c:pt idx="476">
                  <c:v>1684.1241241635162</c:v>
                </c:pt>
                <c:pt idx="477">
                  <c:v>1681.4491617183335</c:v>
                </c:pt>
                <c:pt idx="478">
                  <c:v>1678.7841671866929</c:v>
                </c:pt>
                <c:pt idx="479">
                  <c:v>1676.1290830317457</c:v>
                </c:pt>
                <c:pt idx="480">
                  <c:v>1673.4838521546915</c:v>
                </c:pt>
                <c:pt idx="481">
                  <c:v>1670.8484178907081</c:v>
                </c:pt>
                <c:pt idx="482">
                  <c:v>1668.2227240049167</c:v>
                </c:pt>
                <c:pt idx="483">
                  <c:v>1665.6067146884002</c:v>
                </c:pt>
                <c:pt idx="484">
                  <c:v>1663.0003345542559</c:v>
                </c:pt>
                <c:pt idx="485">
                  <c:v>1660.4035286336966</c:v>
                </c:pt>
                <c:pt idx="486">
                  <c:v>1657.8162423721885</c:v>
                </c:pt>
                <c:pt idx="487">
                  <c:v>1655.2384216256355</c:v>
                </c:pt>
                <c:pt idx="488">
                  <c:v>1652.6700126565991</c:v>
                </c:pt>
                <c:pt idx="489">
                  <c:v>1650.1109621305613</c:v>
                </c:pt>
                <c:pt idx="490">
                  <c:v>1647.5612171122291</c:v>
                </c:pt>
                <c:pt idx="491">
                  <c:v>1645.0207250618741</c:v>
                </c:pt>
                <c:pt idx="492">
                  <c:v>1642.4894338317142</c:v>
                </c:pt>
                <c:pt idx="493">
                  <c:v>1639.9672916623329</c:v>
                </c:pt>
                <c:pt idx="494">
                  <c:v>1637.4542471791369</c:v>
                </c:pt>
                <c:pt idx="495">
                  <c:v>1634.950249388849</c:v>
                </c:pt>
                <c:pt idx="496">
                  <c:v>1632.4552476760425</c:v>
                </c:pt>
                <c:pt idx="497">
                  <c:v>1629.9691917997072</c:v>
                </c:pt>
                <c:pt idx="498">
                  <c:v>1627.4920318898562</c:v>
                </c:pt>
                <c:pt idx="499">
                  <c:v>1625.0237184441651</c:v>
                </c:pt>
                <c:pt idx="500">
                  <c:v>1622.5642023246492</c:v>
                </c:pt>
              </c:numCache>
            </c:numRef>
          </c:yVal>
          <c:smooth val="0"/>
          <c:extLst>
            <c:ext xmlns:c16="http://schemas.microsoft.com/office/drawing/2014/chart" uri="{C3380CC4-5D6E-409C-BE32-E72D297353CC}">
              <c16:uniqueId val="{00000002-DA76-9C4E-BF56-2B5A9E8C5BD1}"/>
            </c:ext>
          </c:extLst>
        </c:ser>
        <c:ser>
          <c:idx val="3"/>
          <c:order val="3"/>
          <c:tx>
            <c:strRef>
              <c:f>equivalency_metrics!$H$6</c:f>
              <c:strCache>
                <c:ptCount val="1"/>
                <c:pt idx="0">
                  <c:v>Temp. change - Effect by that year expressed as CO2 effect by that year</c:v>
                </c:pt>
              </c:strCache>
            </c:strRef>
          </c:tx>
          <c:spPr>
            <a:ln w="19050" cap="rnd">
              <a:solidFill>
                <a:schemeClr val="accent2"/>
              </a:solidFill>
              <a:prstDash val="sysDash"/>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equivalency_metrics!$H$7:$H$507</c:f>
              <c:numCache>
                <c:formatCode>_-* #,##0_-;\-* #,##0_-;_-* "-"??_-;_-@_-</c:formatCode>
                <c:ptCount val="501"/>
                <c:pt idx="0">
                  <c:v>0</c:v>
                </c:pt>
                <c:pt idx="1">
                  <c:v>4597.5526752001797</c:v>
                </c:pt>
                <c:pt idx="2">
                  <c:v>5744.8237373963684</c:v>
                </c:pt>
                <c:pt idx="3">
                  <c:v>6207.4459236189559</c:v>
                </c:pt>
                <c:pt idx="4">
                  <c:v>6488.4803519370253</c:v>
                </c:pt>
                <c:pt idx="5">
                  <c:v>6688.7207996174602</c:v>
                </c:pt>
                <c:pt idx="6">
                  <c:v>6842.0186140527867</c:v>
                </c:pt>
                <c:pt idx="7">
                  <c:v>6963.1678054355216</c:v>
                </c:pt>
                <c:pt idx="8">
                  <c:v>7059.8607026324262</c:v>
                </c:pt>
                <c:pt idx="9">
                  <c:v>7136.6603592778829</c:v>
                </c:pt>
                <c:pt idx="10">
                  <c:v>7196.5792977083474</c:v>
                </c:pt>
                <c:pt idx="11">
                  <c:v>7241.7891957590173</c:v>
                </c:pt>
                <c:pt idx="12">
                  <c:v>7273.9697650277076</c:v>
                </c:pt>
                <c:pt idx="13">
                  <c:v>7294.4922661636829</c:v>
                </c:pt>
                <c:pt idx="14">
                  <c:v>7304.5213409213457</c:v>
                </c:pt>
                <c:pt idx="15">
                  <c:v>7305.0741055049175</c:v>
                </c:pt>
                <c:pt idx="16">
                  <c:v>7297.055864985824</c:v>
                </c:pt>
                <c:pt idx="17">
                  <c:v>7281.2825899470527</c:v>
                </c:pt>
                <c:pt idx="18">
                  <c:v>7258.4956917296795</c:v>
                </c:pt>
                <c:pt idx="19">
                  <c:v>7229.3722174217091</c:v>
                </c:pt>
                <c:pt idx="20">
                  <c:v>7194.5322673478822</c:v>
                </c:pt>
                <c:pt idx="21">
                  <c:v>7154.5446947047813</c:v>
                </c:pt>
                <c:pt idx="22">
                  <c:v>7109.931717504277</c:v>
                </c:pt>
                <c:pt idx="23">
                  <c:v>7061.1728201180986</c:v>
                </c:pt>
                <c:pt idx="24">
                  <c:v>7008.70817095661</c:v>
                </c:pt>
                <c:pt idx="25">
                  <c:v>6952.9416923301269</c:v>
                </c:pt>
                <c:pt idx="26">
                  <c:v>6894.2438641850476</c:v>
                </c:pt>
                <c:pt idx="27">
                  <c:v>6832.9543109246879</c:v>
                </c:pt>
                <c:pt idx="28">
                  <c:v>6769.3842013466401</c:v>
                </c:pt>
                <c:pt idx="29">
                  <c:v>6703.8184806341087</c:v>
                </c:pt>
                <c:pt idx="30">
                  <c:v>6636.5179471194951</c:v>
                </c:pt>
                <c:pt idx="31">
                  <c:v>6567.7211832144139</c:v>
                </c:pt>
                <c:pt idx="32">
                  <c:v>6497.6463482510499</c:v>
                </c:pt>
                <c:pt idx="33">
                  <c:v>6426.4928402581872</c:v>
                </c:pt>
                <c:pt idx="34">
                  <c:v>6354.4428334506583</c:v>
                </c:pt>
                <c:pt idx="35">
                  <c:v>6281.6626981780319</c:v>
                </c:pt>
                <c:pt idx="36">
                  <c:v>6208.3043101066332</c:v>
                </c:pt>
                <c:pt idx="37">
                  <c:v>6134.5062554196393</c:v>
                </c:pt>
                <c:pt idx="38">
                  <c:v>6060.3949387759321</c:v>
                </c:pt>
                <c:pt idx="39">
                  <c:v>5986.0856006583599</c:v>
                </c:pt>
                <c:pt idx="40">
                  <c:v>5911.6832505679513</c:v>
                </c:pt>
                <c:pt idx="41">
                  <c:v>5837.2835222914309</c:v>
                </c:pt>
                <c:pt idx="42">
                  <c:v>5762.9734571971894</c:v>
                </c:pt>
                <c:pt idx="43">
                  <c:v>5688.8322212112816</c:v>
                </c:pt>
                <c:pt idx="44">
                  <c:v>5614.9317608020892</c:v>
                </c:pt>
                <c:pt idx="45">
                  <c:v>5541.3374029689539</c:v>
                </c:pt>
                <c:pt idx="46">
                  <c:v>5468.1084038951876</c:v>
                </c:pt>
                <c:pt idx="47">
                  <c:v>5395.2984505950953</c:v>
                </c:pt>
                <c:pt idx="48">
                  <c:v>5322.9561195633542</c:v>
                </c:pt>
                <c:pt idx="49">
                  <c:v>5251.1252961263717</c:v>
                </c:pt>
                <c:pt idx="50">
                  <c:v>5179.84555790184</c:v>
                </c:pt>
                <c:pt idx="51">
                  <c:v>5109.1525254956878</c:v>
                </c:pt>
                <c:pt idx="52">
                  <c:v>5039.0781833061683</c:v>
                </c:pt>
                <c:pt idx="53">
                  <c:v>4969.6511730628145</c:v>
                </c:pt>
                <c:pt idx="54">
                  <c:v>4900.8970625034399</c:v>
                </c:pt>
                <c:pt idx="55">
                  <c:v>4832.8385913846323</c:v>
                </c:pt>
                <c:pt idx="56">
                  <c:v>4765.4958968297551</c:v>
                </c:pt>
                <c:pt idx="57">
                  <c:v>4698.8867198423095</c:v>
                </c:pt>
                <c:pt idx="58">
                  <c:v>4633.0265946508989</c:v>
                </c:pt>
                <c:pt idx="59">
                  <c:v>4567.9290224038905</c:v>
                </c:pt>
                <c:pt idx="60">
                  <c:v>4503.6056305963584</c:v>
                </c:pt>
                <c:pt idx="61">
                  <c:v>4440.066319488009</c:v>
                </c:pt>
                <c:pt idx="62">
                  <c:v>4377.3193966576528</c:v>
                </c:pt>
                <c:pt idx="63">
                  <c:v>4315.3717007366031</c:v>
                </c:pt>
                <c:pt idx="64">
                  <c:v>4254.2287152692161</c:v>
                </c:pt>
                <c:pt idx="65">
                  <c:v>4193.8946735630816</c:v>
                </c:pt>
                <c:pt idx="66">
                  <c:v>4134.3726553131601</c:v>
                </c:pt>
                <c:pt idx="67">
                  <c:v>4075.6646757130743</c:v>
                </c:pt>
                <c:pt idx="68">
                  <c:v>4017.771767701985</c:v>
                </c:pt>
                <c:pt idx="69">
                  <c:v>3960.6940579365614</c:v>
                </c:pt>
                <c:pt idx="70">
                  <c:v>3904.430837023931</c:v>
                </c:pt>
                <c:pt idx="71">
                  <c:v>3848.980624502814</c:v>
                </c:pt>
                <c:pt idx="72">
                  <c:v>3794.3412290156657</c:v>
                </c:pt>
                <c:pt idx="73">
                  <c:v>3740.5098040744297</c:v>
                </c:pt>
                <c:pt idx="74">
                  <c:v>3687.4828997859054</c:v>
                </c:pt>
                <c:pt idx="75">
                  <c:v>3635.2565108695035</c:v>
                </c:pt>
                <c:pt idx="76">
                  <c:v>3583.8261212699654</c:v>
                </c:pt>
                <c:pt idx="77">
                  <c:v>3533.1867456402692</c:v>
                </c:pt>
                <c:pt idx="78">
                  <c:v>3483.3329679450335</c:v>
                </c:pt>
                <c:pt idx="79">
                  <c:v>3434.2589774122503</c:v>
                </c:pt>
                <c:pt idx="80">
                  <c:v>3385.9586020406146</c:v>
                </c:pt>
                <c:pt idx="81">
                  <c:v>3338.4253398512787</c:v>
                </c:pt>
                <c:pt idx="82">
                  <c:v>3291.6523880559666</c:v>
                </c:pt>
                <c:pt idx="83">
                  <c:v>3245.6326702981537</c:v>
                </c:pt>
                <c:pt idx="84">
                  <c:v>3200.3588621102531</c:v>
                </c:pt>
                <c:pt idx="85">
                  <c:v>3155.8234147171597</c:v>
                </c:pt>
                <c:pt idx="86">
                  <c:v>3112.0185773052308</c:v>
                </c:pt>
                <c:pt idx="87">
                  <c:v>3068.9364178654882</c:v>
                </c:pt>
                <c:pt idx="88">
                  <c:v>3026.568842710532</c:v>
                </c:pt>
                <c:pt idx="89">
                  <c:v>2984.9076147562328</c:v>
                </c:pt>
                <c:pt idx="90">
                  <c:v>2943.944370651654</c:v>
                </c:pt>
                <c:pt idx="91">
                  <c:v>2903.6706368337486</c:v>
                </c:pt>
                <c:pt idx="92">
                  <c:v>2864.0778445770939</c:v>
                </c:pt>
                <c:pt idx="93">
                  <c:v>2825.157344103302</c:v>
                </c:pt>
                <c:pt idx="94">
                  <c:v>2786.9004178095852</c:v>
                </c:pt>
                <c:pt idx="95">
                  <c:v>2749.2982926712839</c:v>
                </c:pt>
                <c:pt idx="96">
                  <c:v>2712.3421518689879</c:v>
                </c:pt>
                <c:pt idx="97">
                  <c:v>2676.0231456870074</c:v>
                </c:pt>
                <c:pt idx="98">
                  <c:v>2640.3324017265063</c:v>
                </c:pt>
                <c:pt idx="99">
                  <c:v>2605.2610344734262</c:v>
                </c:pt>
                <c:pt idx="100" formatCode="0.00">
                  <c:v>2570.8001542584752</c:v>
                </c:pt>
                <c:pt idx="101">
                  <c:v>2536.9408756438452</c:v>
                </c:pt>
                <c:pt idx="102">
                  <c:v>2503.6743252689243</c:v>
                </c:pt>
                <c:pt idx="103">
                  <c:v>2470.9916491851177</c:v>
                </c:pt>
                <c:pt idx="104">
                  <c:v>2438.8840197078998</c:v>
                </c:pt>
                <c:pt idx="105">
                  <c:v>2407.3426418124341</c:v>
                </c:pt>
                <c:pt idx="106">
                  <c:v>2376.3587590973857</c:v>
                </c:pt>
                <c:pt idx="107">
                  <c:v>2345.923659340112</c:v>
                </c:pt>
                <c:pt idx="108">
                  <c:v>2316.0286796649452</c:v>
                </c:pt>
                <c:pt idx="109">
                  <c:v>2286.6652113450555</c:v>
                </c:pt>
                <c:pt idx="110">
                  <c:v>2257.8247042571729</c:v>
                </c:pt>
                <c:pt idx="111">
                  <c:v>2229.4986710073686</c:v>
                </c:pt>
                <c:pt idx="112">
                  <c:v>2201.6786907450787</c:v>
                </c:pt>
                <c:pt idx="113">
                  <c:v>2174.3564126816364</c:v>
                </c:pt>
                <c:pt idx="114">
                  <c:v>2147.523559328702</c:v>
                </c:pt>
                <c:pt idx="115">
                  <c:v>2121.1719294711652</c:v>
                </c:pt>
                <c:pt idx="116">
                  <c:v>2095.2934008883808</c:v>
                </c:pt>
                <c:pt idx="117">
                  <c:v>2069.8799328368441</c:v>
                </c:pt>
                <c:pt idx="118">
                  <c:v>2044.9235683068073</c:v>
                </c:pt>
                <c:pt idx="119">
                  <c:v>2020.4164360647019</c:v>
                </c:pt>
                <c:pt idx="120">
                  <c:v>1996.3507524926442</c:v>
                </c:pt>
                <c:pt idx="121">
                  <c:v>1972.7188232357946</c:v>
                </c:pt>
                <c:pt idx="122">
                  <c:v>1949.5130446677849</c:v>
                </c:pt>
                <c:pt idx="123">
                  <c:v>1926.7259051839933</c:v>
                </c:pt>
                <c:pt idx="124">
                  <c:v>1904.3499863319423</c:v>
                </c:pt>
                <c:pt idx="125">
                  <c:v>1882.3779637877135</c:v>
                </c:pt>
                <c:pt idx="126">
                  <c:v>1860.8026081868181</c:v>
                </c:pt>
                <c:pt idx="127">
                  <c:v>1839.6167858175993</c:v>
                </c:pt>
                <c:pt idx="128">
                  <c:v>1818.8134591848802</c:v>
                </c:pt>
                <c:pt idx="129">
                  <c:v>1798.3856874511816</c:v>
                </c:pt>
                <c:pt idx="130">
                  <c:v>1778.3266267625511</c:v>
                </c:pt>
                <c:pt idx="131">
                  <c:v>1758.6295304656774</c:v>
                </c:pt>
                <c:pt idx="132">
                  <c:v>1739.2877492226903</c:v>
                </c:pt>
                <c:pt idx="133">
                  <c:v>1720.2947310297404</c:v>
                </c:pt>
                <c:pt idx="134">
                  <c:v>1701.6440211451784</c:v>
                </c:pt>
                <c:pt idx="135">
                  <c:v>1683.329261932887</c:v>
                </c:pt>
                <c:pt idx="136">
                  <c:v>1665.3441926260625</c:v>
                </c:pt>
                <c:pt idx="137">
                  <c:v>1647.6826490164997</c:v>
                </c:pt>
                <c:pt idx="138">
                  <c:v>1630.3385630741971</c:v>
                </c:pt>
                <c:pt idx="139">
                  <c:v>1613.3059625018786</c:v>
                </c:pt>
                <c:pt idx="140">
                  <c:v>1596.5789702288109</c:v>
                </c:pt>
                <c:pt idx="141">
                  <c:v>1580.1518038480879</c:v>
                </c:pt>
                <c:pt idx="142">
                  <c:v>1564.0187750013597</c:v>
                </c:pt>
                <c:pt idx="143">
                  <c:v>1548.1742887147923</c:v>
                </c:pt>
                <c:pt idx="144">
                  <c:v>1532.6128426898547</c:v>
                </c:pt>
                <c:pt idx="145">
                  <c:v>1517.3290265523731</c:v>
                </c:pt>
                <c:pt idx="146">
                  <c:v>1502.3175210631089</c:v>
                </c:pt>
                <c:pt idx="147">
                  <c:v>1487.5730972929553</c:v>
                </c:pt>
                <c:pt idx="148">
                  <c:v>1473.0906157657116</c:v>
                </c:pt>
                <c:pt idx="149">
                  <c:v>1458.8650255712289</c:v>
                </c:pt>
                <c:pt idx="150">
                  <c:v>1444.8913634515818</c:v>
                </c:pt>
                <c:pt idx="151">
                  <c:v>1431.1647528627973</c:v>
                </c:pt>
                <c:pt idx="152">
                  <c:v>1417.6804030145215</c:v>
                </c:pt>
                <c:pt idx="153">
                  <c:v>1404.4336078899073</c:v>
                </c:pt>
                <c:pt idx="154">
                  <c:v>1391.4197452478538</c:v>
                </c:pt>
                <c:pt idx="155">
                  <c:v>1378.6342756096476</c:v>
                </c:pt>
                <c:pt idx="156">
                  <c:v>1366.0727412319204</c:v>
                </c:pt>
                <c:pt idx="157">
                  <c:v>1353.730765067746</c:v>
                </c:pt>
                <c:pt idx="158">
                  <c:v>1341.6040497175973</c:v>
                </c:pt>
                <c:pt idx="159">
                  <c:v>1329.6883763717835</c:v>
                </c:pt>
                <c:pt idx="160">
                  <c:v>1317.979603745908</c:v>
                </c:pt>
                <c:pt idx="161">
                  <c:v>1306.4736670107745</c:v>
                </c:pt>
                <c:pt idx="162">
                  <c:v>1295.1665767181244</c:v>
                </c:pt>
                <c:pt idx="163">
                  <c:v>1284.0544177234644</c:v>
                </c:pt>
                <c:pt idx="164">
                  <c:v>1273.1333481072015</c:v>
                </c:pt>
                <c:pt idx="165">
                  <c:v>1262.3995980952116</c:v>
                </c:pt>
                <c:pt idx="166">
                  <c:v>1251.8494689799013</c:v>
                </c:pt>
                <c:pt idx="167">
                  <c:v>1241.4793320427632</c:v>
                </c:pt>
                <c:pt idx="168">
                  <c:v>1231.2856274793482</c:v>
                </c:pt>
                <c:pt idx="169">
                  <c:v>1221.2648633275319</c:v>
                </c:pt>
                <c:pt idx="170">
                  <c:v>1211.4136143998837</c:v>
                </c:pt>
                <c:pt idx="171">
                  <c:v>1201.7285212209026</c:v>
                </c:pt>
                <c:pt idx="172">
                  <c:v>1192.2062889698175</c:v>
                </c:pt>
                <c:pt idx="173">
                  <c:v>1182.8436864296177</c:v>
                </c:pt>
                <c:pt idx="174">
                  <c:v>1173.6375449429145</c:v>
                </c:pt>
                <c:pt idx="175">
                  <c:v>1164.5847573752033</c:v>
                </c:pt>
                <c:pt idx="176">
                  <c:v>1155.6822770860467</c:v>
                </c:pt>
                <c:pt idx="177">
                  <c:v>1146.9271169086567</c:v>
                </c:pt>
                <c:pt idx="178">
                  <c:v>1138.3163481383217</c:v>
                </c:pt>
                <c:pt idx="179">
                  <c:v>1129.8470995300822</c:v>
                </c:pt>
                <c:pt idx="180">
                  <c:v>1121.5165563060286</c:v>
                </c:pt>
                <c:pt idx="181">
                  <c:v>1113.3219591725524</c:v>
                </c:pt>
                <c:pt idx="182">
                  <c:v>1105.2606033478712</c:v>
                </c:pt>
                <c:pt idx="183">
                  <c:v>1097.3298376000864</c:v>
                </c:pt>
                <c:pt idx="184">
                  <c:v>1089.5270632960433</c:v>
                </c:pt>
                <c:pt idx="185">
                  <c:v>1081.8497334611993</c:v>
                </c:pt>
                <c:pt idx="186">
                  <c:v>1074.2953518507127</c:v>
                </c:pt>
                <c:pt idx="187">
                  <c:v>1066.8614720319133</c:v>
                </c:pt>
                <c:pt idx="188">
                  <c:v>1059.5456964783211</c:v>
                </c:pt>
                <c:pt idx="189">
                  <c:v>1052.3456756753317</c:v>
                </c:pt>
                <c:pt idx="190">
                  <c:v>1045.259107237689</c:v>
                </c:pt>
                <c:pt idx="191">
                  <c:v>1038.2837350388336</c:v>
                </c:pt>
                <c:pt idx="192">
                  <c:v>1031.4173483522043</c:v>
                </c:pt>
                <c:pt idx="193">
                  <c:v>1024.6577810045483</c:v>
                </c:pt>
                <c:pt idx="194">
                  <c:v>1018.0029105412897</c:v>
                </c:pt>
                <c:pt idx="195">
                  <c:v>1011.4506574039773</c:v>
                </c:pt>
                <c:pt idx="196">
                  <c:v>1004.9989841198327</c:v>
                </c:pt>
                <c:pt idx="197">
                  <c:v>998.64589450339906</c:v>
                </c:pt>
                <c:pt idx="198">
                  <c:v>992.38943287027848</c:v>
                </c:pt>
                <c:pt idx="199">
                  <c:v>986.22768326294158</c:v>
                </c:pt>
                <c:pt idx="200">
                  <c:v>980.1587686885731</c:v>
                </c:pt>
                <c:pt idx="201">
                  <c:v>974.18085036891705</c:v>
                </c:pt>
                <c:pt idx="202">
                  <c:v>968.29212700206563</c:v>
                </c:pt>
                <c:pt idx="203">
                  <c:v>962.4908340361394</c:v>
                </c:pt>
                <c:pt idx="204">
                  <c:v>956.77524295478713</c:v>
                </c:pt>
                <c:pt idx="205">
                  <c:v>951.14366057443124</c:v>
                </c:pt>
                <c:pt idx="206">
                  <c:v>945.59442835318623</c:v>
                </c:pt>
                <c:pt idx="207">
                  <c:v>940.12592171134997</c:v>
                </c:pt>
                <c:pt idx="208">
                  <c:v>934.73654936338744</c:v>
                </c:pt>
                <c:pt idx="209">
                  <c:v>929.42475266130157</c:v>
                </c:pt>
                <c:pt idx="210">
                  <c:v>924.18900494929346</c:v>
                </c:pt>
                <c:pt idx="211">
                  <c:v>919.02781092959867</c:v>
                </c:pt>
                <c:pt idx="212">
                  <c:v>913.9397060393967</c:v>
                </c:pt>
                <c:pt idx="213">
                  <c:v>908.92325583867046</c:v>
                </c:pt>
                <c:pt idx="214">
                  <c:v>903.97705540890502</c:v>
                </c:pt>
                <c:pt idx="215">
                  <c:v>899.09972876249822</c:v>
                </c:pt>
                <c:pt idx="216">
                  <c:v>894.2899282627651</c:v>
                </c:pt>
                <c:pt idx="217">
                  <c:v>889.54633405440586</c:v>
                </c:pt>
                <c:pt idx="218">
                  <c:v>884.86765350431108</c:v>
                </c:pt>
                <c:pt idx="219">
                  <c:v>880.25262065257539</c:v>
                </c:pt>
                <c:pt idx="220">
                  <c:v>875.69999567358582</c:v>
                </c:pt>
                <c:pt idx="221">
                  <c:v>871.20856434705183</c:v>
                </c:pt>
                <c:pt idx="222">
                  <c:v>866.7771375388478</c:v>
                </c:pt>
                <c:pt idx="223">
                  <c:v>862.40455069152517</c:v>
                </c:pt>
                <c:pt idx="224">
                  <c:v>858.08966332436796</c:v>
                </c:pt>
                <c:pt idx="225">
                  <c:v>853.83135854284751</c:v>
                </c:pt>
                <c:pt idx="226">
                  <c:v>849.62854255734385</c:v>
                </c:pt>
                <c:pt idx="227">
                  <c:v>845.48014421099822</c:v>
                </c:pt>
                <c:pt idx="228">
                  <c:v>841.38511451655745</c:v>
                </c:pt>
                <c:pt idx="229">
                  <c:v>837.34242620207397</c:v>
                </c:pt>
                <c:pt idx="230">
                  <c:v>833.35107326532761</c:v>
                </c:pt>
                <c:pt idx="231">
                  <c:v>829.41007053682961</c:v>
                </c:pt>
                <c:pt idx="232">
                  <c:v>825.51845325127681</c:v>
                </c:pt>
                <c:pt idx="233">
                  <c:v>821.67527662731709</c:v>
                </c:pt>
                <c:pt idx="234">
                  <c:v>817.87961545549649</c:v>
                </c:pt>
                <c:pt idx="235">
                  <c:v>814.13056369425044</c:v>
                </c:pt>
                <c:pt idx="236">
                  <c:v>810.42723407380811</c:v>
                </c:pt>
                <c:pt idx="237">
                  <c:v>806.76875770787683</c:v>
                </c:pt>
                <c:pt idx="238">
                  <c:v>803.15428371297958</c:v>
                </c:pt>
                <c:pt idx="239">
                  <c:v>799.58297883530906</c:v>
                </c:pt>
                <c:pt idx="240">
                  <c:v>796.05402708497661</c:v>
                </c:pt>
                <c:pt idx="241">
                  <c:v>792.5666293775239</c:v>
                </c:pt>
                <c:pt idx="242">
                  <c:v>789.12000318257253</c:v>
                </c:pt>
                <c:pt idx="243">
                  <c:v>785.71338217948676</c:v>
                </c:pt>
                <c:pt idx="244">
                  <c:v>782.34601591992566</c:v>
                </c:pt>
                <c:pt idx="245">
                  <c:v>779.0171694971616</c:v>
                </c:pt>
                <c:pt idx="246">
                  <c:v>775.72612322204498</c:v>
                </c:pt>
                <c:pt idx="247">
                  <c:v>772.47217230549438</c:v>
                </c:pt>
                <c:pt idx="248">
                  <c:v>769.25462654739499</c:v>
                </c:pt>
                <c:pt idx="249">
                  <c:v>766.07281003178957</c:v>
                </c:pt>
                <c:pt idx="250">
                  <c:v>762.92606082824318</c:v>
                </c:pt>
                <c:pt idx="251">
                  <c:v>759.8137306992711</c:v>
                </c:pt>
                <c:pt idx="252">
                  <c:v>756.73518481371889</c:v>
                </c:pt>
                <c:pt idx="253">
                  <c:v>753.68980146597733</c:v>
                </c:pt>
                <c:pt idx="254">
                  <c:v>750.67697180093182</c:v>
                </c:pt>
                <c:pt idx="255">
                  <c:v>747.69609954453256</c:v>
                </c:pt>
                <c:pt idx="256">
                  <c:v>744.74660073988002</c:v>
                </c:pt>
                <c:pt idx="257">
                  <c:v>741.82790348872311</c:v>
                </c:pt>
                <c:pt idx="258">
                  <c:v>738.93944769826794</c:v>
                </c:pt>
                <c:pt idx="259">
                  <c:v>736.08068483319073</c:v>
                </c:pt>
                <c:pt idx="260">
                  <c:v>733.25107767276108</c:v>
                </c:pt>
                <c:pt idx="261">
                  <c:v>730.45010007297151</c:v>
                </c:pt>
                <c:pt idx="262">
                  <c:v>727.67723673358182</c:v>
                </c:pt>
                <c:pt idx="263">
                  <c:v>724.93198296997934</c:v>
                </c:pt>
                <c:pt idx="264">
                  <c:v>722.2138444897621</c:v>
                </c:pt>
                <c:pt idx="265">
                  <c:v>719.52233717395359</c:v>
                </c:pt>
                <c:pt idx="266">
                  <c:v>716.8569868627585</c:v>
                </c:pt>
                <c:pt idx="267">
                  <c:v>714.21732914576728</c:v>
                </c:pt>
                <c:pt idx="268">
                  <c:v>711.60290915652615</c:v>
                </c:pt>
                <c:pt idx="269">
                  <c:v>709.01328137138364</c:v>
                </c:pt>
                <c:pt idx="270">
                  <c:v>706.44800941252959</c:v>
                </c:pt>
                <c:pt idx="271">
                  <c:v>703.90666585514327</c:v>
                </c:pt>
                <c:pt idx="272">
                  <c:v>701.38883203856699</c:v>
                </c:pt>
                <c:pt idx="273">
                  <c:v>698.89409788143053</c:v>
                </c:pt>
                <c:pt idx="274">
                  <c:v>696.42206170063821</c:v>
                </c:pt>
                <c:pt idx="275">
                  <c:v>693.97233003415045</c:v>
                </c:pt>
                <c:pt idx="276">
                  <c:v>691.54451746747611</c:v>
                </c:pt>
                <c:pt idx="277">
                  <c:v>689.13824646380613</c:v>
                </c:pt>
                <c:pt idx="278">
                  <c:v>686.75314719771097</c:v>
                </c:pt>
                <c:pt idx="279">
                  <c:v>684.38885739233194</c:v>
                </c:pt>
                <c:pt idx="280">
                  <c:v>682.04502215999548</c:v>
                </c:pt>
                <c:pt idx="281">
                  <c:v>679.72129384617972</c:v>
                </c:pt>
                <c:pt idx="282">
                  <c:v>677.41733187676539</c:v>
                </c:pt>
                <c:pt idx="283">
                  <c:v>675.13280260850536</c:v>
                </c:pt>
                <c:pt idx="284">
                  <c:v>672.8673791826451</c:v>
                </c:pt>
                <c:pt idx="285">
                  <c:v>670.62074138163121</c:v>
                </c:pt>
                <c:pt idx="286">
                  <c:v>668.39257548884291</c:v>
                </c:pt>
                <c:pt idx="287">
                  <c:v>666.18257415128664</c:v>
                </c:pt>
                <c:pt idx="288">
                  <c:v>663.9904362451914</c:v>
                </c:pt>
                <c:pt idx="289">
                  <c:v>661.81586674444384</c:v>
                </c:pt>
                <c:pt idx="290">
                  <c:v>659.65857659180904</c:v>
                </c:pt>
                <c:pt idx="291">
                  <c:v>657.51828257287332</c:v>
                </c:pt>
                <c:pt idx="292">
                  <c:v>655.39470719265762</c:v>
                </c:pt>
                <c:pt idx="293">
                  <c:v>653.28757855484366</c:v>
                </c:pt>
                <c:pt idx="294">
                  <c:v>651.19663024355998</c:v>
                </c:pt>
                <c:pt idx="295">
                  <c:v>649.12160120767294</c:v>
                </c:pt>
                <c:pt idx="296">
                  <c:v>647.06223564753259</c:v>
                </c:pt>
                <c:pt idx="297">
                  <c:v>645.01828290412232</c:v>
                </c:pt>
                <c:pt idx="298">
                  <c:v>642.98949735055919</c:v>
                </c:pt>
                <c:pt idx="299">
                  <c:v>640.9756382859</c:v>
                </c:pt>
                <c:pt idx="300">
                  <c:v>638.9764698312016</c:v>
                </c:pt>
                <c:pt idx="301">
                  <c:v>636.99176082779081</c:v>
                </c:pt>
                <c:pt idx="302">
                  <c:v>635.0212847376954</c:v>
                </c:pt>
                <c:pt idx="303">
                  <c:v>633.06481954619267</c:v>
                </c:pt>
                <c:pt idx="304">
                  <c:v>631.12214766643206</c:v>
                </c:pt>
                <c:pt idx="305">
                  <c:v>629.19305584608276</c:v>
                </c:pt>
                <c:pt idx="306">
                  <c:v>627.27733507597236</c:v>
                </c:pt>
                <c:pt idx="307">
                  <c:v>625.3747805006675</c:v>
                </c:pt>
                <c:pt idx="308">
                  <c:v>623.48519133095897</c:v>
                </c:pt>
                <c:pt idx="309">
                  <c:v>621.60837075820962</c:v>
                </c:pt>
                <c:pt idx="310">
                  <c:v>619.74412587052859</c:v>
                </c:pt>
                <c:pt idx="311">
                  <c:v>617.89226757072936</c:v>
                </c:pt>
                <c:pt idx="312">
                  <c:v>616.05261049603689</c:v>
                </c:pt>
                <c:pt idx="313">
                  <c:v>614.22497293950698</c:v>
                </c:pt>
                <c:pt idx="314">
                  <c:v>612.40917677311813</c:v>
                </c:pt>
                <c:pt idx="315">
                  <c:v>610.60504737250608</c:v>
                </c:pt>
                <c:pt idx="316">
                  <c:v>608.81241354330064</c:v>
                </c:pt>
                <c:pt idx="317">
                  <c:v>607.03110744903574</c:v>
                </c:pt>
                <c:pt idx="318">
                  <c:v>605.26096454059575</c:v>
                </c:pt>
                <c:pt idx="319">
                  <c:v>603.50182348716623</c:v>
                </c:pt>
                <c:pt idx="320">
                  <c:v>601.75352610866105</c:v>
                </c:pt>
                <c:pt idx="321">
                  <c:v>600.01591730958614</c:v>
                </c:pt>
                <c:pt idx="322">
                  <c:v>598.28884501432049</c:v>
                </c:pt>
                <c:pt idx="323">
                  <c:v>596.57216010377249</c:v>
                </c:pt>
                <c:pt idx="324">
                  <c:v>594.86571635339317</c:v>
                </c:pt>
                <c:pt idx="325">
                  <c:v>593.16937037250887</c:v>
                </c:pt>
                <c:pt idx="326">
                  <c:v>591.48298154495114</c:v>
                </c:pt>
                <c:pt idx="327">
                  <c:v>589.80641197095247</c:v>
                </c:pt>
                <c:pt idx="328">
                  <c:v>588.13952641028391</c:v>
                </c:pt>
                <c:pt idx="329">
                  <c:v>586.48219222660566</c:v>
                </c:pt>
                <c:pt idx="330">
                  <c:v>584.83427933300516</c:v>
                </c:pt>
                <c:pt idx="331">
                  <c:v>583.19566013869962</c:v>
                </c:pt>
                <c:pt idx="332">
                  <c:v>581.56620949687499</c:v>
                </c:pt>
                <c:pt idx="333">
                  <c:v>579.94580465363913</c:v>
                </c:pt>
                <c:pt idx="334">
                  <c:v>578.33432519806479</c:v>
                </c:pt>
                <c:pt idx="335">
                  <c:v>576.73165301329948</c:v>
                </c:pt>
                <c:pt idx="336">
                  <c:v>575.1376722287182</c:v>
                </c:pt>
                <c:pt idx="337">
                  <c:v>573.55226917309813</c:v>
                </c:pt>
                <c:pt idx="338">
                  <c:v>571.97533232879425</c:v>
                </c:pt>
                <c:pt idx="339">
                  <c:v>570.40675228689042</c:v>
                </c:pt>
                <c:pt idx="340">
                  <c:v>568.8464217033104</c:v>
                </c:pt>
                <c:pt idx="341">
                  <c:v>567.29423525586469</c:v>
                </c:pt>
                <c:pt idx="342">
                  <c:v>565.75008960221351</c:v>
                </c:pt>
                <c:pt idx="343">
                  <c:v>564.21388333872812</c:v>
                </c:pt>
                <c:pt idx="344">
                  <c:v>562.68551696023007</c:v>
                </c:pt>
                <c:pt idx="345">
                  <c:v>561.1648928205874</c:v>
                </c:pt>
                <c:pt idx="346">
                  <c:v>559.65191509415513</c:v>
                </c:pt>
                <c:pt idx="347">
                  <c:v>558.14648973803571</c:v>
                </c:pt>
                <c:pt idx="348">
                  <c:v>556.64852445514555</c:v>
                </c:pt>
                <c:pt idx="349">
                  <c:v>555.15792865806941</c:v>
                </c:pt>
                <c:pt idx="350">
                  <c:v>553.67461343368541</c:v>
                </c:pt>
                <c:pt idx="351">
                  <c:v>552.19849150854509</c:v>
                </c:pt>
                <c:pt idx="352">
                  <c:v>550.72947721499042</c:v>
                </c:pt>
                <c:pt idx="353">
                  <c:v>549.26748645799535</c:v>
                </c:pt>
                <c:pt idx="354">
                  <c:v>547.81243668271134</c:v>
                </c:pt>
                <c:pt idx="355">
                  <c:v>546.36424684270673</c:v>
                </c:pt>
                <c:pt idx="356">
                  <c:v>544.92283736888362</c:v>
                </c:pt>
                <c:pt idx="357">
                  <c:v>543.48813013905385</c:v>
                </c:pt>
                <c:pt idx="358">
                  <c:v>542.06004844816653</c:v>
                </c:pt>
                <c:pt idx="359">
                  <c:v>540.63851697916789</c:v>
                </c:pt>
                <c:pt idx="360">
                  <c:v>539.22346177448208</c:v>
                </c:pt>
                <c:pt idx="361">
                  <c:v>537.81481020809952</c:v>
                </c:pt>
                <c:pt idx="362">
                  <c:v>536.41249095825947</c:v>
                </c:pt>
                <c:pt idx="363">
                  <c:v>535.01643398071337</c:v>
                </c:pt>
                <c:pt idx="364">
                  <c:v>533.62657048255812</c:v>
                </c:pt>
                <c:pt idx="365">
                  <c:v>532.24283289662492</c:v>
                </c:pt>
                <c:pt idx="366">
                  <c:v>530.86515485641473</c:v>
                </c:pt>
                <c:pt idx="367">
                  <c:v>529.4934711715639</c:v>
                </c:pt>
                <c:pt idx="368">
                  <c:v>528.12771780383457</c:v>
                </c:pt>
                <c:pt idx="369">
                  <c:v>526.76783184361375</c:v>
                </c:pt>
                <c:pt idx="370">
                  <c:v>525.41375148691179</c:v>
                </c:pt>
                <c:pt idx="371">
                  <c:v>524.06541601284994</c:v>
                </c:pt>
                <c:pt idx="372">
                  <c:v>522.72276576162619</c:v>
                </c:pt>
                <c:pt idx="373">
                  <c:v>521.38574211294895</c:v>
                </c:pt>
                <c:pt idx="374">
                  <c:v>520.05428746492828</c:v>
                </c:pt>
                <c:pt idx="375">
                  <c:v>518.72834521341611</c:v>
                </c:pt>
                <c:pt idx="376">
                  <c:v>517.40785973178254</c:v>
                </c:pt>
                <c:pt idx="377">
                  <c:v>516.09277635112483</c:v>
                </c:pt>
                <c:pt idx="378">
                  <c:v>514.7830413408924</c:v>
                </c:pt>
                <c:pt idx="379">
                  <c:v>513.47860188992502</c:v>
                </c:pt>
                <c:pt idx="380">
                  <c:v>512.17940608789138</c:v>
                </c:pt>
                <c:pt idx="381">
                  <c:v>510.88540290712274</c:v>
                </c:pt>
                <c:pt idx="382">
                  <c:v>509.59654218482865</c:v>
                </c:pt>
                <c:pt idx="383">
                  <c:v>508.31277460569231</c:v>
                </c:pt>
                <c:pt idx="384">
                  <c:v>507.03405168483187</c:v>
                </c:pt>
                <c:pt idx="385">
                  <c:v>505.76032575112413</c:v>
                </c:pt>
                <c:pt idx="386">
                  <c:v>504.49154993087859</c:v>
                </c:pt>
                <c:pt idx="387">
                  <c:v>503.2276781318605</c:v>
                </c:pt>
                <c:pt idx="388">
                  <c:v>501.96866502764743</c:v>
                </c:pt>
                <c:pt idx="389">
                  <c:v>500.71446604231943</c:v>
                </c:pt>
                <c:pt idx="390">
                  <c:v>499.46503733547121</c:v>
                </c:pt>
                <c:pt idx="391">
                  <c:v>498.22033578754139</c:v>
                </c:pt>
                <c:pt idx="392">
                  <c:v>496.98031898545059</c:v>
                </c:pt>
                <c:pt idx="393">
                  <c:v>495.74494520854381</c:v>
                </c:pt>
                <c:pt idx="394">
                  <c:v>494.51417341482772</c:v>
                </c:pt>
                <c:pt idx="395">
                  <c:v>493.28796322750026</c:v>
                </c:pt>
                <c:pt idx="396">
                  <c:v>492.06627492176153</c:v>
                </c:pt>
                <c:pt idx="397">
                  <c:v>490.84906941190462</c:v>
                </c:pt>
                <c:pt idx="398">
                  <c:v>489.63630823867749</c:v>
                </c:pt>
                <c:pt idx="399">
                  <c:v>488.42795355690981</c:v>
                </c:pt>
                <c:pt idx="400">
                  <c:v>487.22396812340293</c:v>
                </c:pt>
                <c:pt idx="401">
                  <c:v>486.0243152850714</c:v>
                </c:pt>
                <c:pt idx="402">
                  <c:v>484.82895896733527</c:v>
                </c:pt>
                <c:pt idx="403">
                  <c:v>483.63786366275622</c:v>
                </c:pt>
                <c:pt idx="404">
                  <c:v>482.450994419913</c:v>
                </c:pt>
                <c:pt idx="405">
                  <c:v>481.26831683250788</c:v>
                </c:pt>
                <c:pt idx="406">
                  <c:v>480.08979702870539</c:v>
                </c:pt>
                <c:pt idx="407">
                  <c:v>478.91540166069092</c:v>
                </c:pt>
                <c:pt idx="408">
                  <c:v>477.74509789445119</c:v>
                </c:pt>
                <c:pt idx="409">
                  <c:v>476.57885339976661</c:v>
                </c:pt>
                <c:pt idx="410">
                  <c:v>475.41663634041458</c:v>
                </c:pt>
                <c:pt idx="411">
                  <c:v>474.25841536457722</c:v>
                </c:pt>
                <c:pt idx="412">
                  <c:v>473.1041595954502</c:v>
                </c:pt>
                <c:pt idx="413">
                  <c:v>471.95383862204687</c:v>
                </c:pt>
                <c:pt idx="414">
                  <c:v>470.80742249019625</c:v>
                </c:pt>
                <c:pt idx="415">
                  <c:v>469.66488169372712</c:v>
                </c:pt>
                <c:pt idx="416">
                  <c:v>468.52618716583754</c:v>
                </c:pt>
                <c:pt idx="417">
                  <c:v>467.39131027064406</c:v>
                </c:pt>
                <c:pt idx="418">
                  <c:v>466.26022279490633</c:v>
                </c:pt>
                <c:pt idx="419">
                  <c:v>465.13289693992579</c:v>
                </c:pt>
                <c:pt idx="420">
                  <c:v>464.00930531361109</c:v>
                </c:pt>
                <c:pt idx="421">
                  <c:v>462.88942092270992</c:v>
                </c:pt>
                <c:pt idx="422">
                  <c:v>461.77321716520277</c:v>
                </c:pt>
                <c:pt idx="423">
                  <c:v>460.66066782285327</c:v>
                </c:pt>
                <c:pt idx="424">
                  <c:v>459.5517470539146</c:v>
                </c:pt>
                <c:pt idx="425">
                  <c:v>458.44642938598713</c:v>
                </c:pt>
                <c:pt idx="426">
                  <c:v>457.34468970902344</c:v>
                </c:pt>
                <c:pt idx="427">
                  <c:v>456.24650326847939</c:v>
                </c:pt>
                <c:pt idx="428">
                  <c:v>455.15184565860676</c:v>
                </c:pt>
                <c:pt idx="429">
                  <c:v>454.06069281588447</c:v>
                </c:pt>
                <c:pt idx="430">
                  <c:v>452.97302101258583</c:v>
                </c:pt>
                <c:pt idx="431">
                  <c:v>451.88880685047923</c:v>
                </c:pt>
                <c:pt idx="432">
                  <c:v>450.80802725465873</c:v>
                </c:pt>
                <c:pt idx="433">
                  <c:v>449.73065946750165</c:v>
                </c:pt>
                <c:pt idx="434">
                  <c:v>448.65668104275193</c:v>
                </c:pt>
                <c:pt idx="435">
                  <c:v>447.58606983972396</c:v>
                </c:pt>
                <c:pt idx="436">
                  <c:v>446.51880401762708</c:v>
                </c:pt>
                <c:pt idx="437">
                  <c:v>445.45486203000689</c:v>
                </c:pt>
                <c:pt idx="438">
                  <c:v>444.39422261929985</c:v>
                </c:pt>
                <c:pt idx="439">
                  <c:v>443.33686481150096</c:v>
                </c:pt>
                <c:pt idx="440">
                  <c:v>442.28276791094078</c:v>
                </c:pt>
                <c:pt idx="441">
                  <c:v>441.23191149516884</c:v>
                </c:pt>
                <c:pt idx="442">
                  <c:v>440.18427540994315</c:v>
                </c:pt>
                <c:pt idx="443">
                  <c:v>439.13983976432166</c:v>
                </c:pt>
                <c:pt idx="444">
                  <c:v>438.09858492585454</c:v>
                </c:pt>
                <c:pt idx="445">
                  <c:v>437.06049151587422</c:v>
                </c:pt>
                <c:pt idx="446">
                  <c:v>436.02554040488275</c:v>
                </c:pt>
                <c:pt idx="447">
                  <c:v>434.99371270803272</c:v>
                </c:pt>
                <c:pt idx="448">
                  <c:v>433.96498978070042</c:v>
                </c:pt>
                <c:pt idx="449">
                  <c:v>432.93935321414932</c:v>
                </c:pt>
                <c:pt idx="450">
                  <c:v>431.91678483128209</c:v>
                </c:pt>
                <c:pt idx="451">
                  <c:v>430.89726668247886</c:v>
                </c:pt>
                <c:pt idx="452">
                  <c:v>429.88078104152009</c:v>
                </c:pt>
                <c:pt idx="453">
                  <c:v>428.86731040159248</c:v>
                </c:pt>
                <c:pt idx="454">
                  <c:v>427.8568374713758</c:v>
                </c:pt>
                <c:pt idx="455">
                  <c:v>426.84934517120928</c:v>
                </c:pt>
                <c:pt idx="456">
                  <c:v>425.84481662933496</c:v>
                </c:pt>
                <c:pt idx="457">
                  <c:v>424.84323517821844</c:v>
                </c:pt>
                <c:pt idx="458">
                  <c:v>423.84458435094245</c:v>
                </c:pt>
                <c:pt idx="459">
                  <c:v>422.84884787767459</c:v>
                </c:pt>
                <c:pt idx="460">
                  <c:v>421.8560096822053</c:v>
                </c:pt>
                <c:pt idx="461">
                  <c:v>420.86605387855633</c:v>
                </c:pt>
                <c:pt idx="462">
                  <c:v>419.87896476765764</c:v>
                </c:pt>
                <c:pt idx="463">
                  <c:v>418.89472683408997</c:v>
                </c:pt>
                <c:pt idx="464">
                  <c:v>417.91332474289459</c:v>
                </c:pt>
                <c:pt idx="465">
                  <c:v>416.93474333644548</c:v>
                </c:pt>
                <c:pt idx="466">
                  <c:v>415.95896763138569</c:v>
                </c:pt>
                <c:pt idx="467">
                  <c:v>414.9859828156234</c:v>
                </c:pt>
                <c:pt idx="468">
                  <c:v>414.01577424538999</c:v>
                </c:pt>
                <c:pt idx="469">
                  <c:v>413.04832744235523</c:v>
                </c:pt>
                <c:pt idx="470">
                  <c:v>412.08362809080137</c:v>
                </c:pt>
                <c:pt idx="471">
                  <c:v>411.12166203485197</c:v>
                </c:pt>
                <c:pt idx="472">
                  <c:v>410.16241527575852</c:v>
                </c:pt>
                <c:pt idx="473">
                  <c:v>409.20587396923787</c:v>
                </c:pt>
                <c:pt idx="474">
                  <c:v>408.25202442286525</c:v>
                </c:pt>
                <c:pt idx="475">
                  <c:v>407.30085309351722</c:v>
                </c:pt>
                <c:pt idx="476">
                  <c:v>406.3523465848665</c:v>
                </c:pt>
                <c:pt idx="477">
                  <c:v>405.40649164492584</c:v>
                </c:pt>
                <c:pt idx="478">
                  <c:v>404.46327516364016</c:v>
                </c:pt>
                <c:pt idx="479">
                  <c:v>403.5226841705271</c:v>
                </c:pt>
                <c:pt idx="480">
                  <c:v>402.58470583236323</c:v>
                </c:pt>
                <c:pt idx="481">
                  <c:v>401.64932745091647</c:v>
                </c:pt>
                <c:pt idx="482">
                  <c:v>400.71653646072264</c:v>
                </c:pt>
                <c:pt idx="483">
                  <c:v>399.78632042690612</c:v>
                </c:pt>
                <c:pt idx="484">
                  <c:v>398.85866704304289</c:v>
                </c:pt>
                <c:pt idx="485">
                  <c:v>397.93356412906547</c:v>
                </c:pt>
                <c:pt idx="486">
                  <c:v>397.01099962920944</c:v>
                </c:pt>
                <c:pt idx="487">
                  <c:v>396.09096160999911</c:v>
                </c:pt>
                <c:pt idx="488">
                  <c:v>395.17343825827322</c:v>
                </c:pt>
                <c:pt idx="489">
                  <c:v>394.25841787924901</c:v>
                </c:pt>
                <c:pt idx="490">
                  <c:v>393.34588889462344</c:v>
                </c:pt>
                <c:pt idx="491">
                  <c:v>392.43583984071182</c:v>
                </c:pt>
                <c:pt idx="492">
                  <c:v>391.52825936662254</c:v>
                </c:pt>
                <c:pt idx="493">
                  <c:v>390.62313623246683</c:v>
                </c:pt>
                <c:pt idx="494">
                  <c:v>389.72045930760328</c:v>
                </c:pt>
                <c:pt idx="495">
                  <c:v>388.82021756891663</c:v>
                </c:pt>
                <c:pt idx="496">
                  <c:v>387.92240009912865</c:v>
                </c:pt>
                <c:pt idx="497">
                  <c:v>387.02699608514303</c:v>
                </c:pt>
                <c:pt idx="498">
                  <c:v>386.13399481642091</c:v>
                </c:pt>
                <c:pt idx="499">
                  <c:v>385.24338568338823</c:v>
                </c:pt>
                <c:pt idx="500">
                  <c:v>384.35515817587282</c:v>
                </c:pt>
              </c:numCache>
            </c:numRef>
          </c:yVal>
          <c:smooth val="0"/>
          <c:extLst>
            <c:ext xmlns:c16="http://schemas.microsoft.com/office/drawing/2014/chart" uri="{C3380CC4-5D6E-409C-BE32-E72D297353CC}">
              <c16:uniqueId val="{00000003-DA76-9C4E-BF56-2B5A9E8C5BD1}"/>
            </c:ext>
          </c:extLst>
        </c:ser>
        <c:ser>
          <c:idx val="4"/>
          <c:order val="4"/>
          <c:tx>
            <c:strRef>
              <c:f>equivalency_metrics!$I$6</c:f>
              <c:strCache>
                <c:ptCount val="1"/>
                <c:pt idx="0">
                  <c:v>Int. radiative forcing - Effect by that year expressed as CO2 effect by year-100</c:v>
                </c:pt>
              </c:strCache>
            </c:strRef>
          </c:tx>
          <c:spPr>
            <a:ln w="19050" cap="rnd">
              <a:solidFill>
                <a:schemeClr val="accent6">
                  <a:lumMod val="50000"/>
                </a:schemeClr>
              </a:solidFill>
              <a:prstDash val="dash"/>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equivalency_metrics!$I$7:$I$507</c:f>
              <c:numCache>
                <c:formatCode>_-* #,##0_-;\-* #,##0_-;_-* "-"??_-;_-@_-</c:formatCode>
                <c:ptCount val="501"/>
                <c:pt idx="0">
                  <c:v>0</c:v>
                </c:pt>
                <c:pt idx="1">
                  <c:v>82.650887590569667</c:v>
                </c:pt>
                <c:pt idx="2">
                  <c:v>200.95539878671894</c:v>
                </c:pt>
                <c:pt idx="3">
                  <c:v>316.60101611386062</c:v>
                </c:pt>
                <c:pt idx="4">
                  <c:v>429.65444012309166</c:v>
                </c:pt>
                <c:pt idx="5">
                  <c:v>540.18023167955869</c:v>
                </c:pt>
                <c:pt idx="6">
                  <c:v>648.24091213015322</c:v>
                </c:pt>
                <c:pt idx="7">
                  <c:v>753.89705700660215</c:v>
                </c:pt>
                <c:pt idx="8">
                  <c:v>857.20738376615338</c:v>
                </c:pt>
                <c:pt idx="9">
                  <c:v>958.22883402693083</c:v>
                </c:pt>
                <c:pt idx="10">
                  <c:v>1057.0166507148424</c:v>
                </c:pt>
                <c:pt idx="11">
                  <c:v>1153.6244505029406</c:v>
                </c:pt>
                <c:pt idx="12">
                  <c:v>1248.1042918918508</c:v>
                </c:pt>
                <c:pt idx="13">
                  <c:v>1340.5067392507813</c:v>
                </c:pt>
                <c:pt idx="14">
                  <c:v>1430.880923112341</c:v>
                </c:pt>
                <c:pt idx="15">
                  <c:v>1519.2745969905768</c:v>
                </c:pt>
                <c:pt idx="16">
                  <c:v>1605.7341909700021</c:v>
                </c:pt>
                <c:pt idx="17">
                  <c:v>1690.3048622937185</c:v>
                </c:pt>
                <c:pt idx="18">
                  <c:v>1773.0305431607649</c:v>
                </c:pt>
                <c:pt idx="19">
                  <c:v>1853.9539859264405</c:v>
                </c:pt>
                <c:pt idx="20">
                  <c:v>1933.1168058843593</c:v>
                </c:pt>
                <c:pt idx="21">
                  <c:v>2010.5595217952412</c:v>
                </c:pt>
                <c:pt idx="22">
                  <c:v>2086.321594314863</c:v>
                </c:pt>
                <c:pt idx="23">
                  <c:v>2160.4414624620235</c:v>
                </c:pt>
                <c:pt idx="24">
                  <c:v>2232.9565782567634</c:v>
                </c:pt>
                <c:pt idx="25">
                  <c:v>2303.9034396493048</c:v>
                </c:pt>
                <c:pt idx="26">
                  <c:v>2373.317621851199</c:v>
                </c:pt>
                <c:pt idx="27">
                  <c:v>2441.2338071718968</c:v>
                </c:pt>
                <c:pt idx="28">
                  <c:v>2507.6858134563322</c:v>
                </c:pt>
                <c:pt idx="29">
                  <c:v>2572.7066212120958</c:v>
                </c:pt>
                <c:pt idx="30">
                  <c:v>2636.3283995082957</c:v>
                </c:pt>
                <c:pt idx="31">
                  <c:v>2698.5825307222262</c:v>
                </c:pt>
                <c:pt idx="32">
                  <c:v>2759.4996342044751</c:v>
                </c:pt>
                <c:pt idx="33">
                  <c:v>2819.1095889279918</c:v>
                </c:pt>
                <c:pt idx="34">
                  <c:v>2877.4415551819538</c:v>
                </c:pt>
                <c:pt idx="35">
                  <c:v>2934.5239953669484</c:v>
                </c:pt>
                <c:pt idx="36">
                  <c:v>2990.3846939439477</c:v>
                </c:pt>
                <c:pt idx="37">
                  <c:v>3045.0507765858911</c:v>
                </c:pt>
                <c:pt idx="38">
                  <c:v>3098.5487285772397</c:v>
                </c:pt>
                <c:pt idx="39">
                  <c:v>3150.9044125037381</c:v>
                </c:pt>
                <c:pt idx="40">
                  <c:v>3202.1430852716517</c:v>
                </c:pt>
                <c:pt idx="41">
                  <c:v>3252.2894144930924</c:v>
                </c:pt>
                <c:pt idx="42">
                  <c:v>3301.3674942715165</c:v>
                </c:pt>
                <c:pt idx="43">
                  <c:v>3349.4008604191604</c:v>
                </c:pt>
                <c:pt idx="44">
                  <c:v>3396.4125051360706</c:v>
                </c:pt>
                <c:pt idx="45">
                  <c:v>3442.4248911783648</c:v>
                </c:pt>
                <c:pt idx="46">
                  <c:v>3487.4599655415491</c:v>
                </c:pt>
                <c:pt idx="47">
                  <c:v>3531.539172683018</c:v>
                </c:pt>
                <c:pt idx="48">
                  <c:v>3574.6834673062694</c:v>
                </c:pt>
                <c:pt idx="49">
                  <c:v>3616.9133267279394</c:v>
                </c:pt>
                <c:pt idx="50">
                  <c:v>3658.2487628473787</c:v>
                </c:pt>
                <c:pt idx="51">
                  <c:v>3698.7093337372612</c:v>
                </c:pt>
                <c:pt idx="52">
                  <c:v>3738.314154872548</c:v>
                </c:pt>
                <c:pt idx="53">
                  <c:v>3777.0819100140438</c:v>
                </c:pt>
                <c:pt idx="54">
                  <c:v>3815.0308617617952</c:v>
                </c:pt>
                <c:pt idx="55">
                  <c:v>3852.1788617926427</c:v>
                </c:pt>
                <c:pt idx="56">
                  <c:v>3888.5433607953878</c:v>
                </c:pt>
                <c:pt idx="57">
                  <c:v>3924.1414181162154</c:v>
                </c:pt>
                <c:pt idx="58">
                  <c:v>3958.9897111262935</c:v>
                </c:pt>
                <c:pt idx="59">
                  <c:v>3993.1045443227617</c:v>
                </c:pt>
                <c:pt idx="60">
                  <c:v>4026.5018581736895</c:v>
                </c:pt>
                <c:pt idx="61">
                  <c:v>4059.1972377169741</c:v>
                </c:pt>
                <c:pt idx="62">
                  <c:v>4091.2059209226081</c:v>
                </c:pt>
                <c:pt idx="63">
                  <c:v>4122.542806827214</c:v>
                </c:pt>
                <c:pt idx="64">
                  <c:v>4153.2224634492659</c:v>
                </c:pt>
                <c:pt idx="65">
                  <c:v>4183.2591354929764</c:v>
                </c:pt>
                <c:pt idx="66">
                  <c:v>4212.6667518483864</c:v>
                </c:pt>
                <c:pt idx="67">
                  <c:v>4241.4589328948368</c:v>
                </c:pt>
                <c:pt idx="68">
                  <c:v>4269.6489976145949</c:v>
                </c:pt>
                <c:pt idx="69">
                  <c:v>4297.2499705231094</c:v>
                </c:pt>
                <c:pt idx="70">
                  <c:v>4324.274588422013</c:v>
                </c:pt>
                <c:pt idx="71">
                  <c:v>4350.7353069807259</c:v>
                </c:pt>
                <c:pt idx="72">
                  <c:v>4376.6443071521999</c:v>
                </c:pt>
                <c:pt idx="73">
                  <c:v>4402.0135014281177</c:v>
                </c:pt>
                <c:pt idx="74">
                  <c:v>4426.8545399385912</c:v>
                </c:pt>
                <c:pt idx="75">
                  <c:v>4451.1788164011768</c:v>
                </c:pt>
                <c:pt idx="76">
                  <c:v>4474.9974739238369</c:v>
                </c:pt>
                <c:pt idx="77">
                  <c:v>4498.3214106662226</c:v>
                </c:pt>
                <c:pt idx="78">
                  <c:v>4521.1612853635334</c:v>
                </c:pt>
                <c:pt idx="79">
                  <c:v>4543.5275227169523</c:v>
                </c:pt>
                <c:pt idx="80">
                  <c:v>4565.4303186545621</c:v>
                </c:pt>
                <c:pt idx="81">
                  <c:v>4586.8796454664298</c:v>
                </c:pt>
                <c:pt idx="82">
                  <c:v>4607.8852568174434</c:v>
                </c:pt>
                <c:pt idx="83">
                  <c:v>4628.4566926413136</c:v>
                </c:pt>
                <c:pt idx="84">
                  <c:v>4648.6032839190266</c:v>
                </c:pt>
                <c:pt idx="85">
                  <c:v>4668.3341573449397</c:v>
                </c:pt>
                <c:pt idx="86">
                  <c:v>4687.6582398835335</c:v>
                </c:pt>
                <c:pt idx="87">
                  <c:v>4706.58426321979</c:v>
                </c:pt>
                <c:pt idx="88">
                  <c:v>4725.1207681059932</c:v>
                </c:pt>
                <c:pt idx="89">
                  <c:v>4743.2761086077235</c:v>
                </c:pt>
                <c:pt idx="90">
                  <c:v>4761.058456251636</c:v>
                </c:pt>
                <c:pt idx="91">
                  <c:v>4778.4758040776023</c:v>
                </c:pt>
                <c:pt idx="92">
                  <c:v>4795.5359705976589</c:v>
                </c:pt>
                <c:pt idx="93">
                  <c:v>4812.2466036641335</c:v>
                </c:pt>
                <c:pt idx="94">
                  <c:v>4828.6151842492663</c:v>
                </c:pt>
                <c:pt idx="95">
                  <c:v>4844.6490301385284</c:v>
                </c:pt>
                <c:pt idx="96">
                  <c:v>4860.355299539814</c:v>
                </c:pt>
                <c:pt idx="97">
                  <c:v>4875.740994610579</c:v>
                </c:pt>
                <c:pt idx="98">
                  <c:v>4890.8129649049497</c:v>
                </c:pt>
                <c:pt idx="99">
                  <c:v>4905.5779107427688</c:v>
                </c:pt>
                <c:pt idx="100">
                  <c:v>4920.042386502475</c:v>
                </c:pt>
                <c:pt idx="101">
                  <c:v>4934.2128038396668</c:v>
                </c:pt>
                <c:pt idx="102">
                  <c:v>4948.0954348331397</c:v>
                </c:pt>
                <c:pt idx="103">
                  <c:v>4961.6964150601343</c:v>
                </c:pt>
                <c:pt idx="104">
                  <c:v>4975.0217466024942</c:v>
                </c:pt>
                <c:pt idx="105">
                  <c:v>4988.0773009853674</c:v>
                </c:pt>
                <c:pt idx="106">
                  <c:v>5000.8688220500535</c:v>
                </c:pt>
                <c:pt idx="107">
                  <c:v>5013.4019287625506</c:v>
                </c:pt>
                <c:pt idx="108">
                  <c:v>5025.6821179593062</c:v>
                </c:pt>
                <c:pt idx="109">
                  <c:v>5037.7147670316499</c:v>
                </c:pt>
                <c:pt idx="110">
                  <c:v>5049.505136550335</c:v>
                </c:pt>
                <c:pt idx="111">
                  <c:v>5061.0583728315796</c:v>
                </c:pt>
                <c:pt idx="112">
                  <c:v>5072.3795104459659</c:v>
                </c:pt>
                <c:pt idx="113">
                  <c:v>5083.4734746715167</c:v>
                </c:pt>
                <c:pt idx="114">
                  <c:v>5094.3450838922408</c:v>
                </c:pt>
                <c:pt idx="115">
                  <c:v>5104.9990519433895</c:v>
                </c:pt>
                <c:pt idx="116">
                  <c:v>5115.4399904046613</c:v>
                </c:pt>
                <c:pt idx="117">
                  <c:v>5125.6724108425342</c:v>
                </c:pt>
                <c:pt idx="118">
                  <c:v>5135.7007270028871</c:v>
                </c:pt>
                <c:pt idx="119">
                  <c:v>5145.5292569550511</c:v>
                </c:pt>
                <c:pt idx="120">
                  <c:v>5155.1622251883864</c:v>
                </c:pt>
                <c:pt idx="121">
                  <c:v>5164.6037646624682</c:v>
                </c:pt>
                <c:pt idx="122">
                  <c:v>5173.857918811922</c:v>
                </c:pt>
                <c:pt idx="123">
                  <c:v>5182.928643506948</c:v>
                </c:pt>
                <c:pt idx="124">
                  <c:v>5191.8198089705193</c:v>
                </c:pt>
                <c:pt idx="125">
                  <c:v>5200.5352016532497</c:v>
                </c:pt>
                <c:pt idx="126">
                  <c:v>5209.0785260668608</c:v>
                </c:pt>
                <c:pt idx="127">
                  <c:v>5217.453406577195</c:v>
                </c:pt>
                <c:pt idx="128">
                  <c:v>5225.6633891576739</c:v>
                </c:pt>
                <c:pt idx="129">
                  <c:v>5233.7119431041037</c:v>
                </c:pt>
                <c:pt idx="130">
                  <c:v>5241.6024627116703</c:v>
                </c:pt>
                <c:pt idx="131">
                  <c:v>5249.3382689149785</c:v>
                </c:pt>
                <c:pt idx="132">
                  <c:v>5256.9226108919802</c:v>
                </c:pt>
                <c:pt idx="133">
                  <c:v>5264.3586676325649</c:v>
                </c:pt>
                <c:pt idx="134">
                  <c:v>5271.6495494726278</c:v>
                </c:pt>
                <c:pt idx="135">
                  <c:v>5278.7982995943612</c:v>
                </c:pt>
                <c:pt idx="136">
                  <c:v>5285.8078954935509</c:v>
                </c:pt>
                <c:pt idx="137">
                  <c:v>5292.6812504145792</c:v>
                </c:pt>
                <c:pt idx="138">
                  <c:v>5299.4212147538719</c:v>
                </c:pt>
                <c:pt idx="139">
                  <c:v>5306.0305774324943</c:v>
                </c:pt>
                <c:pt idx="140">
                  <c:v>5312.5120672385556</c:v>
                </c:pt>
                <c:pt idx="141">
                  <c:v>5318.8683541401269</c:v>
                </c:pt>
                <c:pt idx="142">
                  <c:v>5325.1020505692932</c:v>
                </c:pt>
                <c:pt idx="143">
                  <c:v>5331.2157126780003</c:v>
                </c:pt>
                <c:pt idx="144">
                  <c:v>5337.2118415663172</c:v>
                </c:pt>
                <c:pt idx="145">
                  <c:v>5343.0928844837163</c:v>
                </c:pt>
                <c:pt idx="146">
                  <c:v>5348.8612360039788</c:v>
                </c:pt>
                <c:pt idx="147">
                  <c:v>5354.5192391742967</c:v>
                </c:pt>
                <c:pt idx="148">
                  <c:v>5360.0691866391635</c:v>
                </c:pt>
                <c:pt idx="149">
                  <c:v>5365.5133217395805</c:v>
                </c:pt>
                <c:pt idx="150">
                  <c:v>5370.8538395881451</c:v>
                </c:pt>
                <c:pt idx="151">
                  <c:v>5376.0928881205546</c:v>
                </c:pt>
                <c:pt idx="152">
                  <c:v>5381.2325691240321</c:v>
                </c:pt>
                <c:pt idx="153">
                  <c:v>5386.2749392431906</c:v>
                </c:pt>
                <c:pt idx="154">
                  <c:v>5391.222010963842</c:v>
                </c:pt>
                <c:pt idx="155">
                  <c:v>5396.0757535752155</c:v>
                </c:pt>
                <c:pt idx="156">
                  <c:v>5400.8380941110909</c:v>
                </c:pt>
                <c:pt idx="157">
                  <c:v>5405.5109182702845</c:v>
                </c:pt>
                <c:pt idx="158">
                  <c:v>5410.0960713169534</c:v>
                </c:pt>
                <c:pt idx="159">
                  <c:v>5414.5953589611672</c:v>
                </c:pt>
                <c:pt idx="160">
                  <c:v>5419.0105482201816</c:v>
                </c:pt>
                <c:pt idx="161">
                  <c:v>5423.343368260822</c:v>
                </c:pt>
                <c:pt idx="162">
                  <c:v>5427.5955112234124</c:v>
                </c:pt>
                <c:pt idx="163">
                  <c:v>5431.7686330276556</c:v>
                </c:pt>
                <c:pt idx="164">
                  <c:v>5435.8643541608444</c:v>
                </c:pt>
                <c:pt idx="165">
                  <c:v>5439.8842604488118</c:v>
                </c:pt>
                <c:pt idx="166">
                  <c:v>5443.8299038099813</c:v>
                </c:pt>
                <c:pt idx="167">
                  <c:v>5447.7028029929143</c:v>
                </c:pt>
                <c:pt idx="168">
                  <c:v>5451.504444297685</c:v>
                </c:pt>
                <c:pt idx="169">
                  <c:v>5455.2362822814794</c:v>
                </c:pt>
                <c:pt idx="170">
                  <c:v>5458.8997404487109</c:v>
                </c:pt>
                <c:pt idx="171">
                  <c:v>5462.4962119260563</c:v>
                </c:pt>
                <c:pt idx="172">
                  <c:v>5466.0270601226812</c:v>
                </c:pt>
                <c:pt idx="173">
                  <c:v>5469.4936193760414</c:v>
                </c:pt>
                <c:pt idx="174">
                  <c:v>5472.8971955835159</c:v>
                </c:pt>
                <c:pt idx="175">
                  <c:v>5476.2390668202361</c:v>
                </c:pt>
                <c:pt idx="176">
                  <c:v>5479.5204839433754</c:v>
                </c:pt>
                <c:pt idx="177">
                  <c:v>5482.7426711832286</c:v>
                </c:pt>
                <c:pt idx="178">
                  <c:v>5485.9068267213406</c:v>
                </c:pt>
                <c:pt idx="179">
                  <c:v>5489.0141232559927</c:v>
                </c:pt>
                <c:pt idx="180">
                  <c:v>5492.065708555313</c:v>
                </c:pt>
                <c:pt idx="181">
                  <c:v>5495.0627059982835</c:v>
                </c:pt>
                <c:pt idx="182">
                  <c:v>5498.0062151039137</c:v>
                </c:pt>
                <c:pt idx="183">
                  <c:v>5500.8973120488381</c:v>
                </c:pt>
                <c:pt idx="184">
                  <c:v>5503.7370501735859</c:v>
                </c:pt>
                <c:pt idx="185">
                  <c:v>5506.5264604777876</c:v>
                </c:pt>
                <c:pt idx="186">
                  <c:v>5509.2665521045401</c:v>
                </c:pt>
                <c:pt idx="187">
                  <c:v>5511.9583128141867</c:v>
                </c:pt>
                <c:pt idx="188">
                  <c:v>5514.6027094477377</c:v>
                </c:pt>
                <c:pt idx="189">
                  <c:v>5517.2006883801487</c:v>
                </c:pt>
                <c:pt idx="190">
                  <c:v>5519.7531759636986</c:v>
                </c:pt>
                <c:pt idx="191">
                  <c:v>5522.2610789616747</c:v>
                </c:pt>
                <c:pt idx="192">
                  <c:v>5524.7252849725674</c:v>
                </c:pt>
                <c:pt idx="193">
                  <c:v>5527.1466628450062</c:v>
                </c:pt>
                <c:pt idx="194">
                  <c:v>5529.5260630836165</c:v>
                </c:pt>
                <c:pt idx="195">
                  <c:v>5531.8643182460128</c:v>
                </c:pt>
                <c:pt idx="196">
                  <c:v>5534.1622433311122</c:v>
                </c:pt>
                <c:pt idx="197">
                  <c:v>5536.4206361589677</c:v>
                </c:pt>
                <c:pt idx="198">
                  <c:v>5538.6402777423009</c:v>
                </c:pt>
                <c:pt idx="199">
                  <c:v>5540.8219326499193</c:v>
                </c:pt>
                <c:pt idx="200">
                  <c:v>5542.9663493621892</c:v>
                </c:pt>
                <c:pt idx="201">
                  <c:v>5545.0742606187541</c:v>
                </c:pt>
                <c:pt idx="202">
                  <c:v>5547.1463837586471</c:v>
                </c:pt>
                <c:pt idx="203">
                  <c:v>5549.1834210529887</c:v>
                </c:pt>
                <c:pt idx="204">
                  <c:v>5551.1860600304126</c:v>
                </c:pt>
                <c:pt idx="205">
                  <c:v>5553.1549737953801</c:v>
                </c:pt>
                <c:pt idx="206">
                  <c:v>5555.0908213395587</c:v>
                </c:pt>
                <c:pt idx="207">
                  <c:v>5556.9942478463972</c:v>
                </c:pt>
                <c:pt idx="208">
                  <c:v>5558.8658849890417</c:v>
                </c:pt>
                <c:pt idx="209">
                  <c:v>5560.7063512217728</c:v>
                </c:pt>
                <c:pt idx="210">
                  <c:v>5562.5162520650611</c:v>
                </c:pt>
                <c:pt idx="211">
                  <c:v>5564.2961803844109</c:v>
                </c:pt>
                <c:pt idx="212">
                  <c:v>5566.0467166631252</c:v>
                </c:pt>
                <c:pt idx="213">
                  <c:v>5567.7684292691065</c:v>
                </c:pt>
                <c:pt idx="214">
                  <c:v>5569.4618747158511</c:v>
                </c:pt>
                <c:pt idx="215">
                  <c:v>5571.1275979177453</c:v>
                </c:pt>
                <c:pt idx="216">
                  <c:v>5572.7661324397895</c:v>
                </c:pt>
                <c:pt idx="217">
                  <c:v>5574.3780007418818</c:v>
                </c:pt>
                <c:pt idx="218">
                  <c:v>5575.9637144177732</c:v>
                </c:pt>
                <c:pt idx="219">
                  <c:v>5577.5237744288161</c:v>
                </c:pt>
                <c:pt idx="220">
                  <c:v>5579.058671332612</c:v>
                </c:pt>
                <c:pt idx="221">
                  <c:v>5580.5688855066728</c:v>
                </c:pt>
                <c:pt idx="222">
                  <c:v>5582.0548873672251</c:v>
                </c:pt>
                <c:pt idx="223">
                  <c:v>5583.5171375832215</c:v>
                </c:pt>
                <c:pt idx="224">
                  <c:v>5584.9560872857028</c:v>
                </c:pt>
                <c:pt idx="225">
                  <c:v>5586.3721782726006</c:v>
                </c:pt>
                <c:pt idx="226">
                  <c:v>5587.765843209073</c:v>
                </c:pt>
                <c:pt idx="227">
                  <c:v>5589.1375058234762</c:v>
                </c:pt>
                <c:pt idx="228">
                  <c:v>5590.4875810990725</c:v>
                </c:pt>
                <c:pt idx="229">
                  <c:v>5591.8164754615555</c:v>
                </c:pt>
                <c:pt idx="230">
                  <c:v>5593.1245869625109</c:v>
                </c:pt>
                <c:pt idx="231">
                  <c:v>5594.4123054588499</c:v>
                </c:pt>
                <c:pt idx="232">
                  <c:v>5595.6800127883807</c:v>
                </c:pt>
                <c:pt idx="233">
                  <c:v>5596.9280829415156</c:v>
                </c:pt>
                <c:pt idx="234">
                  <c:v>5598.1568822292702</c:v>
                </c:pt>
                <c:pt idx="235">
                  <c:v>5599.3667694475962</c:v>
                </c:pt>
                <c:pt idx="236">
                  <c:v>5600.558096038144</c:v>
                </c:pt>
                <c:pt idx="237">
                  <c:v>5601.7312062455185</c:v>
                </c:pt>
                <c:pt idx="238">
                  <c:v>5602.8864372711287</c:v>
                </c:pt>
                <c:pt idx="239">
                  <c:v>5604.0241194236805</c:v>
                </c:pt>
                <c:pt idx="240">
                  <c:v>5605.1445762664007</c:v>
                </c:pt>
                <c:pt idx="241">
                  <c:v>5606.248124761064</c:v>
                </c:pt>
                <c:pt idx="242">
                  <c:v>5607.3350754088797</c:v>
                </c:pt>
                <c:pt idx="243">
                  <c:v>5608.4057323883326</c:v>
                </c:pt>
                <c:pt idx="244">
                  <c:v>5609.460393690013</c:v>
                </c:pt>
                <c:pt idx="245">
                  <c:v>5610.4993512485244</c:v>
                </c:pt>
                <c:pt idx="246">
                  <c:v>5611.5228910715232</c:v>
                </c:pt>
                <c:pt idx="247">
                  <c:v>5612.5312933659616</c:v>
                </c:pt>
                <c:pt idx="248">
                  <c:v>5613.5248326615811</c:v>
                </c:pt>
                <c:pt idx="249">
                  <c:v>5614.5037779317345</c:v>
                </c:pt>
                <c:pt idx="250">
                  <c:v>5615.4683927115711</c:v>
                </c:pt>
                <c:pt idx="251">
                  <c:v>5616.4189352136682</c:v>
                </c:pt>
                <c:pt idx="252">
                  <c:v>5617.3556584411517</c:v>
                </c:pt>
                <c:pt idx="253">
                  <c:v>5618.2788102983568</c:v>
                </c:pt>
                <c:pt idx="254">
                  <c:v>5619.1886336990974</c:v>
                </c:pt>
                <c:pt idx="255">
                  <c:v>5620.0853666725725</c:v>
                </c:pt>
                <c:pt idx="256">
                  <c:v>5620.9692424669965</c:v>
                </c:pt>
                <c:pt idx="257">
                  <c:v>5621.8404896509601</c:v>
                </c:pt>
                <c:pt idx="258">
                  <c:v>5622.6993322126127</c:v>
                </c:pt>
                <c:pt idx="259">
                  <c:v>5623.5459896566836</c:v>
                </c:pt>
                <c:pt idx="260">
                  <c:v>5624.3806770994097</c:v>
                </c:pt>
                <c:pt idx="261">
                  <c:v>5625.2036053613947</c:v>
                </c:pt>
                <c:pt idx="262">
                  <c:v>5626.0149810584689</c:v>
                </c:pt>
                <c:pt idx="263">
                  <c:v>5626.8150066905773</c:v>
                </c:pt>
                <c:pt idx="264">
                  <c:v>5627.6038807287368</c:v>
                </c:pt>
                <c:pt idx="265">
                  <c:v>5628.3817977001263</c:v>
                </c:pt>
                <c:pt idx="266">
                  <c:v>5629.1489482713123</c:v>
                </c:pt>
                <c:pt idx="267">
                  <c:v>5629.9055193296999</c:v>
                </c:pt>
                <c:pt idx="268">
                  <c:v>5630.6516940632009</c:v>
                </c:pt>
                <c:pt idx="269">
                  <c:v>5631.3876520381882</c:v>
                </c:pt>
                <c:pt idx="270">
                  <c:v>5632.1135692757643</c:v>
                </c:pt>
                <c:pt idx="271">
                  <c:v>5632.8296183263783</c:v>
                </c:pt>
                <c:pt idx="272">
                  <c:v>5633.5359683428323</c:v>
                </c:pt>
                <c:pt idx="273">
                  <c:v>5634.2327851517093</c:v>
                </c:pt>
                <c:pt idx="274">
                  <c:v>5634.9202313232572</c:v>
                </c:pt>
                <c:pt idx="275">
                  <c:v>5635.5984662397668</c:v>
                </c:pt>
                <c:pt idx="276">
                  <c:v>5636.2676461624669</c:v>
                </c:pt>
                <c:pt idx="277">
                  <c:v>5636.9279242969815</c:v>
                </c:pt>
                <c:pt idx="278">
                  <c:v>5637.5794508573708</c:v>
                </c:pt>
                <c:pt idx="279">
                  <c:v>5638.222373128795</c:v>
                </c:pt>
                <c:pt idx="280">
                  <c:v>5638.8568355288153</c:v>
                </c:pt>
                <c:pt idx="281">
                  <c:v>5639.4829796673866</c:v>
                </c:pt>
                <c:pt idx="282">
                  <c:v>5640.100944405548</c:v>
                </c:pt>
                <c:pt idx="283">
                  <c:v>5640.7108659128471</c:v>
                </c:pt>
                <c:pt idx="284">
                  <c:v>5641.3128777235388</c:v>
                </c:pt>
                <c:pt idx="285">
                  <c:v>5641.9071107915579</c:v>
                </c:pt>
                <c:pt idx="286">
                  <c:v>5642.4936935443147</c:v>
                </c:pt>
                <c:pt idx="287">
                  <c:v>5643.0727519353341</c:v>
                </c:pt>
                <c:pt idx="288">
                  <c:v>5643.6444094957596</c:v>
                </c:pt>
                <c:pt idx="289">
                  <c:v>5644.2087873847477</c:v>
                </c:pt>
                <c:pt idx="290">
                  <c:v>5644.7660044387812</c:v>
                </c:pt>
                <c:pt idx="291">
                  <c:v>5645.3161772199192</c:v>
                </c:pt>
                <c:pt idx="292">
                  <c:v>5645.8594200630087</c:v>
                </c:pt>
                <c:pt idx="293">
                  <c:v>5646.3958451218896</c:v>
                </c:pt>
                <c:pt idx="294">
                  <c:v>5646.9255624145908</c:v>
                </c:pt>
                <c:pt idx="295">
                  <c:v>5647.4486798675725</c:v>
                </c:pt>
                <c:pt idx="296">
                  <c:v>5647.9653033590102</c:v>
                </c:pt>
                <c:pt idx="297">
                  <c:v>5648.4755367611506</c:v>
                </c:pt>
                <c:pt idx="298">
                  <c:v>5648.9794819817535</c:v>
                </c:pt>
                <c:pt idx="299">
                  <c:v>5649.4772390046546</c:v>
                </c:pt>
                <c:pt idx="300">
                  <c:v>5649.9689059294533</c:v>
                </c:pt>
                <c:pt idx="301">
                  <c:v>5650.4545790103448</c:v>
                </c:pt>
                <c:pt idx="302">
                  <c:v>5650.934352694132</c:v>
                </c:pt>
                <c:pt idx="303">
                  <c:v>5651.4083196574056</c:v>
                </c:pt>
                <c:pt idx="304">
                  <c:v>5651.8765708429491</c:v>
                </c:pt>
                <c:pt idx="305">
                  <c:v>5652.3391954953468</c:v>
                </c:pt>
                <c:pt idx="306">
                  <c:v>5652.7962811958341</c:v>
                </c:pt>
                <c:pt idx="307">
                  <c:v>5653.24791389641</c:v>
                </c:pt>
                <c:pt idx="308">
                  <c:v>5653.6941779532126</c:v>
                </c:pt>
                <c:pt idx="309">
                  <c:v>5654.13515615918</c:v>
                </c:pt>
                <c:pt idx="310">
                  <c:v>5654.5709297760168</c:v>
                </c:pt>
                <c:pt idx="311">
                  <c:v>5655.0015785654796</c:v>
                </c:pt>
                <c:pt idx="312">
                  <c:v>5655.427180819991</c:v>
                </c:pt>
                <c:pt idx="313">
                  <c:v>5655.8478133925964</c:v>
                </c:pt>
                <c:pt idx="314">
                  <c:v>5656.2635517262906</c:v>
                </c:pt>
                <c:pt idx="315">
                  <c:v>5656.674469882716</c:v>
                </c:pt>
                <c:pt idx="316">
                  <c:v>5657.0806405702406</c:v>
                </c:pt>
                <c:pt idx="317">
                  <c:v>5657.4821351714509</c:v>
                </c:pt>
                <c:pt idx="318">
                  <c:v>5657.8790237700468</c:v>
                </c:pt>
                <c:pt idx="319">
                  <c:v>5658.2713751771744</c:v>
                </c:pt>
                <c:pt idx="320">
                  <c:v>5658.6592569571912</c:v>
                </c:pt>
                <c:pt idx="321">
                  <c:v>5659.0427354528865</c:v>
                </c:pt>
                <c:pt idx="322">
                  <c:v>5659.4218758101606</c:v>
                </c:pt>
                <c:pt idx="323">
                  <c:v>5659.7967420021869</c:v>
                </c:pt>
                <c:pt idx="324">
                  <c:v>5660.1673968530604</c:v>
                </c:pt>
                <c:pt idx="325">
                  <c:v>5660.5339020609308</c:v>
                </c:pt>
                <c:pt idx="326">
                  <c:v>5660.8963182206626</c:v>
                </c:pt>
                <c:pt idx="327">
                  <c:v>5661.2547048460019</c:v>
                </c:pt>
                <c:pt idx="328">
                  <c:v>5661.6091203912802</c:v>
                </c:pt>
                <c:pt idx="329">
                  <c:v>5661.9596222726495</c:v>
                </c:pt>
                <c:pt idx="330">
                  <c:v>5662.3062668888824</c:v>
                </c:pt>
                <c:pt idx="331">
                  <c:v>5662.6491096417139</c:v>
                </c:pt>
                <c:pt idx="332">
                  <c:v>5662.9882049557664</c:v>
                </c:pt>
                <c:pt idx="333">
                  <c:v>5663.3236062980459</c:v>
                </c:pt>
                <c:pt idx="334">
                  <c:v>5663.6553661970311</c:v>
                </c:pt>
                <c:pt idx="335">
                  <c:v>5663.9835362613467</c:v>
                </c:pt>
                <c:pt idx="336">
                  <c:v>5664.3081671980699</c:v>
                </c:pt>
                <c:pt idx="337">
                  <c:v>5664.629308830612</c:v>
                </c:pt>
                <c:pt idx="338">
                  <c:v>5664.9470101162578</c:v>
                </c:pt>
                <c:pt idx="339">
                  <c:v>5665.2613191633136</c:v>
                </c:pt>
                <c:pt idx="340">
                  <c:v>5665.5722832479005</c:v>
                </c:pt>
                <c:pt idx="341">
                  <c:v>5665.8799488303985</c:v>
                </c:pt>
                <c:pt idx="342">
                  <c:v>5666.1843615715334</c:v>
                </c:pt>
                <c:pt idx="343">
                  <c:v>5666.4855663481394</c:v>
                </c:pt>
                <c:pt idx="344">
                  <c:v>5666.783607268575</c:v>
                </c:pt>
                <c:pt idx="345">
                  <c:v>5667.0785276878296</c:v>
                </c:pt>
                <c:pt idx="346">
                  <c:v>5667.3703702223002</c:v>
                </c:pt>
                <c:pt idx="347">
                  <c:v>5667.659176764264</c:v>
                </c:pt>
                <c:pt idx="348">
                  <c:v>5667.9449884960541</c:v>
                </c:pt>
                <c:pt idx="349">
                  <c:v>5668.2278459039189</c:v>
                </c:pt>
                <c:pt idx="350">
                  <c:v>5668.5077887916168</c:v>
                </c:pt>
                <c:pt idx="351">
                  <c:v>5668.7848562936988</c:v>
                </c:pt>
                <c:pt idx="352">
                  <c:v>5669.0590868885383</c:v>
                </c:pt>
                <c:pt idx="353">
                  <c:v>5669.3305184110695</c:v>
                </c:pt>
                <c:pt idx="354">
                  <c:v>5669.5991880652728</c:v>
                </c:pt>
                <c:pt idx="355">
                  <c:v>5669.8651324363882</c:v>
                </c:pt>
                <c:pt idx="356">
                  <c:v>5670.1283875028848</c:v>
                </c:pt>
                <c:pt idx="357">
                  <c:v>5670.388988648172</c:v>
                </c:pt>
                <c:pt idx="358">
                  <c:v>5670.64697067207</c:v>
                </c:pt>
                <c:pt idx="359">
                  <c:v>5670.9023678020467</c:v>
                </c:pt>
                <c:pt idx="360">
                  <c:v>5671.1552137042054</c:v>
                </c:pt>
                <c:pt idx="361">
                  <c:v>5671.4055414940667</c:v>
                </c:pt>
                <c:pt idx="362">
                  <c:v>5671.6533837471015</c:v>
                </c:pt>
                <c:pt idx="363">
                  <c:v>5671.8987725090674</c:v>
                </c:pt>
                <c:pt idx="364">
                  <c:v>5672.1417393061138</c:v>
                </c:pt>
                <c:pt idx="365">
                  <c:v>5672.3823151546903</c:v>
                </c:pt>
                <c:pt idx="366">
                  <c:v>5672.6205305712401</c:v>
                </c:pt>
                <c:pt idx="367">
                  <c:v>5672.8564155816966</c:v>
                </c:pt>
                <c:pt idx="368">
                  <c:v>5673.0899997307843</c:v>
                </c:pt>
                <c:pt idx="369">
                  <c:v>5673.3213120911323</c:v>
                </c:pt>
                <c:pt idx="370">
                  <c:v>5673.5503812721827</c:v>
                </c:pt>
                <c:pt idx="371">
                  <c:v>5673.7772354289382</c:v>
                </c:pt>
                <c:pt idx="372">
                  <c:v>5674.0019022705083</c:v>
                </c:pt>
                <c:pt idx="373">
                  <c:v>5674.2244090684926</c:v>
                </c:pt>
                <c:pt idx="374">
                  <c:v>5674.444782665194</c:v>
                </c:pt>
                <c:pt idx="375">
                  <c:v>5674.6630494816445</c:v>
                </c:pt>
                <c:pt idx="376">
                  <c:v>5674.8792355254882</c:v>
                </c:pt>
                <c:pt idx="377">
                  <c:v>5675.0933663986907</c:v>
                </c:pt>
                <c:pt idx="378">
                  <c:v>5675.3054673050847</c:v>
                </c:pt>
                <c:pt idx="379">
                  <c:v>5675.5155630577801</c:v>
                </c:pt>
                <c:pt idx="380">
                  <c:v>5675.7236780864032</c:v>
                </c:pt>
                <c:pt idx="381">
                  <c:v>5675.9298364442002</c:v>
                </c:pt>
                <c:pt idx="382">
                  <c:v>5676.1340618149816</c:v>
                </c:pt>
                <c:pt idx="383">
                  <c:v>5676.3363775199477</c:v>
                </c:pt>
                <c:pt idx="384">
                  <c:v>5676.5368065243492</c:v>
                </c:pt>
                <c:pt idx="385">
                  <c:v>5676.7353714440324</c:v>
                </c:pt>
                <c:pt idx="386">
                  <c:v>5676.9320945518366</c:v>
                </c:pt>
                <c:pt idx="387">
                  <c:v>5677.1269977838692</c:v>
                </c:pt>
                <c:pt idx="388">
                  <c:v>5677.3201027456544</c:v>
                </c:pt>
                <c:pt idx="389">
                  <c:v>5677.511430718152</c:v>
                </c:pt>
                <c:pt idx="390">
                  <c:v>5677.7010026636572</c:v>
                </c:pt>
                <c:pt idx="391">
                  <c:v>5677.8888392315757</c:v>
                </c:pt>
                <c:pt idx="392">
                  <c:v>5678.0749607640964</c:v>
                </c:pt>
                <c:pt idx="393">
                  <c:v>5678.2593873017295</c:v>
                </c:pt>
                <c:pt idx="394">
                  <c:v>5678.4421385887499</c:v>
                </c:pt>
                <c:pt idx="395">
                  <c:v>5678.6232340785164</c:v>
                </c:pt>
                <c:pt idx="396">
                  <c:v>5678.8026929386951</c:v>
                </c:pt>
                <c:pt idx="397">
                  <c:v>5678.9805340563771</c:v>
                </c:pt>
                <c:pt idx="398">
                  <c:v>5679.1567760430844</c:v>
                </c:pt>
                <c:pt idx="399">
                  <c:v>5679.3314372396781</c:v>
                </c:pt>
                <c:pt idx="400">
                  <c:v>5679.5045357211811</c:v>
                </c:pt>
                <c:pt idx="401">
                  <c:v>5679.6760893014798</c:v>
                </c:pt>
                <c:pt idx="402">
                  <c:v>5679.8461155379591</c:v>
                </c:pt>
                <c:pt idx="403">
                  <c:v>5680.0146317360213</c:v>
                </c:pt>
                <c:pt idx="404">
                  <c:v>5680.1816549535297</c:v>
                </c:pt>
                <c:pt idx="405">
                  <c:v>5680.3472020051577</c:v>
                </c:pt>
                <c:pt idx="406">
                  <c:v>5680.5112894666509</c:v>
                </c:pt>
                <c:pt idx="407">
                  <c:v>5680.6739336790097</c:v>
                </c:pt>
                <c:pt idx="408">
                  <c:v>5680.8351507525776</c:v>
                </c:pt>
                <c:pt idx="409">
                  <c:v>5680.9949565710622</c:v>
                </c:pt>
                <c:pt idx="410">
                  <c:v>5681.1533667954691</c:v>
                </c:pt>
                <c:pt idx="411">
                  <c:v>5681.3103968679543</c:v>
                </c:pt>
                <c:pt idx="412">
                  <c:v>5681.4660620156092</c:v>
                </c:pt>
                <c:pt idx="413">
                  <c:v>5681.6203772541658</c:v>
                </c:pt>
                <c:pt idx="414">
                  <c:v>5681.7733573916294</c:v>
                </c:pt>
                <c:pt idx="415">
                  <c:v>5681.9250170318392</c:v>
                </c:pt>
                <c:pt idx="416">
                  <c:v>5682.0753705779598</c:v>
                </c:pt>
                <c:pt idx="417">
                  <c:v>5682.2244322359084</c:v>
                </c:pt>
                <c:pt idx="418">
                  <c:v>5682.3722160177031</c:v>
                </c:pt>
                <c:pt idx="419">
                  <c:v>5682.5187357447576</c:v>
                </c:pt>
                <c:pt idx="420">
                  <c:v>5682.6640050511078</c:v>
                </c:pt>
                <c:pt idx="421">
                  <c:v>5682.8080373865741</c:v>
                </c:pt>
                <c:pt idx="422">
                  <c:v>5682.9508460198576</c:v>
                </c:pt>
                <c:pt idx="423">
                  <c:v>5683.0924440415874</c:v>
                </c:pt>
                <c:pt idx="424">
                  <c:v>5683.2328443672986</c:v>
                </c:pt>
                <c:pt idx="425">
                  <c:v>5683.3720597403608</c:v>
                </c:pt>
                <c:pt idx="426">
                  <c:v>5683.5101027348383</c:v>
                </c:pt>
                <c:pt idx="427">
                  <c:v>5683.6469857583061</c:v>
                </c:pt>
                <c:pt idx="428">
                  <c:v>5683.7827210546047</c:v>
                </c:pt>
                <c:pt idx="429">
                  <c:v>5683.9173207065496</c:v>
                </c:pt>
                <c:pt idx="430">
                  <c:v>5684.0507966385794</c:v>
                </c:pt>
                <c:pt idx="431">
                  <c:v>5684.1831606193546</c:v>
                </c:pt>
                <c:pt idx="432">
                  <c:v>5684.3144242643129</c:v>
                </c:pt>
                <c:pt idx="433">
                  <c:v>5684.444599038171</c:v>
                </c:pt>
                <c:pt idx="434">
                  <c:v>5684.5736962573765</c:v>
                </c:pt>
                <c:pt idx="435">
                  <c:v>5684.701727092518</c:v>
                </c:pt>
                <c:pt idx="436">
                  <c:v>5684.8287025706868</c:v>
                </c:pt>
                <c:pt idx="437">
                  <c:v>5684.9546335777914</c:v>
                </c:pt>
                <c:pt idx="438">
                  <c:v>5685.0795308608303</c:v>
                </c:pt>
                <c:pt idx="439">
                  <c:v>5685.2034050301263</c:v>
                </c:pt>
                <c:pt idx="440">
                  <c:v>5685.3262665615048</c:v>
                </c:pt>
                <c:pt idx="441">
                  <c:v>5685.4481257984489</c:v>
                </c:pt>
                <c:pt idx="442">
                  <c:v>5685.5689929541968</c:v>
                </c:pt>
                <c:pt idx="443">
                  <c:v>5685.6888781138186</c:v>
                </c:pt>
                <c:pt idx="444">
                  <c:v>5685.807791236226</c:v>
                </c:pt>
                <c:pt idx="445">
                  <c:v>5685.9257421561815</c:v>
                </c:pt>
                <c:pt idx="446">
                  <c:v>5686.042740586231</c:v>
                </c:pt>
                <c:pt idx="447">
                  <c:v>5686.1587961186369</c:v>
                </c:pt>
                <c:pt idx="448">
                  <c:v>5686.2739182272389</c:v>
                </c:pt>
                <c:pt idx="449">
                  <c:v>5686.3881162693133</c:v>
                </c:pt>
                <c:pt idx="450">
                  <c:v>5686.5013994873752</c:v>
                </c:pt>
                <c:pt idx="451">
                  <c:v>5686.6137770109581</c:v>
                </c:pt>
                <c:pt idx="452">
                  <c:v>5686.7252578583566</c:v>
                </c:pt>
                <c:pt idx="453">
                  <c:v>5686.8358509383343</c:v>
                </c:pt>
                <c:pt idx="454">
                  <c:v>5686.9455650518121</c:v>
                </c:pt>
                <c:pt idx="455">
                  <c:v>5687.0544088935058</c:v>
                </c:pt>
                <c:pt idx="456">
                  <c:v>5687.1623910535536</c:v>
                </c:pt>
                <c:pt idx="457">
                  <c:v>5687.2695200191001</c:v>
                </c:pt>
                <c:pt idx="458">
                  <c:v>5687.3758041758601</c:v>
                </c:pt>
                <c:pt idx="459">
                  <c:v>5687.4812518096433</c:v>
                </c:pt>
                <c:pt idx="460">
                  <c:v>5687.5858711078599</c:v>
                </c:pt>
                <c:pt idx="461">
                  <c:v>5687.6896701610067</c:v>
                </c:pt>
                <c:pt idx="462">
                  <c:v>5687.7926569640986</c:v>
                </c:pt>
                <c:pt idx="463">
                  <c:v>5687.8948394181025</c:v>
                </c:pt>
                <c:pt idx="464">
                  <c:v>5687.996225331337</c:v>
                </c:pt>
                <c:pt idx="465">
                  <c:v>5688.0968224208345</c:v>
                </c:pt>
                <c:pt idx="466">
                  <c:v>5688.1966383136951</c:v>
                </c:pt>
                <c:pt idx="467">
                  <c:v>5688.29568054841</c:v>
                </c:pt>
                <c:pt idx="468">
                  <c:v>5688.3939565761575</c:v>
                </c:pt>
                <c:pt idx="469">
                  <c:v>5688.491473762082</c:v>
                </c:pt>
                <c:pt idx="470">
                  <c:v>5688.5882393865431</c:v>
                </c:pt>
                <c:pt idx="471">
                  <c:v>5688.684260646357</c:v>
                </c:pt>
                <c:pt idx="472">
                  <c:v>5688.7795446559921</c:v>
                </c:pt>
                <c:pt idx="473">
                  <c:v>5688.8740984487658</c:v>
                </c:pt>
                <c:pt idx="474">
                  <c:v>5688.967928978007</c:v>
                </c:pt>
                <c:pt idx="475">
                  <c:v>5689.0610431182076</c:v>
                </c:pt>
                <c:pt idx="476">
                  <c:v>5689.1534476661418</c:v>
                </c:pt>
                <c:pt idx="477">
                  <c:v>5689.2451493419785</c:v>
                </c:pt>
                <c:pt idx="478">
                  <c:v>5689.3361547903642</c:v>
                </c:pt>
                <c:pt idx="479">
                  <c:v>5689.4264705814921</c:v>
                </c:pt>
                <c:pt idx="480">
                  <c:v>5689.5161032121505</c:v>
                </c:pt>
                <c:pt idx="481">
                  <c:v>5689.6050591067597</c:v>
                </c:pt>
                <c:pt idx="482">
                  <c:v>5689.6933446183748</c:v>
                </c:pt>
                <c:pt idx="483">
                  <c:v>5689.7809660296925</c:v>
                </c:pt>
                <c:pt idx="484">
                  <c:v>5689.8679295540187</c:v>
                </c:pt>
                <c:pt idx="485">
                  <c:v>5689.9542413362415</c:v>
                </c:pt>
                <c:pt idx="486">
                  <c:v>5690.0399074537681</c:v>
                </c:pt>
                <c:pt idx="487">
                  <c:v>5690.1249339174565</c:v>
                </c:pt>
                <c:pt idx="488">
                  <c:v>5690.2093266725306</c:v>
                </c:pt>
                <c:pt idx="489">
                  <c:v>5690.2930915994739</c:v>
                </c:pt>
                <c:pt idx="490">
                  <c:v>5690.3762345149134</c:v>
                </c:pt>
                <c:pt idx="491">
                  <c:v>5690.4587611724901</c:v>
                </c:pt>
                <c:pt idx="492">
                  <c:v>5690.5406772637089</c:v>
                </c:pt>
                <c:pt idx="493">
                  <c:v>5690.6219884187722</c:v>
                </c:pt>
                <c:pt idx="494">
                  <c:v>5690.7027002074174</c:v>
                </c:pt>
                <c:pt idx="495">
                  <c:v>5690.7828181397126</c:v>
                </c:pt>
                <c:pt idx="496">
                  <c:v>5690.8623476668636</c:v>
                </c:pt>
                <c:pt idx="497">
                  <c:v>5690.9412941819928</c:v>
                </c:pt>
                <c:pt idx="498">
                  <c:v>5691.019663020912</c:v>
                </c:pt>
                <c:pt idx="499">
                  <c:v>5691.0974594628751</c:v>
                </c:pt>
                <c:pt idx="500">
                  <c:v>5691.1746887313366</c:v>
                </c:pt>
              </c:numCache>
            </c:numRef>
          </c:yVal>
          <c:smooth val="0"/>
          <c:extLst>
            <c:ext xmlns:c16="http://schemas.microsoft.com/office/drawing/2014/chart" uri="{C3380CC4-5D6E-409C-BE32-E72D297353CC}">
              <c16:uniqueId val="{00000004-DA76-9C4E-BF56-2B5A9E8C5BD1}"/>
            </c:ext>
          </c:extLst>
        </c:ser>
        <c:ser>
          <c:idx val="5"/>
          <c:order val="5"/>
          <c:tx>
            <c:strRef>
              <c:f>equivalency_metrics!$J$6</c:f>
              <c:strCache>
                <c:ptCount val="1"/>
                <c:pt idx="0">
                  <c:v>Temp. change - Effect by that year expressed as CO2 effect by year-100</c:v>
                </c:pt>
              </c:strCache>
            </c:strRef>
          </c:tx>
          <c:spPr>
            <a:ln w="19050" cap="rnd">
              <a:solidFill>
                <a:schemeClr val="accent2"/>
              </a:solidFill>
              <a:prstDash val="lgDash"/>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equivalency_metrics!$J$7:$J$507</c:f>
              <c:numCache>
                <c:formatCode>_-* #,##0_-;\-* #,##0_-;_-* "-"??_-;_-@_-</c:formatCode>
                <c:ptCount val="501"/>
                <c:pt idx="0">
                  <c:v>0</c:v>
                </c:pt>
                <c:pt idx="1">
                  <c:v>1022.4574056404471</c:v>
                </c:pt>
                <c:pt idx="2">
                  <c:v>2335.6702469102788</c:v>
                </c:pt>
                <c:pt idx="3">
                  <c:v>3471.7152295814067</c:v>
                </c:pt>
                <c:pt idx="4">
                  <c:v>4451.2239987517005</c:v>
                </c:pt>
                <c:pt idx="5">
                  <c:v>5292.4882508811634</c:v>
                </c:pt>
                <c:pt idx="6">
                  <c:v>6011.7235191447116</c:v>
                </c:pt>
                <c:pt idx="7">
                  <c:v>6623.3032771174021</c:v>
                </c:pt>
                <c:pt idx="8">
                  <c:v>7139.9666980194725</c:v>
                </c:pt>
                <c:pt idx="9">
                  <c:v>7573.0030316630764</c:v>
                </c:pt>
                <c:pt idx="10">
                  <c:v>7932.415228312957</c:v>
                </c:pt>
                <c:pt idx="11">
                  <c:v>8227.0651431600872</c:v>
                </c:pt>
                <c:pt idx="12">
                  <c:v>8464.8023928043385</c:v>
                </c:pt>
                <c:pt idx="13">
                  <c:v>8652.5787023165594</c:v>
                </c:pt>
                <c:pt idx="14">
                  <c:v>8796.5493747892688</c:v>
                </c:pt>
                <c:pt idx="15">
                  <c:v>8902.1633318473723</c:v>
                </c:pt>
                <c:pt idx="16">
                  <c:v>8974.2430107668861</c:v>
                </c:pt>
                <c:pt idx="17">
                  <c:v>9017.0552593232187</c:v>
                </c:pt>
                <c:pt idx="18">
                  <c:v>9034.3742412057272</c:v>
                </c:pt>
                <c:pt idx="19">
                  <c:v>9029.5372509667595</c:v>
                </c:pt>
                <c:pt idx="20">
                  <c:v>9005.4942364012368</c:v>
                </c:pt>
                <c:pt idx="21">
                  <c:v>8964.8517365395837</c:v>
                </c:pt>
                <c:pt idx="22">
                  <c:v>8909.9118638057153</c:v>
                </c:pt>
                <c:pt idx="23">
                  <c:v>8842.706888210445</c:v>
                </c:pt>
                <c:pt idx="24">
                  <c:v>8765.0299187131513</c:v>
                </c:pt>
                <c:pt idx="25">
                  <c:v>8678.4621211986105</c:v>
                </c:pt>
                <c:pt idx="26">
                  <c:v>8584.3968630888157</c:v>
                </c:pt>
                <c:pt idx="27">
                  <c:v>8484.0611307386316</c:v>
                </c:pt>
                <c:pt idx="28">
                  <c:v>8378.5345268244782</c:v>
                </c:pt>
                <c:pt idx="29">
                  <c:v>8268.766120373095</c:v>
                </c:pt>
                <c:pt idx="30">
                  <c:v>8155.5893914008111</c:v>
                </c:pt>
                <c:pt idx="31">
                  <c:v>8039.7354849060202</c:v>
                </c:pt>
                <c:pt idx="32">
                  <c:v>7921.8449647911639</c:v>
                </c:pt>
                <c:pt idx="33">
                  <c:v>7802.4782368414417</c:v>
                </c:pt>
                <c:pt idx="34">
                  <c:v>7682.1247908502792</c:v>
                </c:pt>
                <c:pt idx="35">
                  <c:v>7561.2113950853836</c:v>
                </c:pt>
                <c:pt idx="36">
                  <c:v>7440.1093612930235</c:v>
                </c:pt>
                <c:pt idx="37">
                  <c:v>7319.1409851288863</c:v>
                </c:pt>
                <c:pt idx="38">
                  <c:v>7198.5852550915297</c:v>
                </c:pt>
                <c:pt idx="39">
                  <c:v>7078.682912550893</c:v>
                </c:pt>
                <c:pt idx="40">
                  <c:v>6959.6409361603137</c:v>
                </c:pt>
                <c:pt idx="41">
                  <c:v>6841.6365156831071</c:v>
                </c:pt>
                <c:pt idx="42">
                  <c:v>6724.8205729368146</c:v>
                </c:pt>
                <c:pt idx="43">
                  <c:v>6609.3208810545748</c:v>
                </c:pt>
                <c:pt idx="44">
                  <c:v>6495.2448274917433</c:v>
                </c:pt>
                <c:pt idx="45">
                  <c:v>6382.6818610838654</c:v>
                </c:pt>
                <c:pt idx="46">
                  <c:v>6271.7056589169188</c:v>
                </c:pt>
                <c:pt idx="47">
                  <c:v>6162.3760447371342</c:v>
                </c:pt>
                <c:pt idx="48">
                  <c:v>6054.7406870483392</c:v>
                </c:pt>
                <c:pt idx="49">
                  <c:v>5948.836601868481</c:v>
                </c:pt>
                <c:pt idx="50">
                  <c:v>5844.6914822984709</c:v>
                </c:pt>
                <c:pt idx="51">
                  <c:v>5742.3248745554001</c:v>
                </c:pt>
                <c:pt idx="52">
                  <c:v>5641.7492179029605</c:v>
                </c:pt>
                <c:pt idx="53">
                  <c:v>5542.9707639426824</c:v>
                </c:pt>
                <c:pt idx="54">
                  <c:v>5445.9903889823427</c:v>
                </c:pt>
                <c:pt idx="55">
                  <c:v>5350.8043116475565</c:v>
                </c:pt>
                <c:pt idx="56">
                  <c:v>5257.4047265270574</c:v>
                </c:pt>
                <c:pt idx="57">
                  <c:v>5165.7803634217062</c:v>
                </c:pt>
                <c:pt idx="58">
                  <c:v>5075.9169806844884</c:v>
                </c:pt>
                <c:pt idx="59">
                  <c:v>4987.7978001781248</c:v>
                </c:pt>
                <c:pt idx="60">
                  <c:v>4901.4038905246216</c:v>
                </c:pt>
                <c:pt idx="61">
                  <c:v>4816.714504565065</c:v>
                </c:pt>
                <c:pt idx="62">
                  <c:v>4733.7073762771461</c:v>
                </c:pt>
                <c:pt idx="63">
                  <c:v>4652.3589818030041</c:v>
                </c:pt>
                <c:pt idx="64">
                  <c:v>4572.6447687120635</c:v>
                </c:pt>
                <c:pt idx="65">
                  <c:v>4494.5393571554378</c:v>
                </c:pt>
                <c:pt idx="66">
                  <c:v>4418.0167161531554</c:v>
                </c:pt>
                <c:pt idx="67">
                  <c:v>4343.0503178871159</c:v>
                </c:pt>
                <c:pt idx="68">
                  <c:v>4269.613272546032</c:v>
                </c:pt>
                <c:pt idx="69">
                  <c:v>4197.6784459788241</c:v>
                </c:pt>
                <c:pt idx="70">
                  <c:v>4127.2185621559956</c:v>
                </c:pt>
                <c:pt idx="71">
                  <c:v>4058.2062922106411</c:v>
                </c:pt>
                <c:pt idx="72">
                  <c:v>3990.6143316286448</c:v>
                </c:pt>
                <c:pt idx="73">
                  <c:v>3924.4154669784461</c:v>
                </c:pt>
                <c:pt idx="74">
                  <c:v>3859.5826334118797</c:v>
                </c:pt>
                <c:pt idx="75">
                  <c:v>3796.0889640266964</c:v>
                </c:pt>
                <c:pt idx="76">
                  <c:v>3733.9078320564954</c:v>
                </c:pt>
                <c:pt idx="77">
                  <c:v>3673.0128867430703</c:v>
                </c:pt>
                <c:pt idx="78">
                  <c:v>3613.3780836480114</c:v>
                </c:pt>
                <c:pt idx="79">
                  <c:v>3554.9777100734209</c:v>
                </c:pt>
                <c:pt idx="80">
                  <c:v>3497.7864061844498</c:v>
                </c:pt>
                <c:pt idx="81">
                  <c:v>3441.7791823580556</c:v>
                </c:pt>
                <c:pt idx="82">
                  <c:v>3386.9314332217864</c:v>
                </c:pt>
                <c:pt idx="83">
                  <c:v>3333.2189487927294</c:v>
                </c:pt>
                <c:pt idx="84">
                  <c:v>3280.6179230792172</c:v>
                </c:pt>
                <c:pt idx="85">
                  <c:v>3229.1049604657387</c:v>
                </c:pt>
                <c:pt idx="86">
                  <c:v>3178.6570801641851</c:v>
                </c:pt>
                <c:pt idx="87">
                  <c:v>3129.2517189815021</c:v>
                </c:pt>
                <c:pt idx="88">
                  <c:v>3080.8667326245304</c:v>
                </c:pt>
                <c:pt idx="89">
                  <c:v>3033.4803957368927</c:v>
                </c:pt>
                <c:pt idx="90">
                  <c:v>2987.0714008398304</c:v>
                </c:pt>
                <c:pt idx="91">
                  <c:v>2941.6188563285546</c:v>
                </c:pt>
                <c:pt idx="92">
                  <c:v>2897.1022836576885</c:v>
                </c:pt>
                <c:pt idx="93">
                  <c:v>2853.501613833464</c:v>
                </c:pt>
                <c:pt idx="94">
                  <c:v>2810.7971833162242</c:v>
                </c:pt>
                <c:pt idx="95">
                  <c:v>2768.9697294243306</c:v>
                </c:pt>
                <c:pt idx="96">
                  <c:v>2728.0003853195485</c:v>
                </c:pt>
                <c:pt idx="97">
                  <c:v>2687.8706746442185</c:v>
                </c:pt>
                <c:pt idx="98">
                  <c:v>2648.5625058719061</c:v>
                </c:pt>
                <c:pt idx="99">
                  <c:v>2610.0581664256065</c:v>
                </c:pt>
                <c:pt idx="100">
                  <c:v>2572.3403166108301</c:v>
                </c:pt>
                <c:pt idx="101">
                  <c:v>2535.3919834049634</c:v>
                </c:pt>
                <c:pt idx="102">
                  <c:v>2499.19655413902</c:v>
                </c:pt>
                <c:pt idx="103">
                  <c:v>2463.7377701032833</c:v>
                </c:pt>
                <c:pt idx="104">
                  <c:v>2428.9997201042256</c:v>
                </c:pt>
                <c:pt idx="105">
                  <c:v>2394.9668339964901</c:v>
                </c:pt>
                <c:pt idx="106">
                  <c:v>2361.6238762105231</c:v>
                </c:pt>
                <c:pt idx="107">
                  <c:v>2328.9559392936503</c:v>
                </c:pt>
                <c:pt idx="108">
                  <c:v>2296.9484374799076</c:v>
                </c:pt>
                <c:pt idx="109">
                  <c:v>2265.5871003017601</c:v>
                </c:pt>
                <c:pt idx="110">
                  <c:v>2234.8579662549273</c:v>
                </c:pt>
                <c:pt idx="111">
                  <c:v>2204.7473765258537</c:v>
                </c:pt>
                <c:pt idx="112">
                  <c:v>2175.2419687898664</c:v>
                </c:pt>
                <c:pt idx="113">
                  <c:v>2146.3286710867756</c:v>
                </c:pt>
                <c:pt idx="114">
                  <c:v>2117.9946957795396</c:v>
                </c:pt>
                <c:pt idx="115">
                  <c:v>2090.2275336005864</c:v>
                </c:pt>
                <c:pt idx="116">
                  <c:v>2063.0149477895466</c:v>
                </c:pt>
                <c:pt idx="117">
                  <c:v>2036.3449683253614</c:v>
                </c:pt>
                <c:pt idx="118">
                  <c:v>2010.2058862550705</c:v>
                </c:pt>
                <c:pt idx="119">
                  <c:v>1984.5862481210024</c:v>
                </c:pt>
                <c:pt idx="120">
                  <c:v>1959.4748504875863</c:v>
                </c:pt>
                <c:pt idx="121">
                  <c:v>1934.8607345685562</c:v>
                </c:pt>
                <c:pt idx="122">
                  <c:v>1910.7331809549455</c:v>
                </c:pt>
                <c:pt idx="123">
                  <c:v>1887.0817044439355</c:v>
                </c:pt>
                <c:pt idx="124">
                  <c:v>1863.8960489683354</c:v>
                </c:pt>
                <c:pt idx="125">
                  <c:v>1841.1661826262393</c:v>
                </c:pt>
                <c:pt idx="126">
                  <c:v>1818.8822928101797</c:v>
                </c:pt>
                <c:pt idx="127">
                  <c:v>1797.0347814349279</c:v>
                </c:pt>
                <c:pt idx="128">
                  <c:v>1775.6142602629513</c:v>
                </c:pt>
                <c:pt idx="129">
                  <c:v>1754.6115463263816</c:v>
                </c:pt>
                <c:pt idx="130">
                  <c:v>1734.0176574442798</c:v>
                </c:pt>
                <c:pt idx="131">
                  <c:v>1713.8238078338643</c:v>
                </c:pt>
                <c:pt idx="132">
                  <c:v>1694.0214038143126</c:v>
                </c:pt>
                <c:pt idx="133">
                  <c:v>1674.6020396016859</c:v>
                </c:pt>
                <c:pt idx="134">
                  <c:v>1655.5574931934805</c:v>
                </c:pt>
                <c:pt idx="135">
                  <c:v>1636.8797223412776</c:v>
                </c:pt>
                <c:pt idx="136">
                  <c:v>1618.5608606099261</c:v>
                </c:pt>
                <c:pt idx="137">
                  <c:v>1600.593213521694</c:v>
                </c:pt>
                <c:pt idx="138">
                  <c:v>1582.9692547837974</c:v>
                </c:pt>
                <c:pt idx="139">
                  <c:v>1565.6816225977166</c:v>
                </c:pt>
                <c:pt idx="140">
                  <c:v>1548.7231160487115</c:v>
                </c:pt>
                <c:pt idx="141">
                  <c:v>1532.086691573953</c:v>
                </c:pt>
                <c:pt idx="142">
                  <c:v>1515.7654595076883</c:v>
                </c:pt>
                <c:pt idx="143">
                  <c:v>1499.7526807018844</c:v>
                </c:pt>
                <c:pt idx="144">
                  <c:v>1484.0417632207912</c:v>
                </c:pt>
                <c:pt idx="145">
                  <c:v>1468.6262591078973</c:v>
                </c:pt>
                <c:pt idx="146">
                  <c:v>1453.4998612237657</c:v>
                </c:pt>
                <c:pt idx="147">
                  <c:v>1438.6564001532472</c:v>
                </c:pt>
                <c:pt idx="148">
                  <c:v>1424.089841180612</c:v>
                </c:pt>
                <c:pt idx="149">
                  <c:v>1409.7942813311406</c:v>
                </c:pt>
                <c:pt idx="150">
                  <c:v>1395.7639464777553</c:v>
                </c:pt>
                <c:pt idx="151">
                  <c:v>1381.9931885112885</c:v>
                </c:pt>
                <c:pt idx="152">
                  <c:v>1368.4764825730119</c:v>
                </c:pt>
                <c:pt idx="153">
                  <c:v>1355.2084243480767</c:v>
                </c:pt>
                <c:pt idx="154">
                  <c:v>1342.1837274185389</c:v>
                </c:pt>
                <c:pt idx="155">
                  <c:v>1329.3972206746712</c:v>
                </c:pt>
                <c:pt idx="156">
                  <c:v>1316.843845783284</c:v>
                </c:pt>
                <c:pt idx="157">
                  <c:v>1304.5186547118092</c:v>
                </c:pt>
                <c:pt idx="158">
                  <c:v>1292.4168073069211</c:v>
                </c:pt>
                <c:pt idx="159">
                  <c:v>1280.5335689264987</c:v>
                </c:pt>
                <c:pt idx="160">
                  <c:v>1268.8643081237533</c:v>
                </c:pt>
                <c:pt idx="161">
                  <c:v>1257.4044943823701</c:v>
                </c:pt>
                <c:pt idx="162">
                  <c:v>1246.1496959015483</c:v>
                </c:pt>
                <c:pt idx="163">
                  <c:v>1235.0955774298266</c:v>
                </c:pt>
                <c:pt idx="164">
                  <c:v>1224.2378981466259</c:v>
                </c:pt>
                <c:pt idx="165">
                  <c:v>1213.5725095904534</c:v>
                </c:pt>
                <c:pt idx="166">
                  <c:v>1203.0953536327345</c:v>
                </c:pt>
                <c:pt idx="167">
                  <c:v>1192.8024604962675</c:v>
                </c:pt>
                <c:pt idx="168">
                  <c:v>1182.6899468173115</c:v>
                </c:pt>
                <c:pt idx="169">
                  <c:v>1172.7540137503474</c:v>
                </c:pt>
                <c:pt idx="170">
                  <c:v>1162.9909451145604</c:v>
                </c:pt>
                <c:pt idx="171">
                  <c:v>1153.3971055811328</c:v>
                </c:pt>
                <c:pt idx="172">
                  <c:v>1143.9689389004322</c:v>
                </c:pt>
                <c:pt idx="173">
                  <c:v>1134.7029661682236</c:v>
                </c:pt>
                <c:pt idx="174">
                  <c:v>1125.5957841300342</c:v>
                </c:pt>
                <c:pt idx="175">
                  <c:v>1116.6440635228332</c:v>
                </c:pt>
                <c:pt idx="176">
                  <c:v>1107.8445474532002</c:v>
                </c:pt>
                <c:pt idx="177">
                  <c:v>1099.194049811171</c:v>
                </c:pt>
                <c:pt idx="178">
                  <c:v>1090.6894537189798</c:v>
                </c:pt>
                <c:pt idx="179">
                  <c:v>1082.3277100139221</c:v>
                </c:pt>
                <c:pt idx="180">
                  <c:v>1074.1058357645841</c:v>
                </c:pt>
                <c:pt idx="181">
                  <c:v>1066.0209128197018</c:v>
                </c:pt>
                <c:pt idx="182">
                  <c:v>1058.0700863889356</c:v>
                </c:pt>
                <c:pt idx="183">
                  <c:v>1050.2505636548403</c:v>
                </c:pt>
                <c:pt idx="184">
                  <c:v>1042.5596124153606</c:v>
                </c:pt>
                <c:pt idx="185">
                  <c:v>1034.9945597561618</c:v>
                </c:pt>
                <c:pt idx="186">
                  <c:v>1027.5527907521509</c:v>
                </c:pt>
                <c:pt idx="187">
                  <c:v>1020.2317471975301</c:v>
                </c:pt>
                <c:pt idx="188">
                  <c:v>1013.0289263637673</c:v>
                </c:pt>
                <c:pt idx="189">
                  <c:v>1005.9418797848555</c:v>
                </c:pt>
                <c:pt idx="190">
                  <c:v>998.96821206926836</c:v>
                </c:pt>
                <c:pt idx="191">
                  <c:v>992.10557973801781</c:v>
                </c:pt>
                <c:pt idx="192">
                  <c:v>985.35169008823971</c:v>
                </c:pt>
                <c:pt idx="193">
                  <c:v>978.70430008174537</c:v>
                </c:pt>
                <c:pt idx="194">
                  <c:v>972.16121525798872</c:v>
                </c:pt>
                <c:pt idx="195">
                  <c:v>965.72028867091024</c:v>
                </c:pt>
                <c:pt idx="196">
                  <c:v>959.37941984913141</c:v>
                </c:pt>
                <c:pt idx="197">
                  <c:v>953.13655377898681</c:v>
                </c:pt>
                <c:pt idx="198">
                  <c:v>946.98967990988911</c:v>
                </c:pt>
                <c:pt idx="199">
                  <c:v>940.93683118153672</c:v>
                </c:pt>
                <c:pt idx="200">
                  <c:v>934.9760830724797</c:v>
                </c:pt>
                <c:pt idx="201">
                  <c:v>929.10555266957977</c:v>
                </c:pt>
                <c:pt idx="202">
                  <c:v>923.3233977578974</c:v>
                </c:pt>
                <c:pt idx="203">
                  <c:v>917.62781593056184</c:v>
                </c:pt>
                <c:pt idx="204">
                  <c:v>912.01704371818084</c:v>
                </c:pt>
                <c:pt idx="205">
                  <c:v>906.48935573736162</c:v>
                </c:pt>
                <c:pt idx="206">
                  <c:v>901.04306385792302</c:v>
                </c:pt>
                <c:pt idx="207">
                  <c:v>895.67651638838481</c:v>
                </c:pt>
                <c:pt idx="208">
                  <c:v>890.38809727933619</c:v>
                </c:pt>
                <c:pt idx="209">
                  <c:v>885.17622534428631</c:v>
                </c:pt>
                <c:pt idx="210">
                  <c:v>880.03935349761468</c:v>
                </c:pt>
                <c:pt idx="211">
                  <c:v>874.97596800924327</c:v>
                </c:pt>
                <c:pt idx="212">
                  <c:v>869.98458777566657</c:v>
                </c:pt>
                <c:pt idx="213">
                  <c:v>865.06376360697357</c:v>
                </c:pt>
                <c:pt idx="214">
                  <c:v>860.21207752951636</c:v>
                </c:pt>
                <c:pt idx="215">
                  <c:v>855.42814210387667</c:v>
                </c:pt>
                <c:pt idx="216">
                  <c:v>850.71059975779758</c:v>
                </c:pt>
                <c:pt idx="217">
                  <c:v>846.05812213374736</c:v>
                </c:pt>
                <c:pt idx="218">
                  <c:v>841.46940945079803</c:v>
                </c:pt>
                <c:pt idx="219">
                  <c:v>836.94318988050168</c:v>
                </c:pt>
                <c:pt idx="220">
                  <c:v>832.47821893645596</c:v>
                </c:pt>
                <c:pt idx="221">
                  <c:v>828.0732788772599</c:v>
                </c:pt>
                <c:pt idx="222">
                  <c:v>823.72717812256599</c:v>
                </c:pt>
                <c:pt idx="223">
                  <c:v>819.43875068193722</c:v>
                </c:pt>
                <c:pt idx="224">
                  <c:v>815.20685559623246</c:v>
                </c:pt>
                <c:pt idx="225">
                  <c:v>811.03037639124148</c:v>
                </c:pt>
                <c:pt idx="226">
                  <c:v>806.90822054330113</c:v>
                </c:pt>
                <c:pt idx="227">
                  <c:v>802.83931895663102</c:v>
                </c:pt>
                <c:pt idx="228">
                  <c:v>798.82262545212859</c:v>
                </c:pt>
                <c:pt idx="229">
                  <c:v>794.85711626737395</c:v>
                </c:pt>
                <c:pt idx="230">
                  <c:v>790.94178956759788</c:v>
                </c:pt>
                <c:pt idx="231">
                  <c:v>787.07566496737024</c:v>
                </c:pt>
                <c:pt idx="232">
                  <c:v>783.25778306277698</c:v>
                </c:pt>
                <c:pt idx="233">
                  <c:v>779.48720497385034</c:v>
                </c:pt>
                <c:pt idx="234">
                  <c:v>775.76301189703247</c:v>
                </c:pt>
                <c:pt idx="235">
                  <c:v>772.08430466744824</c:v>
                </c:pt>
                <c:pt idx="236">
                  <c:v>768.4502033307723</c:v>
                </c:pt>
                <c:pt idx="237">
                  <c:v>764.85984672448114</c:v>
                </c:pt>
                <c:pt idx="238">
                  <c:v>761.312392068284</c:v>
                </c:pt>
                <c:pt idx="239">
                  <c:v>757.80701456352858</c:v>
                </c:pt>
                <c:pt idx="240">
                  <c:v>754.34290700138683</c:v>
                </c:pt>
                <c:pt idx="241">
                  <c:v>750.91927937962816</c:v>
                </c:pt>
                <c:pt idx="242">
                  <c:v>747.53535852778919</c:v>
                </c:pt>
                <c:pt idx="243">
                  <c:v>744.19038774055798</c:v>
                </c:pt>
                <c:pt idx="244">
                  <c:v>740.88362641919082</c:v>
                </c:pt>
                <c:pt idx="245">
                  <c:v>737.61434972078723</c:v>
                </c:pt>
                <c:pt idx="246">
                  <c:v>734.3818482152476</c:v>
                </c:pt>
                <c:pt idx="247">
                  <c:v>731.18542754974749</c:v>
                </c:pt>
                <c:pt idx="248">
                  <c:v>728.02440812056159</c:v>
                </c:pt>
                <c:pt idx="249">
                  <c:v>724.89812475207771</c:v>
                </c:pt>
                <c:pt idx="250">
                  <c:v>721.80592638284202</c:v>
                </c:pt>
                <c:pt idx="251">
                  <c:v>718.74717575848069</c:v>
                </c:pt>
                <c:pt idx="252">
                  <c:v>715.72124913134815</c:v>
                </c:pt>
                <c:pt idx="253">
                  <c:v>712.72753596675238</c:v>
                </c:pt>
                <c:pt idx="254">
                  <c:v>709.76543865561666</c:v>
                </c:pt>
                <c:pt idx="255">
                  <c:v>706.83437223343162</c:v>
                </c:pt>
                <c:pt idx="256">
                  <c:v>703.93376410536212</c:v>
                </c:pt>
                <c:pt idx="257">
                  <c:v>701.06305377737465</c:v>
                </c:pt>
                <c:pt idx="258">
                  <c:v>698.22169259325165</c:v>
                </c:pt>
                <c:pt idx="259">
                  <c:v>695.40914347736339</c:v>
                </c:pt>
                <c:pt idx="260">
                  <c:v>692.62488068307221</c:v>
                </c:pt>
                <c:pt idx="261">
                  <c:v>689.8683895466437</c:v>
                </c:pt>
                <c:pt idx="262">
                  <c:v>687.13916624654678</c:v>
                </c:pt>
                <c:pt idx="263">
                  <c:v>684.43671756802144</c:v>
                </c:pt>
                <c:pt idx="264">
                  <c:v>681.76056067279967</c:v>
                </c:pt>
                <c:pt idx="265">
                  <c:v>679.11022287386822</c:v>
                </c:pt>
                <c:pt idx="266">
                  <c:v>676.48524141515873</c:v>
                </c:pt>
                <c:pt idx="267">
                  <c:v>673.88516325606088</c:v>
                </c:pt>
                <c:pt idx="268">
                  <c:v>671.30954486065048</c:v>
                </c:pt>
                <c:pt idx="269">
                  <c:v>668.75795199152947</c:v>
                </c:pt>
                <c:pt idx="270">
                  <c:v>666.22995950817824</c:v>
                </c:pt>
                <c:pt idx="271">
                  <c:v>663.72515116971749</c:v>
                </c:pt>
                <c:pt idx="272">
                  <c:v>661.24311944198712</c:v>
                </c:pt>
                <c:pt idx="273">
                  <c:v>658.78346530884528</c:v>
                </c:pt>
                <c:pt idx="274">
                  <c:v>656.34579808759406</c:v>
                </c:pt>
                <c:pt idx="275">
                  <c:v>653.92973524844422</c:v>
                </c:pt>
                <c:pt idx="276">
                  <c:v>651.53490223792676</c:v>
                </c:pt>
                <c:pt idx="277">
                  <c:v>649.16093230616809</c:v>
                </c:pt>
                <c:pt idx="278">
                  <c:v>646.80746633794161</c:v>
                </c:pt>
                <c:pt idx="279">
                  <c:v>644.47415268741383</c:v>
                </c:pt>
                <c:pt idx="280">
                  <c:v>642.1606470165043</c:v>
                </c:pt>
                <c:pt idx="281">
                  <c:v>639.86661213677894</c:v>
                </c:pt>
                <c:pt idx="282">
                  <c:v>637.59171785480089</c:v>
                </c:pt>
                <c:pt idx="283">
                  <c:v>635.33564082086127</c:v>
                </c:pt>
                <c:pt idx="284">
                  <c:v>633.09806438101657</c:v>
                </c:pt>
                <c:pt idx="285">
                  <c:v>630.87867843236154</c:v>
                </c:pt>
                <c:pt idx="286">
                  <c:v>628.67717928146305</c:v>
                </c:pt>
                <c:pt idx="287">
                  <c:v>626.49326950588886</c:v>
                </c:pt>
                <c:pt idx="288">
                  <c:v>624.32665781876301</c:v>
                </c:pt>
                <c:pt idx="289">
                  <c:v>622.17705893627863</c:v>
                </c:pt>
                <c:pt idx="290">
                  <c:v>620.04419344810765</c:v>
                </c:pt>
                <c:pt idx="291">
                  <c:v>617.92778769064068</c:v>
                </c:pt>
                <c:pt idx="292">
                  <c:v>615.82757362299537</c:v>
                </c:pt>
                <c:pt idx="293">
                  <c:v>613.7432887057339</c:v>
                </c:pt>
                <c:pt idx="294">
                  <c:v>611.67467578222909</c:v>
                </c:pt>
                <c:pt idx="295">
                  <c:v>609.62148296262149</c:v>
                </c:pt>
                <c:pt idx="296">
                  <c:v>607.58346351031037</c:v>
                </c:pt>
                <c:pt idx="297">
                  <c:v>605.5603757309234</c:v>
                </c:pt>
                <c:pt idx="298">
                  <c:v>603.5519828637099</c:v>
                </c:pt>
                <c:pt idx="299">
                  <c:v>601.55805297530617</c:v>
                </c:pt>
                <c:pt idx="300">
                  <c:v>599.57835885581835</c:v>
                </c:pt>
                <c:pt idx="301">
                  <c:v>597.61267791717466</c:v>
                </c:pt>
                <c:pt idx="302">
                  <c:v>595.66079209369548</c:v>
                </c:pt>
                <c:pt idx="303">
                  <c:v>593.72248774483285</c:v>
                </c:pt>
                <c:pt idx="304">
                  <c:v>591.79755556003386</c:v>
                </c:pt>
                <c:pt idx="305">
                  <c:v>589.88579046567725</c:v>
                </c:pt>
                <c:pt idx="306">
                  <c:v>587.9869915340422</c:v>
                </c:pt>
                <c:pt idx="307">
                  <c:v>586.10096189426235</c:v>
                </c:pt>
                <c:pt idx="308">
                  <c:v>584.22750864522163</c:v>
                </c:pt>
                <c:pt idx="309">
                  <c:v>582.36644277034918</c:v>
                </c:pt>
                <c:pt idx="310">
                  <c:v>580.51757905427405</c:v>
                </c:pt>
                <c:pt idx="311">
                  <c:v>578.68073600129526</c:v>
                </c:pt>
                <c:pt idx="312">
                  <c:v>576.85573575563046</c:v>
                </c:pt>
                <c:pt idx="313">
                  <c:v>575.04240402340281</c:v>
                </c:pt>
                <c:pt idx="314">
                  <c:v>573.24056999632774</c:v>
                </c:pt>
                <c:pt idx="315">
                  <c:v>571.45006627706346</c:v>
                </c:pt>
                <c:pt idx="316">
                  <c:v>569.67072880618787</c:v>
                </c:pt>
                <c:pt idx="317">
                  <c:v>567.90239679076683</c:v>
                </c:pt>
                <c:pt idx="318">
                  <c:v>566.14491263447803</c:v>
                </c:pt>
                <c:pt idx="319">
                  <c:v>564.39812186925724</c:v>
                </c:pt>
                <c:pt idx="320">
                  <c:v>562.66187308843394</c:v>
                </c:pt>
                <c:pt idx="321">
                  <c:v>560.93601788132173</c:v>
                </c:pt>
                <c:pt idx="322">
                  <c:v>559.22041076923438</c:v>
                </c:pt>
                <c:pt idx="323">
                  <c:v>557.51490914289343</c:v>
                </c:pt>
                <c:pt idx="324">
                  <c:v>555.81937320120073</c:v>
                </c:pt>
                <c:pt idx="325">
                  <c:v>554.13366589134034</c:v>
                </c:pt>
                <c:pt idx="326">
                  <c:v>552.45765285018683</c:v>
                </c:pt>
                <c:pt idx="327">
                  <c:v>550.79120234698655</c:v>
                </c:pt>
                <c:pt idx="328">
                  <c:v>549.13418522728762</c:v>
                </c:pt>
                <c:pt idx="329">
                  <c:v>547.48647485808863</c:v>
                </c:pt>
                <c:pt idx="330">
                  <c:v>545.84794707417973</c:v>
                </c:pt>
                <c:pt idx="331">
                  <c:v>544.21848012565238</c:v>
                </c:pt>
                <c:pt idx="332">
                  <c:v>542.5979546265487</c:v>
                </c:pt>
                <c:pt idx="333">
                  <c:v>540.98625350462839</c:v>
                </c:pt>
                <c:pt idx="334">
                  <c:v>539.38326195222692</c:v>
                </c:pt>
                <c:pt idx="335">
                  <c:v>537.78886737818209</c:v>
                </c:pt>
                <c:pt idx="336">
                  <c:v>536.20295936080481</c:v>
                </c:pt>
                <c:pt idx="337">
                  <c:v>534.62542960187193</c:v>
                </c:pt>
                <c:pt idx="338">
                  <c:v>533.05617188161841</c:v>
                </c:pt>
                <c:pt idx="339">
                  <c:v>531.49508201470758</c:v>
                </c:pt>
                <c:pt idx="340">
                  <c:v>529.94205780715572</c:v>
                </c:pt>
                <c:pt idx="341">
                  <c:v>528.39699901419488</c:v>
                </c:pt>
                <c:pt idx="342">
                  <c:v>526.85980729904691</c:v>
                </c:pt>
                <c:pt idx="343">
                  <c:v>525.33038619259537</c:v>
                </c:pt>
                <c:pt idx="344">
                  <c:v>523.80864105393061</c:v>
                </c:pt>
                <c:pt idx="345">
                  <c:v>522.29447903175162</c:v>
                </c:pt>
                <c:pt idx="346">
                  <c:v>520.78780902660503</c:v>
                </c:pt>
                <c:pt idx="347">
                  <c:v>519.28854165394284</c:v>
                </c:pt>
                <c:pt idx="348">
                  <c:v>517.79658920798215</c:v>
                </c:pt>
                <c:pt idx="349">
                  <c:v>516.31186562634718</c:v>
                </c:pt>
                <c:pt idx="350">
                  <c:v>514.83428645547792</c:v>
                </c:pt>
                <c:pt idx="351">
                  <c:v>513.36376881678962</c:v>
                </c:pt>
                <c:pt idx="352">
                  <c:v>511.90023137356366</c:v>
                </c:pt>
                <c:pt idx="353">
                  <c:v>510.44359429855768</c:v>
                </c:pt>
                <c:pt idx="354">
                  <c:v>508.99377924231521</c:v>
                </c:pt>
                <c:pt idx="355">
                  <c:v>507.55070930216249</c:v>
                </c:pt>
                <c:pt idx="356">
                  <c:v>506.11430899187752</c:v>
                </c:pt>
                <c:pt idx="357">
                  <c:v>504.68450421201322</c:v>
                </c:pt>
                <c:pt idx="358">
                  <c:v>503.26122222086457</c:v>
                </c:pt>
                <c:pt idx="359">
                  <c:v>501.84439160606382</c:v>
                </c:pt>
                <c:pt idx="360">
                  <c:v>500.43394225678878</c:v>
                </c:pt>
                <c:pt idx="361">
                  <c:v>499.0298053365741</c:v>
                </c:pt>
                <c:pt idx="362">
                  <c:v>497.63191325670817</c:v>
                </c:pt>
                <c:pt idx="363">
                  <c:v>496.24019965020688</c:v>
                </c:pt>
                <c:pt idx="364">
                  <c:v>494.85459934634889</c:v>
                </c:pt>
                <c:pt idx="365">
                  <c:v>493.47504834576102</c:v>
                </c:pt>
                <c:pt idx="366">
                  <c:v>492.10148379604232</c:v>
                </c:pt>
                <c:pt idx="367">
                  <c:v>490.73384396791369</c:v>
                </c:pt>
                <c:pt idx="368">
                  <c:v>489.37206823188353</c:v>
                </c:pt>
                <c:pt idx="369">
                  <c:v>488.01609703541584</c:v>
                </c:pt>
                <c:pt idx="370">
                  <c:v>486.66587188059196</c:v>
                </c:pt>
                <c:pt idx="371">
                  <c:v>485.32133530225332</c:v>
                </c:pt>
                <c:pt idx="372">
                  <c:v>483.98243084661613</c:v>
                </c:pt>
                <c:pt idx="373">
                  <c:v>482.64910305034721</c:v>
                </c:pt>
                <c:pt idx="374">
                  <c:v>481.32129742009022</c:v>
                </c:pt>
                <c:pt idx="375">
                  <c:v>479.99896041243403</c:v>
                </c:pt>
                <c:pt idx="376">
                  <c:v>478.68203941431119</c:v>
                </c:pt>
                <c:pt idx="377">
                  <c:v>477.37048272382009</c:v>
                </c:pt>
                <c:pt idx="378">
                  <c:v>476.06423953145935</c:v>
                </c:pt>
                <c:pt idx="379">
                  <c:v>474.76325990176542</c:v>
                </c:pt>
                <c:pt idx="380">
                  <c:v>473.46749475534682</c:v>
                </c:pt>
                <c:pt idx="381">
                  <c:v>472.17689585130341</c:v>
                </c:pt>
                <c:pt idx="382">
                  <c:v>470.89141577002403</c:v>
                </c:pt>
                <c:pt idx="383">
                  <c:v>469.61100789635492</c:v>
                </c:pt>
                <c:pt idx="384">
                  <c:v>468.33562640312863</c:v>
                </c:pt>
                <c:pt idx="385">
                  <c:v>467.06522623504765</c:v>
                </c:pt>
                <c:pt idx="386">
                  <c:v>465.799763092913</c:v>
                </c:pt>
                <c:pt idx="387">
                  <c:v>464.53919341819341</c:v>
                </c:pt>
                <c:pt idx="388">
                  <c:v>463.28347437792348</c:v>
                </c:pt>
                <c:pt idx="389">
                  <c:v>462.0325638499275</c:v>
                </c:pt>
                <c:pt idx="390">
                  <c:v>460.78642040835939</c:v>
                </c:pt>
                <c:pt idx="391">
                  <c:v>459.54500330955273</c:v>
                </c:pt>
                <c:pt idx="392">
                  <c:v>458.30827247817439</c:v>
                </c:pt>
                <c:pt idx="393">
                  <c:v>457.07618849367429</c:v>
                </c:pt>
                <c:pt idx="394">
                  <c:v>455.84871257702611</c:v>
                </c:pt>
                <c:pt idx="395">
                  <c:v>454.62580657775123</c:v>
                </c:pt>
                <c:pt idx="396">
                  <c:v>453.40743296122076</c:v>
                </c:pt>
                <c:pt idx="397">
                  <c:v>452.19355479622885</c:v>
                </c:pt>
                <c:pt idx="398">
                  <c:v>450.98413574283217</c:v>
                </c:pt>
                <c:pt idx="399">
                  <c:v>449.77914004044885</c:v>
                </c:pt>
                <c:pt idx="400">
                  <c:v>448.5785324962128</c:v>
                </c:pt>
                <c:pt idx="401">
                  <c:v>447.38227847357513</c:v>
                </c:pt>
                <c:pt idx="402">
                  <c:v>446.19034388115006</c:v>
                </c:pt>
                <c:pt idx="403">
                  <c:v>445.00269516179907</c:v>
                </c:pt>
                <c:pt idx="404">
                  <c:v>443.81929928194717</c:v>
                </c:pt>
                <c:pt idx="405">
                  <c:v>442.64012372112717</c:v>
                </c:pt>
                <c:pt idx="406">
                  <c:v>441.46513646174753</c:v>
                </c:pt>
                <c:pt idx="407">
                  <c:v>440.29430597907719</c:v>
                </c:pt>
                <c:pt idx="408">
                  <c:v>439.12760123144437</c:v>
                </c:pt>
                <c:pt idx="409">
                  <c:v>437.96499165064387</c:v>
                </c:pt>
                <c:pt idx="410">
                  <c:v>436.80644713254821</c:v>
                </c:pt>
                <c:pt idx="411">
                  <c:v>435.65193802791896</c:v>
                </c:pt>
                <c:pt idx="412">
                  <c:v>434.50143513341322</c:v>
                </c:pt>
                <c:pt idx="413">
                  <c:v>433.35490968278032</c:v>
                </c:pt>
                <c:pt idx="414">
                  <c:v>432.21233333824733</c:v>
                </c:pt>
                <c:pt idx="415">
                  <c:v>431.0736781820857</c:v>
                </c:pt>
                <c:pt idx="416">
                  <c:v>429.93891670835728</c:v>
                </c:pt>
                <c:pt idx="417">
                  <c:v>428.80802181483659</c:v>
                </c:pt>
                <c:pt idx="418">
                  <c:v>427.68096679510205</c:v>
                </c:pt>
                <c:pt idx="419">
                  <c:v>426.5577253307971</c:v>
                </c:pt>
                <c:pt idx="420">
                  <c:v>425.4382714840533</c:v>
                </c:pt>
                <c:pt idx="421">
                  <c:v>424.32257969007497</c:v>
                </c:pt>
                <c:pt idx="422">
                  <c:v>423.21062474988025</c:v>
                </c:pt>
                <c:pt idx="423">
                  <c:v>422.10238182319563</c:v>
                </c:pt>
                <c:pt idx="424">
                  <c:v>420.99782642150046</c:v>
                </c:pt>
                <c:pt idx="425">
                  <c:v>419.89693440121869</c:v>
                </c:pt>
                <c:pt idx="426">
                  <c:v>418.79968195705385</c:v>
                </c:pt>
                <c:pt idx="427">
                  <c:v>417.70604561546531</c:v>
                </c:pt>
                <c:pt idx="428">
                  <c:v>416.61600222828127</c:v>
                </c:pt>
                <c:pt idx="429">
                  <c:v>415.52952896644649</c:v>
                </c:pt>
                <c:pt idx="430">
                  <c:v>414.44660331390241</c:v>
                </c:pt>
                <c:pt idx="431">
                  <c:v>413.36720306159481</c:v>
                </c:pt>
                <c:pt idx="432">
                  <c:v>412.29130630160864</c:v>
                </c:pt>
                <c:pt idx="433">
                  <c:v>411.21889142142538</c:v>
                </c:pt>
                <c:pt idx="434">
                  <c:v>410.14993709830151</c:v>
                </c:pt>
                <c:pt idx="435">
                  <c:v>409.08442229376413</c:v>
                </c:pt>
                <c:pt idx="436">
                  <c:v>408.02232624822329</c:v>
                </c:pt>
                <c:pt idx="437">
                  <c:v>406.96362847569645</c:v>
                </c:pt>
                <c:pt idx="438">
                  <c:v>405.90830875864327</c:v>
                </c:pt>
                <c:pt idx="439">
                  <c:v>404.85634714290933</c:v>
                </c:pt>
                <c:pt idx="440">
                  <c:v>403.80772393277482</c:v>
                </c:pt>
                <c:pt idx="441">
                  <c:v>402.76241968610731</c:v>
                </c:pt>
                <c:pt idx="442">
                  <c:v>401.7204152096154</c:v>
                </c:pt>
                <c:pt idx="443">
                  <c:v>400.68169155420185</c:v>
                </c:pt>
                <c:pt idx="444">
                  <c:v>399.64623001041321</c:v>
                </c:pt>
                <c:pt idx="445">
                  <c:v>398.61401210398452</c:v>
                </c:pt>
                <c:pt idx="446">
                  <c:v>397.58501959147702</c:v>
                </c:pt>
                <c:pt idx="447">
                  <c:v>396.55923445600632</c:v>
                </c:pt>
                <c:pt idx="448">
                  <c:v>395.53663890305938</c:v>
                </c:pt>
                <c:pt idx="449">
                  <c:v>394.51721535639911</c:v>
                </c:pt>
                <c:pt idx="450">
                  <c:v>393.50094645405295</c:v>
                </c:pt>
                <c:pt idx="451">
                  <c:v>392.48781504438568</c:v>
                </c:pt>
                <c:pt idx="452">
                  <c:v>391.4778041822529</c:v>
                </c:pt>
                <c:pt idx="453">
                  <c:v>390.47089712523467</c:v>
                </c:pt>
                <c:pt idx="454">
                  <c:v>389.46707732994702</c:v>
                </c:pt>
                <c:pt idx="455">
                  <c:v>388.46632844842975</c:v>
                </c:pt>
                <c:pt idx="456">
                  <c:v>387.4686343246085</c:v>
                </c:pt>
                <c:pt idx="457">
                  <c:v>386.47397899083046</c:v>
                </c:pt>
                <c:pt idx="458">
                  <c:v>385.48234666447127</c:v>
                </c:pt>
                <c:pt idx="459">
                  <c:v>384.49372174461189</c:v>
                </c:pt>
                <c:pt idx="460">
                  <c:v>383.50808880878373</c:v>
                </c:pt>
                <c:pt idx="461">
                  <c:v>382.52543260978064</c:v>
                </c:pt>
                <c:pt idx="462">
                  <c:v>381.54573807253752</c:v>
                </c:pt>
                <c:pt idx="463">
                  <c:v>380.56899029107126</c:v>
                </c:pt>
                <c:pt idx="464">
                  <c:v>379.59517452548607</c:v>
                </c:pt>
                <c:pt idx="465">
                  <c:v>378.62427619903895</c:v>
                </c:pt>
                <c:pt idx="466">
                  <c:v>377.65628089526632</c:v>
                </c:pt>
                <c:pt idx="467">
                  <c:v>376.69117435516836</c:v>
                </c:pt>
                <c:pt idx="468">
                  <c:v>375.72894247445203</c:v>
                </c:pt>
                <c:pt idx="469">
                  <c:v>374.76957130082928</c:v>
                </c:pt>
                <c:pt idx="470">
                  <c:v>373.81304703137141</c:v>
                </c:pt>
                <c:pt idx="471">
                  <c:v>372.85935600991604</c:v>
                </c:pt>
                <c:pt idx="472">
                  <c:v>371.90848472452853</c:v>
                </c:pt>
                <c:pt idx="473">
                  <c:v>370.96041980501354</c:v>
                </c:pt>
                <c:pt idx="474">
                  <c:v>370.01514802047774</c:v>
                </c:pt>
                <c:pt idx="475">
                  <c:v>369.07265627694215</c:v>
                </c:pt>
                <c:pt idx="476">
                  <c:v>368.13293161500252</c:v>
                </c:pt>
                <c:pt idx="477">
                  <c:v>367.19596120753721</c:v>
                </c:pt>
                <c:pt idx="478">
                  <c:v>366.26173235746143</c:v>
                </c:pt>
                <c:pt idx="479">
                  <c:v>365.33023249552679</c:v>
                </c:pt>
                <c:pt idx="480">
                  <c:v>364.40144917816536</c:v>
                </c:pt>
                <c:pt idx="481">
                  <c:v>363.47537008537699</c:v>
                </c:pt>
                <c:pt idx="482">
                  <c:v>362.55198301865937</c:v>
                </c:pt>
                <c:pt idx="483">
                  <c:v>361.63127589897937</c:v>
                </c:pt>
                <c:pt idx="484">
                  <c:v>360.71323676478562</c:v>
                </c:pt>
                <c:pt idx="485">
                  <c:v>359.79785377006039</c:v>
                </c:pt>
                <c:pt idx="486">
                  <c:v>358.88511518241097</c:v>
                </c:pt>
                <c:pt idx="487">
                  <c:v>357.97500938119873</c:v>
                </c:pt>
                <c:pt idx="488">
                  <c:v>357.06752485570621</c:v>
                </c:pt>
                <c:pt idx="489">
                  <c:v>356.16265020334009</c:v>
                </c:pt>
                <c:pt idx="490">
                  <c:v>355.26037412787053</c:v>
                </c:pt>
                <c:pt idx="491">
                  <c:v>354.36068543770494</c:v>
                </c:pt>
                <c:pt idx="492">
                  <c:v>353.46357304419678</c:v>
                </c:pt>
                <c:pt idx="493">
                  <c:v>352.56902595998758</c:v>
                </c:pt>
                <c:pt idx="494">
                  <c:v>351.67703329738123</c:v>
                </c:pt>
                <c:pt idx="495">
                  <c:v>350.78758426675194</c:v>
                </c:pt>
                <c:pt idx="496">
                  <c:v>349.90066817498189</c:v>
                </c:pt>
                <c:pt idx="497">
                  <c:v>349.01627442393095</c:v>
                </c:pt>
                <c:pt idx="498">
                  <c:v>348.13439250893617</c:v>
                </c:pt>
                <c:pt idx="499">
                  <c:v>347.25501201734062</c:v>
                </c:pt>
                <c:pt idx="500">
                  <c:v>346.37812262705154</c:v>
                </c:pt>
              </c:numCache>
            </c:numRef>
          </c:yVal>
          <c:smooth val="0"/>
          <c:extLst>
            <c:ext xmlns:c16="http://schemas.microsoft.com/office/drawing/2014/chart" uri="{C3380CC4-5D6E-409C-BE32-E72D297353CC}">
              <c16:uniqueId val="{00000005-DA76-9C4E-BF56-2B5A9E8C5BD1}"/>
            </c:ext>
          </c:extLst>
        </c:ser>
        <c:ser>
          <c:idx val="6"/>
          <c:order val="6"/>
          <c:tx>
            <c:strRef>
              <c:f>equivalency_metrics!$K$6</c:f>
              <c:strCache>
                <c:ptCount val="1"/>
                <c:pt idx="0">
                  <c:v>Int. radiative forcing -  Effect by year-100 expressed as CO2 effect by year-100</c:v>
                </c:pt>
              </c:strCache>
            </c:strRef>
          </c:tx>
          <c:spPr>
            <a:ln w="19050" cap="rnd" cmpd="sng">
              <a:solidFill>
                <a:schemeClr val="accent6">
                  <a:lumMod val="50000"/>
                </a:schemeClr>
              </a:solidFill>
              <a:prstDash val="lgDashDot"/>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equivalency_metrics!$K$7:$K$507</c:f>
              <c:numCache>
                <c:formatCode>_-* #,##0_-;\-* #,##0_-;_-* "-"??_-;_-@_-</c:formatCode>
                <c:ptCount val="501"/>
                <c:pt idx="0">
                  <c:v>217.55715512859908</c:v>
                </c:pt>
                <c:pt idx="1">
                  <c:v>217.55715512859908</c:v>
                </c:pt>
                <c:pt idx="2">
                  <c:v>217.55715512859908</c:v>
                </c:pt>
                <c:pt idx="3">
                  <c:v>217.55715512859908</c:v>
                </c:pt>
                <c:pt idx="4">
                  <c:v>217.55715512859908</c:v>
                </c:pt>
                <c:pt idx="5">
                  <c:v>217.55715512859908</c:v>
                </c:pt>
                <c:pt idx="6">
                  <c:v>217.55715512859908</c:v>
                </c:pt>
                <c:pt idx="7">
                  <c:v>217.55715512859908</c:v>
                </c:pt>
                <c:pt idx="8">
                  <c:v>217.55715512859908</c:v>
                </c:pt>
                <c:pt idx="9">
                  <c:v>217.55715512859908</c:v>
                </c:pt>
                <c:pt idx="10">
                  <c:v>217.55715512859908</c:v>
                </c:pt>
                <c:pt idx="11">
                  <c:v>217.55715512859908</c:v>
                </c:pt>
                <c:pt idx="12">
                  <c:v>217.55715512859908</c:v>
                </c:pt>
                <c:pt idx="13">
                  <c:v>217.55715512859908</c:v>
                </c:pt>
                <c:pt idx="14">
                  <c:v>217.55715512859908</c:v>
                </c:pt>
                <c:pt idx="15">
                  <c:v>217.55715512859908</c:v>
                </c:pt>
                <c:pt idx="16">
                  <c:v>217.55715512859908</c:v>
                </c:pt>
                <c:pt idx="17">
                  <c:v>217.55715512859908</c:v>
                </c:pt>
                <c:pt idx="18">
                  <c:v>217.55715512859908</c:v>
                </c:pt>
                <c:pt idx="19">
                  <c:v>217.55715512859908</c:v>
                </c:pt>
                <c:pt idx="20">
                  <c:v>217.55715512859908</c:v>
                </c:pt>
                <c:pt idx="21">
                  <c:v>217.55715512859908</c:v>
                </c:pt>
                <c:pt idx="22">
                  <c:v>217.55715512859908</c:v>
                </c:pt>
                <c:pt idx="23">
                  <c:v>217.55715512859908</c:v>
                </c:pt>
                <c:pt idx="24">
                  <c:v>217.55715512859908</c:v>
                </c:pt>
                <c:pt idx="25">
                  <c:v>217.55715512859908</c:v>
                </c:pt>
                <c:pt idx="26">
                  <c:v>217.55715512859908</c:v>
                </c:pt>
                <c:pt idx="27">
                  <c:v>217.55715512859908</c:v>
                </c:pt>
                <c:pt idx="28">
                  <c:v>217.55715512859908</c:v>
                </c:pt>
                <c:pt idx="29">
                  <c:v>217.55715512859908</c:v>
                </c:pt>
                <c:pt idx="30">
                  <c:v>217.55715512859908</c:v>
                </c:pt>
                <c:pt idx="31">
                  <c:v>217.55715512859908</c:v>
                </c:pt>
                <c:pt idx="32">
                  <c:v>217.55715512859908</c:v>
                </c:pt>
                <c:pt idx="33">
                  <c:v>217.55715512859908</c:v>
                </c:pt>
                <c:pt idx="34">
                  <c:v>217.55715512859908</c:v>
                </c:pt>
                <c:pt idx="35">
                  <c:v>217.55715512859908</c:v>
                </c:pt>
                <c:pt idx="36">
                  <c:v>217.55715512859908</c:v>
                </c:pt>
                <c:pt idx="37">
                  <c:v>217.55715512859908</c:v>
                </c:pt>
                <c:pt idx="38">
                  <c:v>217.55715512859908</c:v>
                </c:pt>
                <c:pt idx="39">
                  <c:v>217.55715512859908</c:v>
                </c:pt>
                <c:pt idx="40">
                  <c:v>217.55715512859908</c:v>
                </c:pt>
                <c:pt idx="41">
                  <c:v>217.55715512859908</c:v>
                </c:pt>
                <c:pt idx="42">
                  <c:v>217.55715512859908</c:v>
                </c:pt>
                <c:pt idx="43">
                  <c:v>217.55715512859908</c:v>
                </c:pt>
                <c:pt idx="44">
                  <c:v>217.55715512859908</c:v>
                </c:pt>
                <c:pt idx="45">
                  <c:v>217.55715512859908</c:v>
                </c:pt>
                <c:pt idx="46">
                  <c:v>217.55715512859908</c:v>
                </c:pt>
                <c:pt idx="47">
                  <c:v>217.55715512859908</c:v>
                </c:pt>
                <c:pt idx="48">
                  <c:v>217.55715512859908</c:v>
                </c:pt>
                <c:pt idx="49">
                  <c:v>217.55715512859908</c:v>
                </c:pt>
                <c:pt idx="50">
                  <c:v>217.55715512859908</c:v>
                </c:pt>
                <c:pt idx="51">
                  <c:v>217.55715512859908</c:v>
                </c:pt>
                <c:pt idx="52">
                  <c:v>217.55715512859908</c:v>
                </c:pt>
                <c:pt idx="53">
                  <c:v>217.55715512859908</c:v>
                </c:pt>
                <c:pt idx="54">
                  <c:v>217.55715512859908</c:v>
                </c:pt>
                <c:pt idx="55">
                  <c:v>217.55715512859908</c:v>
                </c:pt>
                <c:pt idx="56">
                  <c:v>217.55715512859908</c:v>
                </c:pt>
                <c:pt idx="57">
                  <c:v>217.55715512859908</c:v>
                </c:pt>
                <c:pt idx="58">
                  <c:v>217.55715512859908</c:v>
                </c:pt>
                <c:pt idx="59">
                  <c:v>217.55715512859908</c:v>
                </c:pt>
                <c:pt idx="60">
                  <c:v>217.55715512859908</c:v>
                </c:pt>
                <c:pt idx="61">
                  <c:v>217.55715512859908</c:v>
                </c:pt>
                <c:pt idx="62">
                  <c:v>217.55715512859908</c:v>
                </c:pt>
                <c:pt idx="63">
                  <c:v>217.55715512859908</c:v>
                </c:pt>
                <c:pt idx="64">
                  <c:v>217.55715512859908</c:v>
                </c:pt>
                <c:pt idx="65">
                  <c:v>217.55715512859908</c:v>
                </c:pt>
                <c:pt idx="66">
                  <c:v>217.55715512859908</c:v>
                </c:pt>
                <c:pt idx="67">
                  <c:v>217.55715512859908</c:v>
                </c:pt>
                <c:pt idx="68">
                  <c:v>217.55715512859908</c:v>
                </c:pt>
                <c:pt idx="69">
                  <c:v>217.55715512859908</c:v>
                </c:pt>
                <c:pt idx="70">
                  <c:v>217.55715512859908</c:v>
                </c:pt>
                <c:pt idx="71">
                  <c:v>217.55715512859908</c:v>
                </c:pt>
                <c:pt idx="72">
                  <c:v>217.55715512859908</c:v>
                </c:pt>
                <c:pt idx="73">
                  <c:v>217.55715512859908</c:v>
                </c:pt>
                <c:pt idx="74">
                  <c:v>217.55715512859908</c:v>
                </c:pt>
                <c:pt idx="75">
                  <c:v>217.55715512859908</c:v>
                </c:pt>
                <c:pt idx="76">
                  <c:v>217.55715512859908</c:v>
                </c:pt>
                <c:pt idx="77">
                  <c:v>217.55715512859908</c:v>
                </c:pt>
                <c:pt idx="78">
                  <c:v>217.55715512859908</c:v>
                </c:pt>
                <c:pt idx="79">
                  <c:v>217.55715512859908</c:v>
                </c:pt>
                <c:pt idx="80">
                  <c:v>217.55715512859908</c:v>
                </c:pt>
                <c:pt idx="81">
                  <c:v>217.55715512859908</c:v>
                </c:pt>
                <c:pt idx="82">
                  <c:v>217.55715512859908</c:v>
                </c:pt>
                <c:pt idx="83">
                  <c:v>217.55715512859908</c:v>
                </c:pt>
                <c:pt idx="84">
                  <c:v>217.55715512859908</c:v>
                </c:pt>
                <c:pt idx="85">
                  <c:v>217.55715512859908</c:v>
                </c:pt>
                <c:pt idx="86">
                  <c:v>217.55715512859908</c:v>
                </c:pt>
                <c:pt idx="87">
                  <c:v>217.55715512859908</c:v>
                </c:pt>
                <c:pt idx="88">
                  <c:v>217.55715512859908</c:v>
                </c:pt>
                <c:pt idx="89">
                  <c:v>217.55715512859908</c:v>
                </c:pt>
                <c:pt idx="90">
                  <c:v>217.55715512859908</c:v>
                </c:pt>
                <c:pt idx="91">
                  <c:v>217.55715512859908</c:v>
                </c:pt>
                <c:pt idx="92">
                  <c:v>217.55715512859908</c:v>
                </c:pt>
                <c:pt idx="93">
                  <c:v>217.55715512859908</c:v>
                </c:pt>
                <c:pt idx="94">
                  <c:v>217.55715512859908</c:v>
                </c:pt>
                <c:pt idx="95">
                  <c:v>217.55715512859908</c:v>
                </c:pt>
                <c:pt idx="96">
                  <c:v>217.55715512859908</c:v>
                </c:pt>
                <c:pt idx="97">
                  <c:v>217.55715512859908</c:v>
                </c:pt>
                <c:pt idx="98">
                  <c:v>217.55715512859908</c:v>
                </c:pt>
                <c:pt idx="99">
                  <c:v>217.55715512859908</c:v>
                </c:pt>
                <c:pt idx="100">
                  <c:v>217.55715512859908</c:v>
                </c:pt>
                <c:pt idx="101">
                  <c:v>217.55715512859908</c:v>
                </c:pt>
                <c:pt idx="102">
                  <c:v>217.55715512859908</c:v>
                </c:pt>
                <c:pt idx="103">
                  <c:v>217.55715512859908</c:v>
                </c:pt>
                <c:pt idx="104">
                  <c:v>217.55715512859908</c:v>
                </c:pt>
                <c:pt idx="105">
                  <c:v>217.55715512859908</c:v>
                </c:pt>
                <c:pt idx="106">
                  <c:v>217.55715512859908</c:v>
                </c:pt>
                <c:pt idx="107">
                  <c:v>217.55715512859908</c:v>
                </c:pt>
                <c:pt idx="108">
                  <c:v>217.55715512859908</c:v>
                </c:pt>
                <c:pt idx="109">
                  <c:v>217.55715512859908</c:v>
                </c:pt>
                <c:pt idx="110">
                  <c:v>217.55715512859908</c:v>
                </c:pt>
                <c:pt idx="111">
                  <c:v>217.55715512859908</c:v>
                </c:pt>
                <c:pt idx="112">
                  <c:v>217.55715512859908</c:v>
                </c:pt>
                <c:pt idx="113">
                  <c:v>217.55715512859908</c:v>
                </c:pt>
                <c:pt idx="114">
                  <c:v>217.55715512859908</c:v>
                </c:pt>
                <c:pt idx="115">
                  <c:v>217.55715512859908</c:v>
                </c:pt>
                <c:pt idx="116">
                  <c:v>217.55715512859908</c:v>
                </c:pt>
                <c:pt idx="117">
                  <c:v>217.55715512859908</c:v>
                </c:pt>
                <c:pt idx="118">
                  <c:v>217.55715512859908</c:v>
                </c:pt>
                <c:pt idx="119">
                  <c:v>217.55715512859908</c:v>
                </c:pt>
                <c:pt idx="120">
                  <c:v>217.55715512859908</c:v>
                </c:pt>
                <c:pt idx="121">
                  <c:v>217.55715512859908</c:v>
                </c:pt>
                <c:pt idx="122">
                  <c:v>217.55715512859908</c:v>
                </c:pt>
                <c:pt idx="123">
                  <c:v>217.55715512859908</c:v>
                </c:pt>
                <c:pt idx="124">
                  <c:v>217.55715512859908</c:v>
                </c:pt>
                <c:pt idx="125">
                  <c:v>217.55715512859908</c:v>
                </c:pt>
                <c:pt idx="126">
                  <c:v>217.55715512859908</c:v>
                </c:pt>
                <c:pt idx="127">
                  <c:v>217.55715512859908</c:v>
                </c:pt>
                <c:pt idx="128">
                  <c:v>217.55715512859908</c:v>
                </c:pt>
                <c:pt idx="129">
                  <c:v>217.55715512859908</c:v>
                </c:pt>
                <c:pt idx="130">
                  <c:v>217.55715512859908</c:v>
                </c:pt>
                <c:pt idx="131">
                  <c:v>217.55715512859908</c:v>
                </c:pt>
                <c:pt idx="132">
                  <c:v>217.55715512859908</c:v>
                </c:pt>
                <c:pt idx="133">
                  <c:v>217.55715512859908</c:v>
                </c:pt>
                <c:pt idx="134">
                  <c:v>217.55715512859908</c:v>
                </c:pt>
                <c:pt idx="135">
                  <c:v>217.55715512859908</c:v>
                </c:pt>
                <c:pt idx="136">
                  <c:v>217.55715512859908</c:v>
                </c:pt>
                <c:pt idx="137">
                  <c:v>217.55715512859908</c:v>
                </c:pt>
                <c:pt idx="138">
                  <c:v>217.55715512859908</c:v>
                </c:pt>
                <c:pt idx="139">
                  <c:v>217.55715512859908</c:v>
                </c:pt>
                <c:pt idx="140">
                  <c:v>217.55715512859908</c:v>
                </c:pt>
                <c:pt idx="141">
                  <c:v>217.55715512859908</c:v>
                </c:pt>
                <c:pt idx="142">
                  <c:v>217.55715512859908</c:v>
                </c:pt>
                <c:pt idx="143">
                  <c:v>217.55715512859908</c:v>
                </c:pt>
                <c:pt idx="144">
                  <c:v>217.55715512859908</c:v>
                </c:pt>
                <c:pt idx="145">
                  <c:v>217.55715512859908</c:v>
                </c:pt>
                <c:pt idx="146">
                  <c:v>217.55715512859908</c:v>
                </c:pt>
                <c:pt idx="147">
                  <c:v>217.55715512859908</c:v>
                </c:pt>
                <c:pt idx="148">
                  <c:v>217.55715512859908</c:v>
                </c:pt>
                <c:pt idx="149">
                  <c:v>217.55715512859908</c:v>
                </c:pt>
                <c:pt idx="150">
                  <c:v>217.55715512859908</c:v>
                </c:pt>
                <c:pt idx="151">
                  <c:v>217.55715512859908</c:v>
                </c:pt>
                <c:pt idx="152">
                  <c:v>217.55715512859908</c:v>
                </c:pt>
                <c:pt idx="153">
                  <c:v>217.55715512859908</c:v>
                </c:pt>
                <c:pt idx="154">
                  <c:v>217.55715512859908</c:v>
                </c:pt>
                <c:pt idx="155">
                  <c:v>217.55715512859908</c:v>
                </c:pt>
                <c:pt idx="156">
                  <c:v>217.55715512859908</c:v>
                </c:pt>
                <c:pt idx="157">
                  <c:v>217.55715512859908</c:v>
                </c:pt>
                <c:pt idx="158">
                  <c:v>217.55715512859908</c:v>
                </c:pt>
                <c:pt idx="159">
                  <c:v>217.55715512859908</c:v>
                </c:pt>
                <c:pt idx="160">
                  <c:v>217.55715512859908</c:v>
                </c:pt>
                <c:pt idx="161">
                  <c:v>217.55715512859908</c:v>
                </c:pt>
                <c:pt idx="162">
                  <c:v>217.55715512859908</c:v>
                </c:pt>
                <c:pt idx="163">
                  <c:v>217.55715512859908</c:v>
                </c:pt>
                <c:pt idx="164">
                  <c:v>217.55715512859908</c:v>
                </c:pt>
                <c:pt idx="165">
                  <c:v>217.55715512859908</c:v>
                </c:pt>
                <c:pt idx="166">
                  <c:v>217.55715512859908</c:v>
                </c:pt>
                <c:pt idx="167">
                  <c:v>217.55715512859908</c:v>
                </c:pt>
                <c:pt idx="168">
                  <c:v>217.55715512859908</c:v>
                </c:pt>
                <c:pt idx="169">
                  <c:v>217.55715512859908</c:v>
                </c:pt>
                <c:pt idx="170">
                  <c:v>217.55715512859908</c:v>
                </c:pt>
                <c:pt idx="171">
                  <c:v>217.55715512859908</c:v>
                </c:pt>
                <c:pt idx="172">
                  <c:v>217.55715512859908</c:v>
                </c:pt>
                <c:pt idx="173">
                  <c:v>217.55715512859908</c:v>
                </c:pt>
                <c:pt idx="174">
                  <c:v>217.55715512859908</c:v>
                </c:pt>
                <c:pt idx="175">
                  <c:v>217.55715512859908</c:v>
                </c:pt>
                <c:pt idx="176">
                  <c:v>217.55715512859908</c:v>
                </c:pt>
                <c:pt idx="177">
                  <c:v>217.55715512859908</c:v>
                </c:pt>
                <c:pt idx="178">
                  <c:v>217.55715512859908</c:v>
                </c:pt>
                <c:pt idx="179">
                  <c:v>217.55715512859908</c:v>
                </c:pt>
                <c:pt idx="180">
                  <c:v>217.55715512859908</c:v>
                </c:pt>
                <c:pt idx="181">
                  <c:v>217.55715512859908</c:v>
                </c:pt>
                <c:pt idx="182">
                  <c:v>217.55715512859908</c:v>
                </c:pt>
                <c:pt idx="183">
                  <c:v>217.55715512859908</c:v>
                </c:pt>
                <c:pt idx="184">
                  <c:v>217.55715512859908</c:v>
                </c:pt>
                <c:pt idx="185">
                  <c:v>217.55715512859908</c:v>
                </c:pt>
                <c:pt idx="186">
                  <c:v>217.55715512859908</c:v>
                </c:pt>
                <c:pt idx="187">
                  <c:v>217.55715512859908</c:v>
                </c:pt>
                <c:pt idx="188">
                  <c:v>217.55715512859908</c:v>
                </c:pt>
                <c:pt idx="189">
                  <c:v>217.55715512859908</c:v>
                </c:pt>
                <c:pt idx="190">
                  <c:v>217.55715512859908</c:v>
                </c:pt>
                <c:pt idx="191">
                  <c:v>217.55715512859908</c:v>
                </c:pt>
                <c:pt idx="192">
                  <c:v>217.55715512859908</c:v>
                </c:pt>
                <c:pt idx="193">
                  <c:v>217.55715512859908</c:v>
                </c:pt>
                <c:pt idx="194">
                  <c:v>217.55715512859908</c:v>
                </c:pt>
                <c:pt idx="195">
                  <c:v>217.55715512859908</c:v>
                </c:pt>
                <c:pt idx="196">
                  <c:v>217.55715512859908</c:v>
                </c:pt>
                <c:pt idx="197">
                  <c:v>217.55715512859908</c:v>
                </c:pt>
                <c:pt idx="198">
                  <c:v>217.55715512859908</c:v>
                </c:pt>
                <c:pt idx="199">
                  <c:v>217.55715512859908</c:v>
                </c:pt>
                <c:pt idx="200">
                  <c:v>217.55715512859908</c:v>
                </c:pt>
                <c:pt idx="201">
                  <c:v>217.55715512859908</c:v>
                </c:pt>
                <c:pt idx="202">
                  <c:v>217.55715512859908</c:v>
                </c:pt>
                <c:pt idx="203">
                  <c:v>217.55715512859908</c:v>
                </c:pt>
                <c:pt idx="204">
                  <c:v>217.55715512859908</c:v>
                </c:pt>
                <c:pt idx="205">
                  <c:v>217.55715512859908</c:v>
                </c:pt>
                <c:pt idx="206">
                  <c:v>217.55715512859908</c:v>
                </c:pt>
                <c:pt idx="207">
                  <c:v>217.55715512859908</c:v>
                </c:pt>
                <c:pt idx="208">
                  <c:v>217.55715512859908</c:v>
                </c:pt>
                <c:pt idx="209">
                  <c:v>217.55715512859908</c:v>
                </c:pt>
                <c:pt idx="210">
                  <c:v>217.55715512859908</c:v>
                </c:pt>
                <c:pt idx="211">
                  <c:v>217.55715512859908</c:v>
                </c:pt>
                <c:pt idx="212">
                  <c:v>217.55715512859908</c:v>
                </c:pt>
                <c:pt idx="213">
                  <c:v>217.55715512859908</c:v>
                </c:pt>
                <c:pt idx="214">
                  <c:v>217.55715512859908</c:v>
                </c:pt>
                <c:pt idx="215">
                  <c:v>217.55715512859908</c:v>
                </c:pt>
                <c:pt idx="216">
                  <c:v>217.55715512859908</c:v>
                </c:pt>
                <c:pt idx="217">
                  <c:v>217.55715512859908</c:v>
                </c:pt>
                <c:pt idx="218">
                  <c:v>217.55715512859908</c:v>
                </c:pt>
                <c:pt idx="219">
                  <c:v>217.55715512859908</c:v>
                </c:pt>
                <c:pt idx="220">
                  <c:v>217.55715512859908</c:v>
                </c:pt>
                <c:pt idx="221">
                  <c:v>217.55715512859908</c:v>
                </c:pt>
                <c:pt idx="222">
                  <c:v>217.55715512859908</c:v>
                </c:pt>
                <c:pt idx="223">
                  <c:v>217.55715512859908</c:v>
                </c:pt>
                <c:pt idx="224">
                  <c:v>217.55715512859908</c:v>
                </c:pt>
                <c:pt idx="225">
                  <c:v>217.55715512859908</c:v>
                </c:pt>
                <c:pt idx="226">
                  <c:v>217.55715512859908</c:v>
                </c:pt>
                <c:pt idx="227">
                  <c:v>217.55715512859908</c:v>
                </c:pt>
                <c:pt idx="228">
                  <c:v>217.55715512859908</c:v>
                </c:pt>
                <c:pt idx="229">
                  <c:v>217.55715512859908</c:v>
                </c:pt>
                <c:pt idx="230">
                  <c:v>217.55715512859908</c:v>
                </c:pt>
                <c:pt idx="231">
                  <c:v>217.55715512859908</c:v>
                </c:pt>
                <c:pt idx="232">
                  <c:v>217.55715512859908</c:v>
                </c:pt>
                <c:pt idx="233">
                  <c:v>217.55715512859908</c:v>
                </c:pt>
                <c:pt idx="234">
                  <c:v>217.55715512859908</c:v>
                </c:pt>
                <c:pt idx="235">
                  <c:v>217.55715512859908</c:v>
                </c:pt>
                <c:pt idx="236">
                  <c:v>217.55715512859908</c:v>
                </c:pt>
                <c:pt idx="237">
                  <c:v>217.55715512859908</c:v>
                </c:pt>
                <c:pt idx="238">
                  <c:v>217.55715512859908</c:v>
                </c:pt>
                <c:pt idx="239">
                  <c:v>217.55715512859908</c:v>
                </c:pt>
                <c:pt idx="240">
                  <c:v>217.55715512859908</c:v>
                </c:pt>
                <c:pt idx="241">
                  <c:v>217.55715512859908</c:v>
                </c:pt>
                <c:pt idx="242">
                  <c:v>217.55715512859908</c:v>
                </c:pt>
                <c:pt idx="243">
                  <c:v>217.55715512859908</c:v>
                </c:pt>
                <c:pt idx="244">
                  <c:v>217.55715512859908</c:v>
                </c:pt>
                <c:pt idx="245">
                  <c:v>217.55715512859908</c:v>
                </c:pt>
                <c:pt idx="246">
                  <c:v>217.55715512859908</c:v>
                </c:pt>
                <c:pt idx="247">
                  <c:v>217.55715512859908</c:v>
                </c:pt>
                <c:pt idx="248">
                  <c:v>217.55715512859908</c:v>
                </c:pt>
                <c:pt idx="249">
                  <c:v>217.55715512859908</c:v>
                </c:pt>
                <c:pt idx="250">
                  <c:v>217.55715512859908</c:v>
                </c:pt>
                <c:pt idx="251">
                  <c:v>217.55715512859908</c:v>
                </c:pt>
                <c:pt idx="252">
                  <c:v>217.55715512859908</c:v>
                </c:pt>
                <c:pt idx="253">
                  <c:v>217.55715512859908</c:v>
                </c:pt>
                <c:pt idx="254">
                  <c:v>217.55715512859908</c:v>
                </c:pt>
                <c:pt idx="255">
                  <c:v>217.55715512859908</c:v>
                </c:pt>
                <c:pt idx="256">
                  <c:v>217.55715512859908</c:v>
                </c:pt>
                <c:pt idx="257">
                  <c:v>217.55715512859908</c:v>
                </c:pt>
                <c:pt idx="258">
                  <c:v>217.55715512859908</c:v>
                </c:pt>
                <c:pt idx="259">
                  <c:v>217.55715512859908</c:v>
                </c:pt>
                <c:pt idx="260">
                  <c:v>217.55715512859908</c:v>
                </c:pt>
                <c:pt idx="261">
                  <c:v>217.55715512859908</c:v>
                </c:pt>
                <c:pt idx="262">
                  <c:v>217.55715512859908</c:v>
                </c:pt>
                <c:pt idx="263">
                  <c:v>217.55715512859908</c:v>
                </c:pt>
                <c:pt idx="264">
                  <c:v>217.55715512859908</c:v>
                </c:pt>
                <c:pt idx="265">
                  <c:v>217.55715512859908</c:v>
                </c:pt>
                <c:pt idx="266">
                  <c:v>217.55715512859908</c:v>
                </c:pt>
                <c:pt idx="267">
                  <c:v>217.55715512859908</c:v>
                </c:pt>
                <c:pt idx="268">
                  <c:v>217.55715512859908</c:v>
                </c:pt>
                <c:pt idx="269">
                  <c:v>217.55715512859908</c:v>
                </c:pt>
                <c:pt idx="270">
                  <c:v>217.55715512859908</c:v>
                </c:pt>
                <c:pt idx="271">
                  <c:v>217.55715512859908</c:v>
                </c:pt>
                <c:pt idx="272">
                  <c:v>217.55715512859908</c:v>
                </c:pt>
                <c:pt idx="273">
                  <c:v>217.55715512859908</c:v>
                </c:pt>
                <c:pt idx="274">
                  <c:v>217.55715512859908</c:v>
                </c:pt>
                <c:pt idx="275">
                  <c:v>217.55715512859908</c:v>
                </c:pt>
                <c:pt idx="276">
                  <c:v>217.55715512859908</c:v>
                </c:pt>
                <c:pt idx="277">
                  <c:v>217.55715512859908</c:v>
                </c:pt>
                <c:pt idx="278">
                  <c:v>217.55715512859908</c:v>
                </c:pt>
                <c:pt idx="279">
                  <c:v>217.55715512859908</c:v>
                </c:pt>
                <c:pt idx="280">
                  <c:v>217.55715512859908</c:v>
                </c:pt>
                <c:pt idx="281">
                  <c:v>217.55715512859908</c:v>
                </c:pt>
                <c:pt idx="282">
                  <c:v>217.55715512859908</c:v>
                </c:pt>
                <c:pt idx="283">
                  <c:v>217.55715512859908</c:v>
                </c:pt>
                <c:pt idx="284">
                  <c:v>217.55715512859908</c:v>
                </c:pt>
                <c:pt idx="285">
                  <c:v>217.55715512859908</c:v>
                </c:pt>
                <c:pt idx="286">
                  <c:v>217.55715512859908</c:v>
                </c:pt>
                <c:pt idx="287">
                  <c:v>217.55715512859908</c:v>
                </c:pt>
                <c:pt idx="288">
                  <c:v>217.55715512859908</c:v>
                </c:pt>
                <c:pt idx="289">
                  <c:v>217.55715512859908</c:v>
                </c:pt>
                <c:pt idx="290">
                  <c:v>217.55715512859908</c:v>
                </c:pt>
                <c:pt idx="291">
                  <c:v>217.55715512859908</c:v>
                </c:pt>
                <c:pt idx="292">
                  <c:v>217.55715512859908</c:v>
                </c:pt>
                <c:pt idx="293">
                  <c:v>217.55715512859908</c:v>
                </c:pt>
                <c:pt idx="294">
                  <c:v>217.55715512859908</c:v>
                </c:pt>
                <c:pt idx="295">
                  <c:v>217.55715512859908</c:v>
                </c:pt>
                <c:pt idx="296">
                  <c:v>217.55715512859908</c:v>
                </c:pt>
                <c:pt idx="297">
                  <c:v>217.55715512859908</c:v>
                </c:pt>
                <c:pt idx="298">
                  <c:v>217.55715512859908</c:v>
                </c:pt>
                <c:pt idx="299">
                  <c:v>217.55715512859908</c:v>
                </c:pt>
                <c:pt idx="300">
                  <c:v>217.55715512859908</c:v>
                </c:pt>
                <c:pt idx="301">
                  <c:v>217.55715512859908</c:v>
                </c:pt>
                <c:pt idx="302">
                  <c:v>217.55715512859908</c:v>
                </c:pt>
                <c:pt idx="303">
                  <c:v>217.55715512859908</c:v>
                </c:pt>
                <c:pt idx="304">
                  <c:v>217.55715512859908</c:v>
                </c:pt>
                <c:pt idx="305">
                  <c:v>217.55715512859908</c:v>
                </c:pt>
                <c:pt idx="306">
                  <c:v>217.55715512859908</c:v>
                </c:pt>
                <c:pt idx="307">
                  <c:v>217.55715512859908</c:v>
                </c:pt>
                <c:pt idx="308">
                  <c:v>217.55715512859908</c:v>
                </c:pt>
                <c:pt idx="309">
                  <c:v>217.55715512859908</c:v>
                </c:pt>
                <c:pt idx="310">
                  <c:v>217.55715512859908</c:v>
                </c:pt>
                <c:pt idx="311">
                  <c:v>217.55715512859908</c:v>
                </c:pt>
                <c:pt idx="312">
                  <c:v>217.55715512859908</c:v>
                </c:pt>
                <c:pt idx="313">
                  <c:v>217.55715512859908</c:v>
                </c:pt>
                <c:pt idx="314">
                  <c:v>217.55715512859908</c:v>
                </c:pt>
                <c:pt idx="315">
                  <c:v>217.55715512859908</c:v>
                </c:pt>
                <c:pt idx="316">
                  <c:v>217.55715512859908</c:v>
                </c:pt>
                <c:pt idx="317">
                  <c:v>217.55715512859908</c:v>
                </c:pt>
                <c:pt idx="318">
                  <c:v>217.55715512859908</c:v>
                </c:pt>
                <c:pt idx="319">
                  <c:v>217.55715512859908</c:v>
                </c:pt>
                <c:pt idx="320">
                  <c:v>217.55715512859908</c:v>
                </c:pt>
                <c:pt idx="321">
                  <c:v>217.55715512859908</c:v>
                </c:pt>
                <c:pt idx="322">
                  <c:v>217.55715512859908</c:v>
                </c:pt>
                <c:pt idx="323">
                  <c:v>217.55715512859908</c:v>
                </c:pt>
                <c:pt idx="324">
                  <c:v>217.55715512859908</c:v>
                </c:pt>
                <c:pt idx="325">
                  <c:v>217.55715512859908</c:v>
                </c:pt>
                <c:pt idx="326">
                  <c:v>217.55715512859908</c:v>
                </c:pt>
                <c:pt idx="327">
                  <c:v>217.55715512859908</c:v>
                </c:pt>
                <c:pt idx="328">
                  <c:v>217.55715512859908</c:v>
                </c:pt>
                <c:pt idx="329">
                  <c:v>217.55715512859908</c:v>
                </c:pt>
                <c:pt idx="330">
                  <c:v>217.55715512859908</c:v>
                </c:pt>
                <c:pt idx="331">
                  <c:v>217.55715512859908</c:v>
                </c:pt>
                <c:pt idx="332">
                  <c:v>217.55715512859908</c:v>
                </c:pt>
                <c:pt idx="333">
                  <c:v>217.55715512859908</c:v>
                </c:pt>
                <c:pt idx="334">
                  <c:v>217.55715512859908</c:v>
                </c:pt>
                <c:pt idx="335">
                  <c:v>217.55715512859908</c:v>
                </c:pt>
                <c:pt idx="336">
                  <c:v>217.55715512859908</c:v>
                </c:pt>
                <c:pt idx="337">
                  <c:v>217.55715512859908</c:v>
                </c:pt>
                <c:pt idx="338">
                  <c:v>217.55715512859908</c:v>
                </c:pt>
                <c:pt idx="339">
                  <c:v>217.55715512859908</c:v>
                </c:pt>
                <c:pt idx="340">
                  <c:v>217.55715512859908</c:v>
                </c:pt>
                <c:pt idx="341">
                  <c:v>217.55715512859908</c:v>
                </c:pt>
                <c:pt idx="342">
                  <c:v>217.55715512859908</c:v>
                </c:pt>
                <c:pt idx="343">
                  <c:v>217.55715512859908</c:v>
                </c:pt>
                <c:pt idx="344">
                  <c:v>217.55715512859908</c:v>
                </c:pt>
                <c:pt idx="345">
                  <c:v>217.55715512859908</c:v>
                </c:pt>
                <c:pt idx="346">
                  <c:v>217.55715512859908</c:v>
                </c:pt>
                <c:pt idx="347">
                  <c:v>217.55715512859908</c:v>
                </c:pt>
                <c:pt idx="348">
                  <c:v>217.55715512859908</c:v>
                </c:pt>
                <c:pt idx="349">
                  <c:v>217.55715512859908</c:v>
                </c:pt>
                <c:pt idx="350">
                  <c:v>217.55715512859908</c:v>
                </c:pt>
                <c:pt idx="351">
                  <c:v>217.55715512859908</c:v>
                </c:pt>
                <c:pt idx="352">
                  <c:v>217.55715512859908</c:v>
                </c:pt>
                <c:pt idx="353">
                  <c:v>217.55715512859908</c:v>
                </c:pt>
                <c:pt idx="354">
                  <c:v>217.55715512859908</c:v>
                </c:pt>
                <c:pt idx="355">
                  <c:v>217.55715512859908</c:v>
                </c:pt>
                <c:pt idx="356">
                  <c:v>217.55715512859908</c:v>
                </c:pt>
                <c:pt idx="357">
                  <c:v>217.55715512859908</c:v>
                </c:pt>
                <c:pt idx="358">
                  <c:v>217.55715512859908</c:v>
                </c:pt>
                <c:pt idx="359">
                  <c:v>217.55715512859908</c:v>
                </c:pt>
                <c:pt idx="360">
                  <c:v>217.55715512859908</c:v>
                </c:pt>
                <c:pt idx="361">
                  <c:v>217.55715512859908</c:v>
                </c:pt>
                <c:pt idx="362">
                  <c:v>217.55715512859908</c:v>
                </c:pt>
                <c:pt idx="363">
                  <c:v>217.55715512859908</c:v>
                </c:pt>
                <c:pt idx="364">
                  <c:v>217.55715512859908</c:v>
                </c:pt>
                <c:pt idx="365">
                  <c:v>217.55715512859908</c:v>
                </c:pt>
                <c:pt idx="366">
                  <c:v>217.55715512859908</c:v>
                </c:pt>
                <c:pt idx="367">
                  <c:v>217.55715512859908</c:v>
                </c:pt>
                <c:pt idx="368">
                  <c:v>217.55715512859908</c:v>
                </c:pt>
                <c:pt idx="369">
                  <c:v>217.55715512859908</c:v>
                </c:pt>
                <c:pt idx="370">
                  <c:v>217.55715512859908</c:v>
                </c:pt>
                <c:pt idx="371">
                  <c:v>217.55715512859908</c:v>
                </c:pt>
                <c:pt idx="372">
                  <c:v>217.55715512859908</c:v>
                </c:pt>
                <c:pt idx="373">
                  <c:v>217.55715512859908</c:v>
                </c:pt>
                <c:pt idx="374">
                  <c:v>217.55715512859908</c:v>
                </c:pt>
                <c:pt idx="375">
                  <c:v>217.55715512859908</c:v>
                </c:pt>
                <c:pt idx="376">
                  <c:v>217.55715512859908</c:v>
                </c:pt>
                <c:pt idx="377">
                  <c:v>217.55715512859908</c:v>
                </c:pt>
                <c:pt idx="378">
                  <c:v>217.55715512859908</c:v>
                </c:pt>
                <c:pt idx="379">
                  <c:v>217.55715512859908</c:v>
                </c:pt>
                <c:pt idx="380">
                  <c:v>217.55715512859908</c:v>
                </c:pt>
                <c:pt idx="381">
                  <c:v>217.55715512859908</c:v>
                </c:pt>
                <c:pt idx="382">
                  <c:v>217.55715512859908</c:v>
                </c:pt>
                <c:pt idx="383">
                  <c:v>217.55715512859908</c:v>
                </c:pt>
                <c:pt idx="384">
                  <c:v>217.55715512859908</c:v>
                </c:pt>
                <c:pt idx="385">
                  <c:v>217.55715512859908</c:v>
                </c:pt>
                <c:pt idx="386">
                  <c:v>217.55715512859908</c:v>
                </c:pt>
                <c:pt idx="387">
                  <c:v>217.55715512859908</c:v>
                </c:pt>
                <c:pt idx="388">
                  <c:v>217.55715512859908</c:v>
                </c:pt>
                <c:pt idx="389">
                  <c:v>217.55715512859908</c:v>
                </c:pt>
                <c:pt idx="390">
                  <c:v>217.55715512859908</c:v>
                </c:pt>
                <c:pt idx="391">
                  <c:v>217.55715512859908</c:v>
                </c:pt>
                <c:pt idx="392">
                  <c:v>217.55715512859908</c:v>
                </c:pt>
                <c:pt idx="393">
                  <c:v>217.55715512859908</c:v>
                </c:pt>
                <c:pt idx="394">
                  <c:v>217.55715512859908</c:v>
                </c:pt>
                <c:pt idx="395">
                  <c:v>217.55715512859908</c:v>
                </c:pt>
                <c:pt idx="396">
                  <c:v>217.55715512859908</c:v>
                </c:pt>
                <c:pt idx="397">
                  <c:v>217.55715512859908</c:v>
                </c:pt>
                <c:pt idx="398">
                  <c:v>217.55715512859908</c:v>
                </c:pt>
                <c:pt idx="399">
                  <c:v>217.55715512859908</c:v>
                </c:pt>
                <c:pt idx="400">
                  <c:v>217.55715512859908</c:v>
                </c:pt>
                <c:pt idx="401">
                  <c:v>217.55715512859908</c:v>
                </c:pt>
                <c:pt idx="402">
                  <c:v>217.55715512859908</c:v>
                </c:pt>
                <c:pt idx="403">
                  <c:v>217.55715512859908</c:v>
                </c:pt>
                <c:pt idx="404">
                  <c:v>217.55715512859908</c:v>
                </c:pt>
                <c:pt idx="405">
                  <c:v>217.55715512859908</c:v>
                </c:pt>
                <c:pt idx="406">
                  <c:v>217.55715512859908</c:v>
                </c:pt>
                <c:pt idx="407">
                  <c:v>217.55715512859908</c:v>
                </c:pt>
                <c:pt idx="408">
                  <c:v>217.55715512859908</c:v>
                </c:pt>
                <c:pt idx="409">
                  <c:v>217.55715512859908</c:v>
                </c:pt>
                <c:pt idx="410">
                  <c:v>217.55715512859908</c:v>
                </c:pt>
                <c:pt idx="411">
                  <c:v>217.55715512859908</c:v>
                </c:pt>
                <c:pt idx="412">
                  <c:v>217.55715512859908</c:v>
                </c:pt>
                <c:pt idx="413">
                  <c:v>217.55715512859908</c:v>
                </c:pt>
                <c:pt idx="414">
                  <c:v>217.55715512859908</c:v>
                </c:pt>
                <c:pt idx="415">
                  <c:v>217.55715512859908</c:v>
                </c:pt>
                <c:pt idx="416">
                  <c:v>217.55715512859908</c:v>
                </c:pt>
                <c:pt idx="417">
                  <c:v>217.55715512859908</c:v>
                </c:pt>
                <c:pt idx="418">
                  <c:v>217.55715512859908</c:v>
                </c:pt>
                <c:pt idx="419">
                  <c:v>217.55715512859908</c:v>
                </c:pt>
                <c:pt idx="420">
                  <c:v>217.55715512859908</c:v>
                </c:pt>
                <c:pt idx="421">
                  <c:v>217.55715512859908</c:v>
                </c:pt>
                <c:pt idx="422">
                  <c:v>217.55715512859908</c:v>
                </c:pt>
                <c:pt idx="423">
                  <c:v>217.55715512859908</c:v>
                </c:pt>
                <c:pt idx="424">
                  <c:v>217.55715512859908</c:v>
                </c:pt>
                <c:pt idx="425">
                  <c:v>217.55715512859908</c:v>
                </c:pt>
                <c:pt idx="426">
                  <c:v>217.55715512859908</c:v>
                </c:pt>
                <c:pt idx="427">
                  <c:v>217.55715512859908</c:v>
                </c:pt>
                <c:pt idx="428">
                  <c:v>217.55715512859908</c:v>
                </c:pt>
                <c:pt idx="429">
                  <c:v>217.55715512859908</c:v>
                </c:pt>
                <c:pt idx="430">
                  <c:v>217.55715512859908</c:v>
                </c:pt>
                <c:pt idx="431">
                  <c:v>217.55715512859908</c:v>
                </c:pt>
                <c:pt idx="432">
                  <c:v>217.55715512859908</c:v>
                </c:pt>
                <c:pt idx="433">
                  <c:v>217.55715512859908</c:v>
                </c:pt>
                <c:pt idx="434">
                  <c:v>217.55715512859908</c:v>
                </c:pt>
                <c:pt idx="435">
                  <c:v>217.55715512859908</c:v>
                </c:pt>
                <c:pt idx="436">
                  <c:v>217.55715512859908</c:v>
                </c:pt>
                <c:pt idx="437">
                  <c:v>217.55715512859908</c:v>
                </c:pt>
                <c:pt idx="438">
                  <c:v>217.55715512859908</c:v>
                </c:pt>
                <c:pt idx="439">
                  <c:v>217.55715512859908</c:v>
                </c:pt>
                <c:pt idx="440">
                  <c:v>217.55715512859908</c:v>
                </c:pt>
                <c:pt idx="441">
                  <c:v>217.55715512859908</c:v>
                </c:pt>
                <c:pt idx="442">
                  <c:v>217.55715512859908</c:v>
                </c:pt>
                <c:pt idx="443">
                  <c:v>217.55715512859908</c:v>
                </c:pt>
                <c:pt idx="444">
                  <c:v>217.55715512859908</c:v>
                </c:pt>
                <c:pt idx="445">
                  <c:v>217.55715512859908</c:v>
                </c:pt>
                <c:pt idx="446">
                  <c:v>217.55715512859908</c:v>
                </c:pt>
                <c:pt idx="447">
                  <c:v>217.55715512859908</c:v>
                </c:pt>
                <c:pt idx="448">
                  <c:v>217.55715512859908</c:v>
                </c:pt>
                <c:pt idx="449">
                  <c:v>217.55715512859908</c:v>
                </c:pt>
                <c:pt idx="450">
                  <c:v>217.55715512859908</c:v>
                </c:pt>
                <c:pt idx="451">
                  <c:v>217.55715512859908</c:v>
                </c:pt>
                <c:pt idx="452">
                  <c:v>217.55715512859908</c:v>
                </c:pt>
                <c:pt idx="453">
                  <c:v>217.55715512859908</c:v>
                </c:pt>
                <c:pt idx="454">
                  <c:v>217.55715512859908</c:v>
                </c:pt>
                <c:pt idx="455">
                  <c:v>217.55715512859908</c:v>
                </c:pt>
                <c:pt idx="456">
                  <c:v>217.55715512859908</c:v>
                </c:pt>
                <c:pt idx="457">
                  <c:v>217.55715512859908</c:v>
                </c:pt>
                <c:pt idx="458">
                  <c:v>217.55715512859908</c:v>
                </c:pt>
                <c:pt idx="459">
                  <c:v>217.55715512859908</c:v>
                </c:pt>
                <c:pt idx="460">
                  <c:v>217.55715512859908</c:v>
                </c:pt>
                <c:pt idx="461">
                  <c:v>217.55715512859908</c:v>
                </c:pt>
                <c:pt idx="462">
                  <c:v>217.55715512859908</c:v>
                </c:pt>
                <c:pt idx="463">
                  <c:v>217.55715512859908</c:v>
                </c:pt>
                <c:pt idx="464">
                  <c:v>217.55715512859908</c:v>
                </c:pt>
                <c:pt idx="465">
                  <c:v>217.55715512859908</c:v>
                </c:pt>
                <c:pt idx="466">
                  <c:v>217.55715512859908</c:v>
                </c:pt>
                <c:pt idx="467">
                  <c:v>217.55715512859908</c:v>
                </c:pt>
                <c:pt idx="468">
                  <c:v>217.55715512859908</c:v>
                </c:pt>
                <c:pt idx="469">
                  <c:v>217.55715512859908</c:v>
                </c:pt>
                <c:pt idx="470">
                  <c:v>217.55715512859908</c:v>
                </c:pt>
                <c:pt idx="471">
                  <c:v>217.55715512859908</c:v>
                </c:pt>
                <c:pt idx="472">
                  <c:v>217.55715512859908</c:v>
                </c:pt>
                <c:pt idx="473">
                  <c:v>217.55715512859908</c:v>
                </c:pt>
                <c:pt idx="474">
                  <c:v>217.55715512859908</c:v>
                </c:pt>
                <c:pt idx="475">
                  <c:v>217.55715512859908</c:v>
                </c:pt>
                <c:pt idx="476">
                  <c:v>217.55715512859908</c:v>
                </c:pt>
                <c:pt idx="477">
                  <c:v>217.55715512859908</c:v>
                </c:pt>
                <c:pt idx="478">
                  <c:v>217.55715512859908</c:v>
                </c:pt>
                <c:pt idx="479">
                  <c:v>217.55715512859908</c:v>
                </c:pt>
                <c:pt idx="480">
                  <c:v>217.55715512859908</c:v>
                </c:pt>
                <c:pt idx="481">
                  <c:v>217.55715512859908</c:v>
                </c:pt>
                <c:pt idx="482">
                  <c:v>217.55715512859908</c:v>
                </c:pt>
                <c:pt idx="483">
                  <c:v>217.55715512859908</c:v>
                </c:pt>
                <c:pt idx="484">
                  <c:v>217.55715512859908</c:v>
                </c:pt>
                <c:pt idx="485">
                  <c:v>217.55715512859908</c:v>
                </c:pt>
                <c:pt idx="486">
                  <c:v>217.55715512859908</c:v>
                </c:pt>
                <c:pt idx="487">
                  <c:v>217.55715512859908</c:v>
                </c:pt>
                <c:pt idx="488">
                  <c:v>217.55715512859908</c:v>
                </c:pt>
                <c:pt idx="489">
                  <c:v>217.55715512859908</c:v>
                </c:pt>
                <c:pt idx="490">
                  <c:v>217.55715512859908</c:v>
                </c:pt>
                <c:pt idx="491">
                  <c:v>217.55715512859908</c:v>
                </c:pt>
                <c:pt idx="492">
                  <c:v>217.55715512859908</c:v>
                </c:pt>
                <c:pt idx="493">
                  <c:v>217.55715512859908</c:v>
                </c:pt>
                <c:pt idx="494">
                  <c:v>217.55715512859908</c:v>
                </c:pt>
                <c:pt idx="495">
                  <c:v>217.55715512859908</c:v>
                </c:pt>
                <c:pt idx="496">
                  <c:v>217.55715512859908</c:v>
                </c:pt>
                <c:pt idx="497">
                  <c:v>217.55715512859908</c:v>
                </c:pt>
                <c:pt idx="498">
                  <c:v>217.55715512859908</c:v>
                </c:pt>
                <c:pt idx="499">
                  <c:v>217.55715512859908</c:v>
                </c:pt>
                <c:pt idx="500">
                  <c:v>217.55715512859908</c:v>
                </c:pt>
              </c:numCache>
            </c:numRef>
          </c:yVal>
          <c:smooth val="0"/>
          <c:extLst>
            <c:ext xmlns:c16="http://schemas.microsoft.com/office/drawing/2014/chart" uri="{C3380CC4-5D6E-409C-BE32-E72D297353CC}">
              <c16:uniqueId val="{00000006-DA76-9C4E-BF56-2B5A9E8C5BD1}"/>
            </c:ext>
          </c:extLst>
        </c:ser>
        <c:ser>
          <c:idx val="7"/>
          <c:order val="7"/>
          <c:tx>
            <c:strRef>
              <c:f>equivalency_metrics!$L$6</c:f>
              <c:strCache>
                <c:ptCount val="1"/>
                <c:pt idx="0">
                  <c:v>Temp. change effect - Effect by year-100 expressed as CO2 effect by year-100</c:v>
                </c:pt>
              </c:strCache>
            </c:strRef>
          </c:tx>
          <c:spPr>
            <a:ln w="19050" cap="rnd">
              <a:solidFill>
                <a:schemeClr val="accent2"/>
              </a:solidFill>
              <a:prstDash val="lgDashDotDot"/>
              <a:round/>
            </a:ln>
            <a:effectLst/>
          </c:spPr>
          <c:marker>
            <c:symbol val="none"/>
          </c:marker>
          <c:xVal>
            <c:numRef>
              <c:f>equivalency_metrics!$A$7:$A$507</c:f>
              <c:numCache>
                <c:formatCode>General</c:formatCode>
                <c:ptCount val="5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numCache>
            </c:numRef>
          </c:xVal>
          <c:yVal>
            <c:numRef>
              <c:f>equivalency_metrics!$L$7:$L$507</c:f>
              <c:numCache>
                <c:formatCode>_-* #,##0_-;\-* #,##0_-;_-* "-"??_-;_-@_-</c:formatCode>
                <c:ptCount val="501"/>
                <c:pt idx="0">
                  <c:v>312.57320143698166</c:v>
                </c:pt>
                <c:pt idx="1">
                  <c:v>312.57320143698166</c:v>
                </c:pt>
                <c:pt idx="2">
                  <c:v>312.57320143698166</c:v>
                </c:pt>
                <c:pt idx="3">
                  <c:v>312.57320143698166</c:v>
                </c:pt>
                <c:pt idx="4">
                  <c:v>312.57320143698166</c:v>
                </c:pt>
                <c:pt idx="5">
                  <c:v>312.57320143698166</c:v>
                </c:pt>
                <c:pt idx="6">
                  <c:v>312.57320143698166</c:v>
                </c:pt>
                <c:pt idx="7">
                  <c:v>312.57320143698166</c:v>
                </c:pt>
                <c:pt idx="8">
                  <c:v>312.57320143698166</c:v>
                </c:pt>
                <c:pt idx="9">
                  <c:v>312.57320143698166</c:v>
                </c:pt>
                <c:pt idx="10">
                  <c:v>312.57320143698166</c:v>
                </c:pt>
                <c:pt idx="11">
                  <c:v>312.57320143698166</c:v>
                </c:pt>
                <c:pt idx="12">
                  <c:v>312.57320143698166</c:v>
                </c:pt>
                <c:pt idx="13">
                  <c:v>312.57320143698166</c:v>
                </c:pt>
                <c:pt idx="14">
                  <c:v>312.57320143698166</c:v>
                </c:pt>
                <c:pt idx="15">
                  <c:v>312.57320143698166</c:v>
                </c:pt>
                <c:pt idx="16">
                  <c:v>312.57320143698166</c:v>
                </c:pt>
                <c:pt idx="17">
                  <c:v>312.57320143698166</c:v>
                </c:pt>
                <c:pt idx="18">
                  <c:v>312.57320143698166</c:v>
                </c:pt>
                <c:pt idx="19">
                  <c:v>312.57320143698166</c:v>
                </c:pt>
                <c:pt idx="20">
                  <c:v>312.57320143698166</c:v>
                </c:pt>
                <c:pt idx="21">
                  <c:v>312.57320143698166</c:v>
                </c:pt>
                <c:pt idx="22">
                  <c:v>312.57320143698166</c:v>
                </c:pt>
                <c:pt idx="23">
                  <c:v>312.57320143698166</c:v>
                </c:pt>
                <c:pt idx="24">
                  <c:v>312.57320143698166</c:v>
                </c:pt>
                <c:pt idx="25">
                  <c:v>312.57320143698166</c:v>
                </c:pt>
                <c:pt idx="26">
                  <c:v>312.57320143698166</c:v>
                </c:pt>
                <c:pt idx="27">
                  <c:v>312.57320143698166</c:v>
                </c:pt>
                <c:pt idx="28">
                  <c:v>312.57320143698166</c:v>
                </c:pt>
                <c:pt idx="29">
                  <c:v>312.57320143698166</c:v>
                </c:pt>
                <c:pt idx="30">
                  <c:v>312.57320143698166</c:v>
                </c:pt>
                <c:pt idx="31">
                  <c:v>312.57320143698166</c:v>
                </c:pt>
                <c:pt idx="32">
                  <c:v>312.57320143698166</c:v>
                </c:pt>
                <c:pt idx="33">
                  <c:v>312.57320143698166</c:v>
                </c:pt>
                <c:pt idx="34">
                  <c:v>312.57320143698166</c:v>
                </c:pt>
                <c:pt idx="35">
                  <c:v>312.57320143698166</c:v>
                </c:pt>
                <c:pt idx="36">
                  <c:v>312.57320143698166</c:v>
                </c:pt>
                <c:pt idx="37">
                  <c:v>312.57320143698166</c:v>
                </c:pt>
                <c:pt idx="38">
                  <c:v>312.57320143698166</c:v>
                </c:pt>
                <c:pt idx="39">
                  <c:v>312.57320143698166</c:v>
                </c:pt>
                <c:pt idx="40">
                  <c:v>312.57320143698166</c:v>
                </c:pt>
                <c:pt idx="41">
                  <c:v>312.57320143698166</c:v>
                </c:pt>
                <c:pt idx="42">
                  <c:v>312.57320143698166</c:v>
                </c:pt>
                <c:pt idx="43">
                  <c:v>312.57320143698166</c:v>
                </c:pt>
                <c:pt idx="44">
                  <c:v>312.57320143698166</c:v>
                </c:pt>
                <c:pt idx="45">
                  <c:v>312.57320143698166</c:v>
                </c:pt>
                <c:pt idx="46">
                  <c:v>312.57320143698166</c:v>
                </c:pt>
                <c:pt idx="47">
                  <c:v>312.57320143698166</c:v>
                </c:pt>
                <c:pt idx="48">
                  <c:v>312.57320143698166</c:v>
                </c:pt>
                <c:pt idx="49">
                  <c:v>312.57320143698166</c:v>
                </c:pt>
                <c:pt idx="50">
                  <c:v>312.57320143698166</c:v>
                </c:pt>
                <c:pt idx="51">
                  <c:v>312.57320143698166</c:v>
                </c:pt>
                <c:pt idx="52">
                  <c:v>312.57320143698166</c:v>
                </c:pt>
                <c:pt idx="53">
                  <c:v>312.57320143698166</c:v>
                </c:pt>
                <c:pt idx="54">
                  <c:v>312.57320143698166</c:v>
                </c:pt>
                <c:pt idx="55">
                  <c:v>312.57320143698166</c:v>
                </c:pt>
                <c:pt idx="56">
                  <c:v>312.57320143698166</c:v>
                </c:pt>
                <c:pt idx="57">
                  <c:v>312.57320143698166</c:v>
                </c:pt>
                <c:pt idx="58">
                  <c:v>312.57320143698166</c:v>
                </c:pt>
                <c:pt idx="59">
                  <c:v>312.57320143698166</c:v>
                </c:pt>
                <c:pt idx="60">
                  <c:v>312.57320143698166</c:v>
                </c:pt>
                <c:pt idx="61">
                  <c:v>312.57320143698166</c:v>
                </c:pt>
                <c:pt idx="62">
                  <c:v>312.57320143698166</c:v>
                </c:pt>
                <c:pt idx="63">
                  <c:v>312.57320143698166</c:v>
                </c:pt>
                <c:pt idx="64">
                  <c:v>312.57320143698166</c:v>
                </c:pt>
                <c:pt idx="65">
                  <c:v>312.57320143698166</c:v>
                </c:pt>
                <c:pt idx="66">
                  <c:v>312.57320143698166</c:v>
                </c:pt>
                <c:pt idx="67">
                  <c:v>312.57320143698166</c:v>
                </c:pt>
                <c:pt idx="68">
                  <c:v>312.57320143698166</c:v>
                </c:pt>
                <c:pt idx="69">
                  <c:v>312.57320143698166</c:v>
                </c:pt>
                <c:pt idx="70">
                  <c:v>312.57320143698166</c:v>
                </c:pt>
                <c:pt idx="71">
                  <c:v>312.57320143698166</c:v>
                </c:pt>
                <c:pt idx="72">
                  <c:v>312.57320143698166</c:v>
                </c:pt>
                <c:pt idx="73">
                  <c:v>312.57320143698166</c:v>
                </c:pt>
                <c:pt idx="74">
                  <c:v>312.57320143698166</c:v>
                </c:pt>
                <c:pt idx="75">
                  <c:v>312.57320143698166</c:v>
                </c:pt>
                <c:pt idx="76">
                  <c:v>312.57320143698166</c:v>
                </c:pt>
                <c:pt idx="77">
                  <c:v>312.57320143698166</c:v>
                </c:pt>
                <c:pt idx="78">
                  <c:v>312.57320143698166</c:v>
                </c:pt>
                <c:pt idx="79">
                  <c:v>312.57320143698166</c:v>
                </c:pt>
                <c:pt idx="80">
                  <c:v>312.57320143698166</c:v>
                </c:pt>
                <c:pt idx="81">
                  <c:v>312.57320143698166</c:v>
                </c:pt>
                <c:pt idx="82">
                  <c:v>312.57320143698166</c:v>
                </c:pt>
                <c:pt idx="83">
                  <c:v>312.57320143698166</c:v>
                </c:pt>
                <c:pt idx="84">
                  <c:v>312.57320143698166</c:v>
                </c:pt>
                <c:pt idx="85">
                  <c:v>312.57320143698166</c:v>
                </c:pt>
                <c:pt idx="86">
                  <c:v>312.57320143698166</c:v>
                </c:pt>
                <c:pt idx="87">
                  <c:v>312.57320143698166</c:v>
                </c:pt>
                <c:pt idx="88">
                  <c:v>312.57320143698166</c:v>
                </c:pt>
                <c:pt idx="89">
                  <c:v>312.57320143698166</c:v>
                </c:pt>
                <c:pt idx="90">
                  <c:v>312.57320143698166</c:v>
                </c:pt>
                <c:pt idx="91">
                  <c:v>312.57320143698166</c:v>
                </c:pt>
                <c:pt idx="92">
                  <c:v>312.57320143698166</c:v>
                </c:pt>
                <c:pt idx="93">
                  <c:v>312.57320143698166</c:v>
                </c:pt>
                <c:pt idx="94">
                  <c:v>312.57320143698166</c:v>
                </c:pt>
                <c:pt idx="95">
                  <c:v>312.57320143698166</c:v>
                </c:pt>
                <c:pt idx="96">
                  <c:v>312.57320143698166</c:v>
                </c:pt>
                <c:pt idx="97">
                  <c:v>312.57320143698166</c:v>
                </c:pt>
                <c:pt idx="98">
                  <c:v>312.57320143698166</c:v>
                </c:pt>
                <c:pt idx="99">
                  <c:v>312.57320143698166</c:v>
                </c:pt>
                <c:pt idx="100">
                  <c:v>312.57320143698166</c:v>
                </c:pt>
                <c:pt idx="101">
                  <c:v>312.57320143698166</c:v>
                </c:pt>
                <c:pt idx="102">
                  <c:v>312.57320143698166</c:v>
                </c:pt>
                <c:pt idx="103">
                  <c:v>312.57320143698166</c:v>
                </c:pt>
                <c:pt idx="104">
                  <c:v>312.57320143698166</c:v>
                </c:pt>
                <c:pt idx="105">
                  <c:v>312.57320143698166</c:v>
                </c:pt>
                <c:pt idx="106">
                  <c:v>312.57320143698166</c:v>
                </c:pt>
                <c:pt idx="107">
                  <c:v>312.57320143698166</c:v>
                </c:pt>
                <c:pt idx="108">
                  <c:v>312.57320143698166</c:v>
                </c:pt>
                <c:pt idx="109">
                  <c:v>312.57320143698166</c:v>
                </c:pt>
                <c:pt idx="110">
                  <c:v>312.57320143698166</c:v>
                </c:pt>
                <c:pt idx="111">
                  <c:v>312.57320143698166</c:v>
                </c:pt>
                <c:pt idx="112">
                  <c:v>312.57320143698166</c:v>
                </c:pt>
                <c:pt idx="113">
                  <c:v>312.57320143698166</c:v>
                </c:pt>
                <c:pt idx="114">
                  <c:v>312.57320143698166</c:v>
                </c:pt>
                <c:pt idx="115">
                  <c:v>312.57320143698166</c:v>
                </c:pt>
                <c:pt idx="116">
                  <c:v>312.57320143698166</c:v>
                </c:pt>
                <c:pt idx="117">
                  <c:v>312.57320143698166</c:v>
                </c:pt>
                <c:pt idx="118">
                  <c:v>312.57320143698166</c:v>
                </c:pt>
                <c:pt idx="119">
                  <c:v>312.57320143698166</c:v>
                </c:pt>
                <c:pt idx="120">
                  <c:v>312.57320143698166</c:v>
                </c:pt>
                <c:pt idx="121">
                  <c:v>312.57320143698166</c:v>
                </c:pt>
                <c:pt idx="122">
                  <c:v>312.57320143698166</c:v>
                </c:pt>
                <c:pt idx="123">
                  <c:v>312.57320143698166</c:v>
                </c:pt>
                <c:pt idx="124">
                  <c:v>312.57320143698166</c:v>
                </c:pt>
                <c:pt idx="125">
                  <c:v>312.57320143698166</c:v>
                </c:pt>
                <c:pt idx="126">
                  <c:v>312.57320143698166</c:v>
                </c:pt>
                <c:pt idx="127">
                  <c:v>312.57320143698166</c:v>
                </c:pt>
                <c:pt idx="128">
                  <c:v>312.57320143698166</c:v>
                </c:pt>
                <c:pt idx="129">
                  <c:v>312.57320143698166</c:v>
                </c:pt>
                <c:pt idx="130">
                  <c:v>312.57320143698166</c:v>
                </c:pt>
                <c:pt idx="131">
                  <c:v>312.57320143698166</c:v>
                </c:pt>
                <c:pt idx="132">
                  <c:v>312.57320143698166</c:v>
                </c:pt>
                <c:pt idx="133">
                  <c:v>312.57320143698166</c:v>
                </c:pt>
                <c:pt idx="134">
                  <c:v>312.57320143698166</c:v>
                </c:pt>
                <c:pt idx="135">
                  <c:v>312.57320143698166</c:v>
                </c:pt>
                <c:pt idx="136">
                  <c:v>312.57320143698166</c:v>
                </c:pt>
                <c:pt idx="137">
                  <c:v>312.57320143698166</c:v>
                </c:pt>
                <c:pt idx="138">
                  <c:v>312.57320143698166</c:v>
                </c:pt>
                <c:pt idx="139">
                  <c:v>312.57320143698166</c:v>
                </c:pt>
                <c:pt idx="140">
                  <c:v>312.57320143698166</c:v>
                </c:pt>
                <c:pt idx="141">
                  <c:v>312.57320143698166</c:v>
                </c:pt>
                <c:pt idx="142">
                  <c:v>312.57320143698166</c:v>
                </c:pt>
                <c:pt idx="143">
                  <c:v>312.57320143698166</c:v>
                </c:pt>
                <c:pt idx="144">
                  <c:v>312.57320143698166</c:v>
                </c:pt>
                <c:pt idx="145">
                  <c:v>312.57320143698166</c:v>
                </c:pt>
                <c:pt idx="146">
                  <c:v>312.57320143698166</c:v>
                </c:pt>
                <c:pt idx="147">
                  <c:v>312.57320143698166</c:v>
                </c:pt>
                <c:pt idx="148">
                  <c:v>312.57320143698166</c:v>
                </c:pt>
                <c:pt idx="149">
                  <c:v>312.57320143698166</c:v>
                </c:pt>
                <c:pt idx="150">
                  <c:v>312.57320143698166</c:v>
                </c:pt>
                <c:pt idx="151">
                  <c:v>312.57320143698166</c:v>
                </c:pt>
                <c:pt idx="152">
                  <c:v>312.57320143698166</c:v>
                </c:pt>
                <c:pt idx="153">
                  <c:v>312.57320143698166</c:v>
                </c:pt>
                <c:pt idx="154">
                  <c:v>312.57320143698166</c:v>
                </c:pt>
                <c:pt idx="155">
                  <c:v>312.57320143698166</c:v>
                </c:pt>
                <c:pt idx="156">
                  <c:v>312.57320143698166</c:v>
                </c:pt>
                <c:pt idx="157">
                  <c:v>312.57320143698166</c:v>
                </c:pt>
                <c:pt idx="158">
                  <c:v>312.57320143698166</c:v>
                </c:pt>
                <c:pt idx="159">
                  <c:v>312.57320143698166</c:v>
                </c:pt>
                <c:pt idx="160">
                  <c:v>312.57320143698166</c:v>
                </c:pt>
                <c:pt idx="161">
                  <c:v>312.57320143698166</c:v>
                </c:pt>
                <c:pt idx="162">
                  <c:v>312.57320143698166</c:v>
                </c:pt>
                <c:pt idx="163">
                  <c:v>312.57320143698166</c:v>
                </c:pt>
                <c:pt idx="164">
                  <c:v>312.57320143698166</c:v>
                </c:pt>
                <c:pt idx="165">
                  <c:v>312.57320143698166</c:v>
                </c:pt>
                <c:pt idx="166">
                  <c:v>312.57320143698166</c:v>
                </c:pt>
                <c:pt idx="167">
                  <c:v>312.57320143698166</c:v>
                </c:pt>
                <c:pt idx="168">
                  <c:v>312.57320143698166</c:v>
                </c:pt>
                <c:pt idx="169">
                  <c:v>312.57320143698166</c:v>
                </c:pt>
                <c:pt idx="170">
                  <c:v>312.57320143698166</c:v>
                </c:pt>
                <c:pt idx="171">
                  <c:v>312.57320143698166</c:v>
                </c:pt>
                <c:pt idx="172">
                  <c:v>312.57320143698166</c:v>
                </c:pt>
                <c:pt idx="173">
                  <c:v>312.57320143698166</c:v>
                </c:pt>
                <c:pt idx="174">
                  <c:v>312.57320143698166</c:v>
                </c:pt>
                <c:pt idx="175">
                  <c:v>312.57320143698166</c:v>
                </c:pt>
                <c:pt idx="176">
                  <c:v>312.57320143698166</c:v>
                </c:pt>
                <c:pt idx="177">
                  <c:v>312.57320143698166</c:v>
                </c:pt>
                <c:pt idx="178">
                  <c:v>312.57320143698166</c:v>
                </c:pt>
                <c:pt idx="179">
                  <c:v>312.57320143698166</c:v>
                </c:pt>
                <c:pt idx="180">
                  <c:v>312.57320143698166</c:v>
                </c:pt>
                <c:pt idx="181">
                  <c:v>312.57320143698166</c:v>
                </c:pt>
                <c:pt idx="182">
                  <c:v>312.57320143698166</c:v>
                </c:pt>
                <c:pt idx="183">
                  <c:v>312.57320143698166</c:v>
                </c:pt>
                <c:pt idx="184">
                  <c:v>312.57320143698166</c:v>
                </c:pt>
                <c:pt idx="185">
                  <c:v>312.57320143698166</c:v>
                </c:pt>
                <c:pt idx="186">
                  <c:v>312.57320143698166</c:v>
                </c:pt>
                <c:pt idx="187">
                  <c:v>312.57320143698166</c:v>
                </c:pt>
                <c:pt idx="188">
                  <c:v>312.57320143698166</c:v>
                </c:pt>
                <c:pt idx="189">
                  <c:v>312.57320143698166</c:v>
                </c:pt>
                <c:pt idx="190">
                  <c:v>312.57320143698166</c:v>
                </c:pt>
                <c:pt idx="191">
                  <c:v>312.57320143698166</c:v>
                </c:pt>
                <c:pt idx="192">
                  <c:v>312.57320143698166</c:v>
                </c:pt>
                <c:pt idx="193">
                  <c:v>312.57320143698166</c:v>
                </c:pt>
                <c:pt idx="194">
                  <c:v>312.57320143698166</c:v>
                </c:pt>
                <c:pt idx="195">
                  <c:v>312.57320143698166</c:v>
                </c:pt>
                <c:pt idx="196">
                  <c:v>312.57320143698166</c:v>
                </c:pt>
                <c:pt idx="197">
                  <c:v>312.57320143698166</c:v>
                </c:pt>
                <c:pt idx="198">
                  <c:v>312.57320143698166</c:v>
                </c:pt>
                <c:pt idx="199">
                  <c:v>312.57320143698166</c:v>
                </c:pt>
                <c:pt idx="200">
                  <c:v>312.57320143698166</c:v>
                </c:pt>
                <c:pt idx="201">
                  <c:v>312.57320143698166</c:v>
                </c:pt>
                <c:pt idx="202">
                  <c:v>312.57320143698166</c:v>
                </c:pt>
                <c:pt idx="203">
                  <c:v>312.57320143698166</c:v>
                </c:pt>
                <c:pt idx="204">
                  <c:v>312.57320143698166</c:v>
                </c:pt>
                <c:pt idx="205">
                  <c:v>312.57320143698166</c:v>
                </c:pt>
                <c:pt idx="206">
                  <c:v>312.57320143698166</c:v>
                </c:pt>
                <c:pt idx="207">
                  <c:v>312.57320143698166</c:v>
                </c:pt>
                <c:pt idx="208">
                  <c:v>312.57320143698166</c:v>
                </c:pt>
                <c:pt idx="209">
                  <c:v>312.57320143698166</c:v>
                </c:pt>
                <c:pt idx="210">
                  <c:v>312.57320143698166</c:v>
                </c:pt>
                <c:pt idx="211">
                  <c:v>312.57320143698166</c:v>
                </c:pt>
                <c:pt idx="212">
                  <c:v>312.57320143698166</c:v>
                </c:pt>
                <c:pt idx="213">
                  <c:v>312.57320143698166</c:v>
                </c:pt>
                <c:pt idx="214">
                  <c:v>312.57320143698166</c:v>
                </c:pt>
                <c:pt idx="215">
                  <c:v>312.57320143698166</c:v>
                </c:pt>
                <c:pt idx="216">
                  <c:v>312.57320143698166</c:v>
                </c:pt>
                <c:pt idx="217">
                  <c:v>312.57320143698166</c:v>
                </c:pt>
                <c:pt idx="218">
                  <c:v>312.57320143698166</c:v>
                </c:pt>
                <c:pt idx="219">
                  <c:v>312.57320143698166</c:v>
                </c:pt>
                <c:pt idx="220">
                  <c:v>312.57320143698166</c:v>
                </c:pt>
                <c:pt idx="221">
                  <c:v>312.57320143698166</c:v>
                </c:pt>
                <c:pt idx="222">
                  <c:v>312.57320143698166</c:v>
                </c:pt>
                <c:pt idx="223">
                  <c:v>312.57320143698166</c:v>
                </c:pt>
                <c:pt idx="224">
                  <c:v>312.57320143698166</c:v>
                </c:pt>
                <c:pt idx="225">
                  <c:v>312.57320143698166</c:v>
                </c:pt>
                <c:pt idx="226">
                  <c:v>312.57320143698166</c:v>
                </c:pt>
                <c:pt idx="227">
                  <c:v>312.57320143698166</c:v>
                </c:pt>
                <c:pt idx="228">
                  <c:v>312.57320143698166</c:v>
                </c:pt>
                <c:pt idx="229">
                  <c:v>312.57320143698166</c:v>
                </c:pt>
                <c:pt idx="230">
                  <c:v>312.57320143698166</c:v>
                </c:pt>
                <c:pt idx="231">
                  <c:v>312.57320143698166</c:v>
                </c:pt>
                <c:pt idx="232">
                  <c:v>312.57320143698166</c:v>
                </c:pt>
                <c:pt idx="233">
                  <c:v>312.57320143698166</c:v>
                </c:pt>
                <c:pt idx="234">
                  <c:v>312.57320143698166</c:v>
                </c:pt>
                <c:pt idx="235">
                  <c:v>312.57320143698166</c:v>
                </c:pt>
                <c:pt idx="236">
                  <c:v>312.57320143698166</c:v>
                </c:pt>
                <c:pt idx="237">
                  <c:v>312.57320143698166</c:v>
                </c:pt>
                <c:pt idx="238">
                  <c:v>312.57320143698166</c:v>
                </c:pt>
                <c:pt idx="239">
                  <c:v>312.57320143698166</c:v>
                </c:pt>
                <c:pt idx="240">
                  <c:v>312.57320143698166</c:v>
                </c:pt>
                <c:pt idx="241">
                  <c:v>312.57320143698166</c:v>
                </c:pt>
                <c:pt idx="242">
                  <c:v>312.57320143698166</c:v>
                </c:pt>
                <c:pt idx="243">
                  <c:v>312.57320143698166</c:v>
                </c:pt>
                <c:pt idx="244">
                  <c:v>312.57320143698166</c:v>
                </c:pt>
                <c:pt idx="245">
                  <c:v>312.57320143698166</c:v>
                </c:pt>
                <c:pt idx="246">
                  <c:v>312.57320143698166</c:v>
                </c:pt>
                <c:pt idx="247">
                  <c:v>312.57320143698166</c:v>
                </c:pt>
                <c:pt idx="248">
                  <c:v>312.57320143698166</c:v>
                </c:pt>
                <c:pt idx="249">
                  <c:v>312.57320143698166</c:v>
                </c:pt>
                <c:pt idx="250">
                  <c:v>312.57320143698166</c:v>
                </c:pt>
                <c:pt idx="251">
                  <c:v>312.57320143698166</c:v>
                </c:pt>
                <c:pt idx="252">
                  <c:v>312.57320143698166</c:v>
                </c:pt>
                <c:pt idx="253">
                  <c:v>312.57320143698166</c:v>
                </c:pt>
                <c:pt idx="254">
                  <c:v>312.57320143698166</c:v>
                </c:pt>
                <c:pt idx="255">
                  <c:v>312.57320143698166</c:v>
                </c:pt>
                <c:pt idx="256">
                  <c:v>312.57320143698166</c:v>
                </c:pt>
                <c:pt idx="257">
                  <c:v>312.57320143698166</c:v>
                </c:pt>
                <c:pt idx="258">
                  <c:v>312.57320143698166</c:v>
                </c:pt>
                <c:pt idx="259">
                  <c:v>312.57320143698166</c:v>
                </c:pt>
                <c:pt idx="260">
                  <c:v>312.57320143698166</c:v>
                </c:pt>
                <c:pt idx="261">
                  <c:v>312.57320143698166</c:v>
                </c:pt>
                <c:pt idx="262">
                  <c:v>312.57320143698166</c:v>
                </c:pt>
                <c:pt idx="263">
                  <c:v>312.57320143698166</c:v>
                </c:pt>
                <c:pt idx="264">
                  <c:v>312.57320143698166</c:v>
                </c:pt>
                <c:pt idx="265">
                  <c:v>312.57320143698166</c:v>
                </c:pt>
                <c:pt idx="266">
                  <c:v>312.57320143698166</c:v>
                </c:pt>
                <c:pt idx="267">
                  <c:v>312.57320143698166</c:v>
                </c:pt>
                <c:pt idx="268">
                  <c:v>312.57320143698166</c:v>
                </c:pt>
                <c:pt idx="269">
                  <c:v>312.57320143698166</c:v>
                </c:pt>
                <c:pt idx="270">
                  <c:v>312.57320143698166</c:v>
                </c:pt>
                <c:pt idx="271">
                  <c:v>312.57320143698166</c:v>
                </c:pt>
                <c:pt idx="272">
                  <c:v>312.57320143698166</c:v>
                </c:pt>
                <c:pt idx="273">
                  <c:v>312.57320143698166</c:v>
                </c:pt>
                <c:pt idx="274">
                  <c:v>312.57320143698166</c:v>
                </c:pt>
                <c:pt idx="275">
                  <c:v>312.57320143698166</c:v>
                </c:pt>
                <c:pt idx="276">
                  <c:v>312.57320143698166</c:v>
                </c:pt>
                <c:pt idx="277">
                  <c:v>312.57320143698166</c:v>
                </c:pt>
                <c:pt idx="278">
                  <c:v>312.57320143698166</c:v>
                </c:pt>
                <c:pt idx="279">
                  <c:v>312.57320143698166</c:v>
                </c:pt>
                <c:pt idx="280">
                  <c:v>312.57320143698166</c:v>
                </c:pt>
                <c:pt idx="281">
                  <c:v>312.57320143698166</c:v>
                </c:pt>
                <c:pt idx="282">
                  <c:v>312.57320143698166</c:v>
                </c:pt>
                <c:pt idx="283">
                  <c:v>312.57320143698166</c:v>
                </c:pt>
                <c:pt idx="284">
                  <c:v>312.57320143698166</c:v>
                </c:pt>
                <c:pt idx="285">
                  <c:v>312.57320143698166</c:v>
                </c:pt>
                <c:pt idx="286">
                  <c:v>312.57320143698166</c:v>
                </c:pt>
                <c:pt idx="287">
                  <c:v>312.57320143698166</c:v>
                </c:pt>
                <c:pt idx="288">
                  <c:v>312.57320143698166</c:v>
                </c:pt>
                <c:pt idx="289">
                  <c:v>312.57320143698166</c:v>
                </c:pt>
                <c:pt idx="290">
                  <c:v>312.57320143698166</c:v>
                </c:pt>
                <c:pt idx="291">
                  <c:v>312.57320143698166</c:v>
                </c:pt>
                <c:pt idx="292">
                  <c:v>312.57320143698166</c:v>
                </c:pt>
                <c:pt idx="293">
                  <c:v>312.57320143698166</c:v>
                </c:pt>
                <c:pt idx="294">
                  <c:v>312.57320143698166</c:v>
                </c:pt>
                <c:pt idx="295">
                  <c:v>312.57320143698166</c:v>
                </c:pt>
                <c:pt idx="296">
                  <c:v>312.57320143698166</c:v>
                </c:pt>
                <c:pt idx="297">
                  <c:v>312.57320143698166</c:v>
                </c:pt>
                <c:pt idx="298">
                  <c:v>312.57320143698166</c:v>
                </c:pt>
                <c:pt idx="299">
                  <c:v>312.57320143698166</c:v>
                </c:pt>
                <c:pt idx="300">
                  <c:v>312.57320143698166</c:v>
                </c:pt>
                <c:pt idx="301">
                  <c:v>312.57320143698166</c:v>
                </c:pt>
                <c:pt idx="302">
                  <c:v>312.57320143698166</c:v>
                </c:pt>
                <c:pt idx="303">
                  <c:v>312.57320143698166</c:v>
                </c:pt>
                <c:pt idx="304">
                  <c:v>312.57320143698166</c:v>
                </c:pt>
                <c:pt idx="305">
                  <c:v>312.57320143698166</c:v>
                </c:pt>
                <c:pt idx="306">
                  <c:v>312.57320143698166</c:v>
                </c:pt>
                <c:pt idx="307">
                  <c:v>312.57320143698166</c:v>
                </c:pt>
                <c:pt idx="308">
                  <c:v>312.57320143698166</c:v>
                </c:pt>
                <c:pt idx="309">
                  <c:v>312.57320143698166</c:v>
                </c:pt>
                <c:pt idx="310">
                  <c:v>312.57320143698166</c:v>
                </c:pt>
                <c:pt idx="311">
                  <c:v>312.57320143698166</c:v>
                </c:pt>
                <c:pt idx="312">
                  <c:v>312.57320143698166</c:v>
                </c:pt>
                <c:pt idx="313">
                  <c:v>312.57320143698166</c:v>
                </c:pt>
                <c:pt idx="314">
                  <c:v>312.57320143698166</c:v>
                </c:pt>
                <c:pt idx="315">
                  <c:v>312.57320143698166</c:v>
                </c:pt>
                <c:pt idx="316">
                  <c:v>312.57320143698166</c:v>
                </c:pt>
                <c:pt idx="317">
                  <c:v>312.57320143698166</c:v>
                </c:pt>
                <c:pt idx="318">
                  <c:v>312.57320143698166</c:v>
                </c:pt>
                <c:pt idx="319">
                  <c:v>312.57320143698166</c:v>
                </c:pt>
                <c:pt idx="320">
                  <c:v>312.57320143698166</c:v>
                </c:pt>
                <c:pt idx="321">
                  <c:v>312.57320143698166</c:v>
                </c:pt>
                <c:pt idx="322">
                  <c:v>312.57320143698166</c:v>
                </c:pt>
                <c:pt idx="323">
                  <c:v>312.57320143698166</c:v>
                </c:pt>
                <c:pt idx="324">
                  <c:v>312.57320143698166</c:v>
                </c:pt>
                <c:pt idx="325">
                  <c:v>312.57320143698166</c:v>
                </c:pt>
                <c:pt idx="326">
                  <c:v>312.57320143698166</c:v>
                </c:pt>
                <c:pt idx="327">
                  <c:v>312.57320143698166</c:v>
                </c:pt>
                <c:pt idx="328">
                  <c:v>312.57320143698166</c:v>
                </c:pt>
                <c:pt idx="329">
                  <c:v>312.57320143698166</c:v>
                </c:pt>
                <c:pt idx="330">
                  <c:v>312.57320143698166</c:v>
                </c:pt>
                <c:pt idx="331">
                  <c:v>312.57320143698166</c:v>
                </c:pt>
                <c:pt idx="332">
                  <c:v>312.57320143698166</c:v>
                </c:pt>
                <c:pt idx="333">
                  <c:v>312.57320143698166</c:v>
                </c:pt>
                <c:pt idx="334">
                  <c:v>312.57320143698166</c:v>
                </c:pt>
                <c:pt idx="335">
                  <c:v>312.57320143698166</c:v>
                </c:pt>
                <c:pt idx="336">
                  <c:v>312.57320143698166</c:v>
                </c:pt>
                <c:pt idx="337">
                  <c:v>312.57320143698166</c:v>
                </c:pt>
                <c:pt idx="338">
                  <c:v>312.57320143698166</c:v>
                </c:pt>
                <c:pt idx="339">
                  <c:v>312.57320143698166</c:v>
                </c:pt>
                <c:pt idx="340">
                  <c:v>312.57320143698166</c:v>
                </c:pt>
                <c:pt idx="341">
                  <c:v>312.57320143698166</c:v>
                </c:pt>
                <c:pt idx="342">
                  <c:v>312.57320143698166</c:v>
                </c:pt>
                <c:pt idx="343">
                  <c:v>312.57320143698166</c:v>
                </c:pt>
                <c:pt idx="344">
                  <c:v>312.57320143698166</c:v>
                </c:pt>
                <c:pt idx="345">
                  <c:v>312.57320143698166</c:v>
                </c:pt>
                <c:pt idx="346">
                  <c:v>312.57320143698166</c:v>
                </c:pt>
                <c:pt idx="347">
                  <c:v>312.57320143698166</c:v>
                </c:pt>
                <c:pt idx="348">
                  <c:v>312.57320143698166</c:v>
                </c:pt>
                <c:pt idx="349">
                  <c:v>312.57320143698166</c:v>
                </c:pt>
                <c:pt idx="350">
                  <c:v>312.57320143698166</c:v>
                </c:pt>
                <c:pt idx="351">
                  <c:v>312.57320143698166</c:v>
                </c:pt>
                <c:pt idx="352">
                  <c:v>312.57320143698166</c:v>
                </c:pt>
                <c:pt idx="353">
                  <c:v>312.57320143698166</c:v>
                </c:pt>
                <c:pt idx="354">
                  <c:v>312.57320143698166</c:v>
                </c:pt>
                <c:pt idx="355">
                  <c:v>312.57320143698166</c:v>
                </c:pt>
                <c:pt idx="356">
                  <c:v>312.57320143698166</c:v>
                </c:pt>
                <c:pt idx="357">
                  <c:v>312.57320143698166</c:v>
                </c:pt>
                <c:pt idx="358">
                  <c:v>312.57320143698166</c:v>
                </c:pt>
                <c:pt idx="359">
                  <c:v>312.57320143698166</c:v>
                </c:pt>
                <c:pt idx="360">
                  <c:v>312.57320143698166</c:v>
                </c:pt>
                <c:pt idx="361">
                  <c:v>312.57320143698166</c:v>
                </c:pt>
                <c:pt idx="362">
                  <c:v>312.57320143698166</c:v>
                </c:pt>
                <c:pt idx="363">
                  <c:v>312.57320143698166</c:v>
                </c:pt>
                <c:pt idx="364">
                  <c:v>312.57320143698166</c:v>
                </c:pt>
                <c:pt idx="365">
                  <c:v>312.57320143698166</c:v>
                </c:pt>
                <c:pt idx="366">
                  <c:v>312.57320143698166</c:v>
                </c:pt>
                <c:pt idx="367">
                  <c:v>312.57320143698166</c:v>
                </c:pt>
                <c:pt idx="368">
                  <c:v>312.57320143698166</c:v>
                </c:pt>
                <c:pt idx="369">
                  <c:v>312.57320143698166</c:v>
                </c:pt>
                <c:pt idx="370">
                  <c:v>312.57320143698166</c:v>
                </c:pt>
                <c:pt idx="371">
                  <c:v>312.57320143698166</c:v>
                </c:pt>
                <c:pt idx="372">
                  <c:v>312.57320143698166</c:v>
                </c:pt>
                <c:pt idx="373">
                  <c:v>312.57320143698166</c:v>
                </c:pt>
                <c:pt idx="374">
                  <c:v>312.57320143698166</c:v>
                </c:pt>
                <c:pt idx="375">
                  <c:v>312.57320143698166</c:v>
                </c:pt>
                <c:pt idx="376">
                  <c:v>312.57320143698166</c:v>
                </c:pt>
                <c:pt idx="377">
                  <c:v>312.57320143698166</c:v>
                </c:pt>
                <c:pt idx="378">
                  <c:v>312.57320143698166</c:v>
                </c:pt>
                <c:pt idx="379">
                  <c:v>312.57320143698166</c:v>
                </c:pt>
                <c:pt idx="380">
                  <c:v>312.57320143698166</c:v>
                </c:pt>
                <c:pt idx="381">
                  <c:v>312.57320143698166</c:v>
                </c:pt>
                <c:pt idx="382">
                  <c:v>312.57320143698166</c:v>
                </c:pt>
                <c:pt idx="383">
                  <c:v>312.57320143698166</c:v>
                </c:pt>
                <c:pt idx="384">
                  <c:v>312.57320143698166</c:v>
                </c:pt>
                <c:pt idx="385">
                  <c:v>312.57320143698166</c:v>
                </c:pt>
                <c:pt idx="386">
                  <c:v>312.57320143698166</c:v>
                </c:pt>
                <c:pt idx="387">
                  <c:v>312.57320143698166</c:v>
                </c:pt>
                <c:pt idx="388">
                  <c:v>312.57320143698166</c:v>
                </c:pt>
                <c:pt idx="389">
                  <c:v>312.57320143698166</c:v>
                </c:pt>
                <c:pt idx="390">
                  <c:v>312.57320143698166</c:v>
                </c:pt>
                <c:pt idx="391">
                  <c:v>312.57320143698166</c:v>
                </c:pt>
                <c:pt idx="392">
                  <c:v>312.57320143698166</c:v>
                </c:pt>
                <c:pt idx="393">
                  <c:v>312.57320143698166</c:v>
                </c:pt>
                <c:pt idx="394">
                  <c:v>312.57320143698166</c:v>
                </c:pt>
                <c:pt idx="395">
                  <c:v>312.57320143698166</c:v>
                </c:pt>
                <c:pt idx="396">
                  <c:v>312.57320143698166</c:v>
                </c:pt>
                <c:pt idx="397">
                  <c:v>312.57320143698166</c:v>
                </c:pt>
                <c:pt idx="398">
                  <c:v>312.57320143698166</c:v>
                </c:pt>
                <c:pt idx="399">
                  <c:v>312.57320143698166</c:v>
                </c:pt>
                <c:pt idx="400">
                  <c:v>312.57320143698166</c:v>
                </c:pt>
                <c:pt idx="401">
                  <c:v>312.57320143698166</c:v>
                </c:pt>
                <c:pt idx="402">
                  <c:v>312.57320143698166</c:v>
                </c:pt>
                <c:pt idx="403">
                  <c:v>312.57320143698166</c:v>
                </c:pt>
                <c:pt idx="404">
                  <c:v>312.57320143698166</c:v>
                </c:pt>
                <c:pt idx="405">
                  <c:v>312.57320143698166</c:v>
                </c:pt>
                <c:pt idx="406">
                  <c:v>312.57320143698166</c:v>
                </c:pt>
                <c:pt idx="407">
                  <c:v>312.57320143698166</c:v>
                </c:pt>
                <c:pt idx="408">
                  <c:v>312.57320143698166</c:v>
                </c:pt>
                <c:pt idx="409">
                  <c:v>312.57320143698166</c:v>
                </c:pt>
                <c:pt idx="410">
                  <c:v>312.57320143698166</c:v>
                </c:pt>
                <c:pt idx="411">
                  <c:v>312.57320143698166</c:v>
                </c:pt>
                <c:pt idx="412">
                  <c:v>312.57320143698166</c:v>
                </c:pt>
                <c:pt idx="413">
                  <c:v>312.57320143698166</c:v>
                </c:pt>
                <c:pt idx="414">
                  <c:v>312.57320143698166</c:v>
                </c:pt>
                <c:pt idx="415">
                  <c:v>312.57320143698166</c:v>
                </c:pt>
                <c:pt idx="416">
                  <c:v>312.57320143698166</c:v>
                </c:pt>
                <c:pt idx="417">
                  <c:v>312.57320143698166</c:v>
                </c:pt>
                <c:pt idx="418">
                  <c:v>312.57320143698166</c:v>
                </c:pt>
                <c:pt idx="419">
                  <c:v>312.57320143698166</c:v>
                </c:pt>
                <c:pt idx="420">
                  <c:v>312.57320143698166</c:v>
                </c:pt>
                <c:pt idx="421">
                  <c:v>312.57320143698166</c:v>
                </c:pt>
                <c:pt idx="422">
                  <c:v>312.57320143698166</c:v>
                </c:pt>
                <c:pt idx="423">
                  <c:v>312.57320143698166</c:v>
                </c:pt>
                <c:pt idx="424">
                  <c:v>312.57320143698166</c:v>
                </c:pt>
                <c:pt idx="425">
                  <c:v>312.57320143698166</c:v>
                </c:pt>
                <c:pt idx="426">
                  <c:v>312.57320143698166</c:v>
                </c:pt>
                <c:pt idx="427">
                  <c:v>312.57320143698166</c:v>
                </c:pt>
                <c:pt idx="428">
                  <c:v>312.57320143698166</c:v>
                </c:pt>
                <c:pt idx="429">
                  <c:v>312.57320143698166</c:v>
                </c:pt>
                <c:pt idx="430">
                  <c:v>312.57320143698166</c:v>
                </c:pt>
                <c:pt idx="431">
                  <c:v>312.57320143698166</c:v>
                </c:pt>
                <c:pt idx="432">
                  <c:v>312.57320143698166</c:v>
                </c:pt>
                <c:pt idx="433">
                  <c:v>312.57320143698166</c:v>
                </c:pt>
                <c:pt idx="434">
                  <c:v>312.57320143698166</c:v>
                </c:pt>
                <c:pt idx="435">
                  <c:v>312.57320143698166</c:v>
                </c:pt>
                <c:pt idx="436">
                  <c:v>312.57320143698166</c:v>
                </c:pt>
                <c:pt idx="437">
                  <c:v>312.57320143698166</c:v>
                </c:pt>
                <c:pt idx="438">
                  <c:v>312.57320143698166</c:v>
                </c:pt>
                <c:pt idx="439">
                  <c:v>312.57320143698166</c:v>
                </c:pt>
                <c:pt idx="440">
                  <c:v>312.57320143698166</c:v>
                </c:pt>
                <c:pt idx="441">
                  <c:v>312.57320143698166</c:v>
                </c:pt>
                <c:pt idx="442">
                  <c:v>312.57320143698166</c:v>
                </c:pt>
                <c:pt idx="443">
                  <c:v>312.57320143698166</c:v>
                </c:pt>
                <c:pt idx="444">
                  <c:v>312.57320143698166</c:v>
                </c:pt>
                <c:pt idx="445">
                  <c:v>312.57320143698166</c:v>
                </c:pt>
                <c:pt idx="446">
                  <c:v>312.57320143698166</c:v>
                </c:pt>
                <c:pt idx="447">
                  <c:v>312.57320143698166</c:v>
                </c:pt>
                <c:pt idx="448">
                  <c:v>312.57320143698166</c:v>
                </c:pt>
                <c:pt idx="449">
                  <c:v>312.57320143698166</c:v>
                </c:pt>
                <c:pt idx="450">
                  <c:v>312.57320143698166</c:v>
                </c:pt>
                <c:pt idx="451">
                  <c:v>312.57320143698166</c:v>
                </c:pt>
                <c:pt idx="452">
                  <c:v>312.57320143698166</c:v>
                </c:pt>
                <c:pt idx="453">
                  <c:v>312.57320143698166</c:v>
                </c:pt>
                <c:pt idx="454">
                  <c:v>312.57320143698166</c:v>
                </c:pt>
                <c:pt idx="455">
                  <c:v>312.57320143698166</c:v>
                </c:pt>
                <c:pt idx="456">
                  <c:v>312.57320143698166</c:v>
                </c:pt>
                <c:pt idx="457">
                  <c:v>312.57320143698166</c:v>
                </c:pt>
                <c:pt idx="458">
                  <c:v>312.57320143698166</c:v>
                </c:pt>
                <c:pt idx="459">
                  <c:v>312.57320143698166</c:v>
                </c:pt>
                <c:pt idx="460">
                  <c:v>312.57320143698166</c:v>
                </c:pt>
                <c:pt idx="461">
                  <c:v>312.57320143698166</c:v>
                </c:pt>
                <c:pt idx="462">
                  <c:v>312.57320143698166</c:v>
                </c:pt>
                <c:pt idx="463">
                  <c:v>312.57320143698166</c:v>
                </c:pt>
                <c:pt idx="464">
                  <c:v>312.57320143698166</c:v>
                </c:pt>
                <c:pt idx="465">
                  <c:v>312.57320143698166</c:v>
                </c:pt>
                <c:pt idx="466">
                  <c:v>312.57320143698166</c:v>
                </c:pt>
                <c:pt idx="467">
                  <c:v>312.57320143698166</c:v>
                </c:pt>
                <c:pt idx="468">
                  <c:v>312.57320143698166</c:v>
                </c:pt>
                <c:pt idx="469">
                  <c:v>312.57320143698166</c:v>
                </c:pt>
                <c:pt idx="470">
                  <c:v>312.57320143698166</c:v>
                </c:pt>
                <c:pt idx="471">
                  <c:v>312.57320143698166</c:v>
                </c:pt>
                <c:pt idx="472">
                  <c:v>312.57320143698166</c:v>
                </c:pt>
                <c:pt idx="473">
                  <c:v>312.57320143698166</c:v>
                </c:pt>
                <c:pt idx="474">
                  <c:v>312.57320143698166</c:v>
                </c:pt>
                <c:pt idx="475">
                  <c:v>312.57320143698166</c:v>
                </c:pt>
                <c:pt idx="476">
                  <c:v>312.57320143698166</c:v>
                </c:pt>
                <c:pt idx="477">
                  <c:v>312.57320143698166</c:v>
                </c:pt>
                <c:pt idx="478">
                  <c:v>312.57320143698166</c:v>
                </c:pt>
                <c:pt idx="479">
                  <c:v>312.57320143698166</c:v>
                </c:pt>
                <c:pt idx="480">
                  <c:v>312.57320143698166</c:v>
                </c:pt>
                <c:pt idx="481">
                  <c:v>312.57320143698166</c:v>
                </c:pt>
                <c:pt idx="482">
                  <c:v>312.57320143698166</c:v>
                </c:pt>
                <c:pt idx="483">
                  <c:v>312.57320143698166</c:v>
                </c:pt>
                <c:pt idx="484">
                  <c:v>312.57320143698166</c:v>
                </c:pt>
                <c:pt idx="485">
                  <c:v>312.57320143698166</c:v>
                </c:pt>
                <c:pt idx="486">
                  <c:v>312.57320143698166</c:v>
                </c:pt>
                <c:pt idx="487">
                  <c:v>312.57320143698166</c:v>
                </c:pt>
                <c:pt idx="488">
                  <c:v>312.57320143698166</c:v>
                </c:pt>
                <c:pt idx="489">
                  <c:v>312.57320143698166</c:v>
                </c:pt>
                <c:pt idx="490">
                  <c:v>312.57320143698166</c:v>
                </c:pt>
                <c:pt idx="491">
                  <c:v>312.57320143698166</c:v>
                </c:pt>
                <c:pt idx="492">
                  <c:v>312.57320143698166</c:v>
                </c:pt>
                <c:pt idx="493">
                  <c:v>312.57320143698166</c:v>
                </c:pt>
                <c:pt idx="494">
                  <c:v>312.57320143698166</c:v>
                </c:pt>
                <c:pt idx="495">
                  <c:v>312.57320143698166</c:v>
                </c:pt>
                <c:pt idx="496">
                  <c:v>312.57320143698166</c:v>
                </c:pt>
                <c:pt idx="497">
                  <c:v>312.57320143698166</c:v>
                </c:pt>
                <c:pt idx="498">
                  <c:v>312.57320143698166</c:v>
                </c:pt>
                <c:pt idx="499">
                  <c:v>312.57320143698166</c:v>
                </c:pt>
                <c:pt idx="500">
                  <c:v>312.57320143698166</c:v>
                </c:pt>
              </c:numCache>
            </c:numRef>
          </c:yVal>
          <c:smooth val="0"/>
          <c:extLst>
            <c:ext xmlns:c16="http://schemas.microsoft.com/office/drawing/2014/chart" uri="{C3380CC4-5D6E-409C-BE32-E72D297353CC}">
              <c16:uniqueId val="{00000007-DA76-9C4E-BF56-2B5A9E8C5BD1}"/>
            </c:ext>
          </c:extLst>
        </c:ser>
        <c:dLbls>
          <c:showLegendKey val="0"/>
          <c:showVal val="0"/>
          <c:showCatName val="0"/>
          <c:showSerName val="0"/>
          <c:showPercent val="0"/>
          <c:showBubbleSize val="0"/>
        </c:dLbls>
        <c:axId val="1520931119"/>
        <c:axId val="1642316463"/>
      </c:scatterChart>
      <c:valAx>
        <c:axId val="1520931119"/>
        <c:scaling>
          <c:orientation val="minMax"/>
          <c:max val="20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GB" sz="1200">
                    <a:solidFill>
                      <a:schemeClr val="tx1"/>
                    </a:solidFill>
                  </a:rPr>
                  <a:t>year</a:t>
                </a:r>
              </a:p>
            </c:rich>
          </c:tx>
          <c:layout>
            <c:manualLayout>
              <c:xMode val="edge"/>
              <c:yMode val="edge"/>
              <c:x val="0.46099435579402132"/>
              <c:y val="0.911015712879640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42316463"/>
        <c:crosses val="autoZero"/>
        <c:crossBetween val="midCat"/>
      </c:valAx>
      <c:valAx>
        <c:axId val="164231646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400">
                    <a:solidFill>
                      <a:schemeClr val="tx1"/>
                    </a:solidFill>
                  </a:rPr>
                  <a:t>kg</a:t>
                </a:r>
                <a:r>
                  <a:rPr lang="en-GB" sz="1400" baseline="0">
                    <a:solidFill>
                      <a:schemeClr val="tx1"/>
                    </a:solidFill>
                  </a:rPr>
                  <a:t> CO2e</a:t>
                </a:r>
                <a:endParaRPr lang="en-GB" sz="1400">
                  <a:solidFill>
                    <a:schemeClr val="tx1"/>
                  </a:solidFill>
                </a:endParaRPr>
              </a:p>
            </c:rich>
          </c:tx>
          <c:layout>
            <c:manualLayout>
              <c:xMode val="edge"/>
              <c:yMode val="edge"/>
              <c:x val="2.0676259494111907E-3"/>
              <c:y val="0.377676462317210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520931119"/>
        <c:crosses val="autoZero"/>
        <c:crossBetween val="midCat"/>
      </c:valAx>
      <c:spPr>
        <a:noFill/>
        <a:ln>
          <a:noFill/>
        </a:ln>
        <a:effectLst/>
      </c:spPr>
    </c:plotArea>
    <c:legend>
      <c:legendPos val="b"/>
      <c:layout>
        <c:manualLayout>
          <c:xMode val="edge"/>
          <c:yMode val="edge"/>
          <c:x val="0.53718591038951991"/>
          <c:y val="0.1099490298087739"/>
          <c:w val="0.43093016166120829"/>
          <c:h val="0.7561223987626546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135467</xdr:rowOff>
    </xdr:from>
    <xdr:to>
      <xdr:col>6</xdr:col>
      <xdr:colOff>224367</xdr:colOff>
      <xdr:row>29</xdr:row>
      <xdr:rowOff>28575</xdr:rowOff>
    </xdr:to>
    <xdr:graphicFrame macro="">
      <xdr:nvGraphicFramePr>
        <xdr:cNvPr id="5" name="Chart 4">
          <a:extLst>
            <a:ext uri="{FF2B5EF4-FFF2-40B4-BE49-F238E27FC236}">
              <a16:creationId xmlns:a16="http://schemas.microsoft.com/office/drawing/2014/main" id="{FC8CBFEF-220E-43CC-A078-0B78A78A5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258232</xdr:colOff>
      <xdr:row>0</xdr:row>
      <xdr:rowOff>135467</xdr:rowOff>
    </xdr:from>
    <xdr:to>
      <xdr:col>12</xdr:col>
      <xdr:colOff>499533</xdr:colOff>
      <xdr:row>29</xdr:row>
      <xdr:rowOff>40217</xdr:rowOff>
    </xdr:to>
    <xdr:graphicFrame macro="">
      <xdr:nvGraphicFramePr>
        <xdr:cNvPr id="6" name="Chart 5">
          <a:extLst>
            <a:ext uri="{FF2B5EF4-FFF2-40B4-BE49-F238E27FC236}">
              <a16:creationId xmlns:a16="http://schemas.microsoft.com/office/drawing/2014/main" id="{730B8489-96EE-49D7-ADC1-EF7461E6F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524932</xdr:colOff>
      <xdr:row>0</xdr:row>
      <xdr:rowOff>135466</xdr:rowOff>
    </xdr:from>
    <xdr:to>
      <xdr:col>19</xdr:col>
      <xdr:colOff>148166</xdr:colOff>
      <xdr:row>29</xdr:row>
      <xdr:rowOff>47624</xdr:rowOff>
    </xdr:to>
    <xdr:graphicFrame macro="">
      <xdr:nvGraphicFramePr>
        <xdr:cNvPr id="7" name="Chart 6">
          <a:extLst>
            <a:ext uri="{FF2B5EF4-FFF2-40B4-BE49-F238E27FC236}">
              <a16:creationId xmlns:a16="http://schemas.microsoft.com/office/drawing/2014/main" id="{8FAED8D9-1922-4B5D-BAD4-2A163F87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444500</xdr:colOff>
      <xdr:row>30</xdr:row>
      <xdr:rowOff>101600</xdr:rowOff>
    </xdr:from>
    <xdr:to>
      <xdr:col>17</xdr:col>
      <xdr:colOff>317500</xdr:colOff>
      <xdr:row>57</xdr:row>
      <xdr:rowOff>25400</xdr:rowOff>
    </xdr:to>
    <xdr:graphicFrame macro="">
      <xdr:nvGraphicFramePr>
        <xdr:cNvPr id="9" name="Chart 8">
          <a:extLst>
            <a:ext uri="{FF2B5EF4-FFF2-40B4-BE49-F238E27FC236}">
              <a16:creationId xmlns:a16="http://schemas.microsoft.com/office/drawing/2014/main" id="{27A4FEAC-3D43-A047-A2FD-F7B143535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ventory" displayName="inventory" ref="A6:BB507" totalsRowShown="0" headerRowDxfId="56" headerRowBorderDxfId="2">
  <autoFilter ref="A6:BB507" xr:uid="{00000000-0009-0000-0100-000001000000}"/>
  <tableColumns count="54">
    <tableColumn id="1" xr3:uid="{00000000-0010-0000-0000-000001000000}" name="year" dataDxfId="1"/>
    <tableColumn id="29" xr3:uid="{00000000-0010-0000-0000-00001D000000}" name="CO2_flux" dataDxfId="55"/>
    <tableColumn id="30" xr3:uid="{00000000-0010-0000-0000-00001E000000}" name="CH4_flux" dataDxfId="54"/>
    <tableColumn id="31" xr3:uid="{00000000-0010-0000-0000-00001F000000}" name="Gas1_flux" dataDxfId="53"/>
    <tableColumn id="14" xr3:uid="{C84F8275-7454-0940-95C8-145589A204D5}" name="Gas2_flux" dataDxfId="52"/>
    <tableColumn id="15" xr3:uid="{808D1F13-0D2C-5041-9D2A-7863B6D87398}" name="Gas3_flux" dataDxfId="51"/>
    <tableColumn id="40" xr3:uid="{B83A07CF-E519-784D-84FB-ABFE95E592C2}" name="Other_forcing" dataDxfId="35"/>
    <tableColumn id="3" xr3:uid="{00000000-0010-0000-0000-000003000000}" name="Integrated_rad_forcing" dataDxfId="10">
      <calculatedColumnFormula>SUM(inventory[[#This Row],[CO2_IRF]:[other_IRF]])</calculatedColumnFormula>
    </tableColumn>
    <tableColumn id="2" xr3:uid="{00000000-0010-0000-0000-000002000000}" name="Temp_change" dataDxfId="9">
      <calculatedColumnFormula>SUM(inventory[[#This Row],[CO2_temp]:[other_temp]])</calculatedColumnFormula>
    </tableColumn>
    <tableColumn id="25" xr3:uid="{00000000-0010-0000-0000-000019000000}" name="CO2" dataDxfId="34">
      <calculatedColumnFormula>SUM(inventory[[#This Row],[CO2_mass0]:[CO2_mass3]])</calculatedColumnFormula>
    </tableColumn>
    <tableColumn id="17" xr3:uid="{00000000-0010-0000-0000-000011000000}" name="CH4" dataDxfId="33">
      <calculatedColumnFormula>inventory[[#This Row],[CH4_flux]]+K6*EXP(-1/life_CH4)</calculatedColumnFormula>
    </tableColumn>
    <tableColumn id="34" xr3:uid="{2DBD4197-94DF-0640-B756-B35E5FAB6B9B}" name="gas1" dataDxfId="32"/>
    <tableColumn id="33" xr3:uid="{951A1B2C-4DE6-104A-8662-FD6676A00C46}" name="gas2" dataDxfId="31"/>
    <tableColumn id="35" xr3:uid="{00000000-0010-0000-0000-000023000000}" name="gas3" dataDxfId="8">
      <calculatedColumnFormula>0+N6*EXP(-1/life_N2O)</calculatedColumnFormula>
    </tableColumn>
    <tableColumn id="5" xr3:uid="{00000000-0010-0000-0000-000005000000}" name="CO2_radfor" dataDxfId="30">
      <calculatedColumnFormula>inventory[[#This Row],[CO2]]*A_CO2</calculatedColumnFormula>
    </tableColumn>
    <tableColumn id="6" xr3:uid="{00000000-0010-0000-0000-000006000000}" name="CH4_radfor" dataDxfId="29">
      <calculatedColumnFormula>inventory[[#This Row],[CH4]]*A_CH4</calculatedColumnFormula>
    </tableColumn>
    <tableColumn id="7" xr3:uid="{00000000-0010-0000-0000-000007000000}" name="gas1_radfor" dataDxfId="28">
      <calculatedColumnFormula>inventory[[#This Row],[gas1]]*A_gas1</calculatedColumnFormula>
    </tableColumn>
    <tableColumn id="44" xr3:uid="{8F37CA95-5797-8D48-BE36-ED01964B7202}" name="gas2_radfor" dataDxfId="27">
      <calculatedColumnFormula>inventory[[#This Row],[gas2]]*A_gas2</calculatedColumnFormula>
    </tableColumn>
    <tableColumn id="43" xr3:uid="{7CCFF048-D36C-6349-9586-0C776769F4AE}" name="gas3_radfor" dataDxfId="26">
      <calculatedColumnFormula>inventory[[#This Row],[gas3]]*A_gas3</calculatedColumnFormula>
    </tableColumn>
    <tableColumn id="42" xr3:uid="{BE3F8C4E-5F3B-AE41-890F-009051C73E17}" name="Other_radfor" dataDxfId="7">
      <calculatedColumnFormula>inventory[[#This Row],[Other_forcing]]/earth_area</calculatedColumnFormula>
    </tableColumn>
    <tableColumn id="38" xr3:uid="{00000000-0010-0000-0000-000026000000}" name="CO2_IRF" dataDxfId="25"/>
    <tableColumn id="37" xr3:uid="{00000000-0010-0000-0000-000025000000}" name="CH4_IRF" dataDxfId="24"/>
    <tableColumn id="36" xr3:uid="{00000000-0010-0000-0000-000024000000}" name="gas1_IRF" dataDxfId="23"/>
    <tableColumn id="47" xr3:uid="{6915EF06-8E27-6842-B14E-11DA57886179}" name="gas2_IRF" dataDxfId="22"/>
    <tableColumn id="46" xr3:uid="{BB661ABA-6259-1F44-B774-D155D4344A68}" name="gas3_IRF" dataDxfId="21"/>
    <tableColumn id="45" xr3:uid="{31D141A5-EA55-3045-B272-C750F4F770E9}" name="other_IRF" dataDxfId="6">
      <calculatedColumnFormula>Z6+inventory[[#This Row],[Other_radfor]]</calculatedColumnFormula>
    </tableColumn>
    <tableColumn id="26" xr3:uid="{00000000-0010-0000-0000-00001A000000}" name="CO2_temp" dataDxfId="20">
      <calculatedColumnFormula>SUM(inventory[[#This Row],[CO2_temp_s1]:[CO2_temp_s2]])</calculatedColumnFormula>
    </tableColumn>
    <tableColumn id="11" xr3:uid="{00000000-0010-0000-0000-00000B000000}" name="CH4_temp" dataDxfId="19">
      <calculatedColumnFormula>inventory[[#This Row],[CH4_temp_s1]]+inventory[[#This Row],[CH4_temp_s2]]</calculatedColumnFormula>
    </tableColumn>
    <tableColumn id="18" xr3:uid="{00000000-0010-0000-0000-000012000000}" name="gas1_temp" dataDxfId="18">
      <calculatedColumnFormula>inventory[[#This Row],[gas1_temp_s1]]+inventory[[#This Row],[gas1_temp_s2]]</calculatedColumnFormula>
    </tableColumn>
    <tableColumn id="55" xr3:uid="{58C2094A-F4C1-154B-93A7-3CAB3730009C}" name="gas2_temp" dataDxfId="17">
      <calculatedColumnFormula>inventory[[#This Row],[gas2_temp_s1]]+inventory[[#This Row],[gas2_temp_s2]]</calculatedColumnFormula>
    </tableColumn>
    <tableColumn id="54" xr3:uid="{E62918D4-6AC5-3348-B0E8-DFD9436C4C32}" name="gas3_temp" dataDxfId="16">
      <calculatedColumnFormula>inventory[[#This Row],[gas3_temp_s1]]+inventory[[#This Row],[gas3_temp_s2]]</calculatedColumnFormula>
    </tableColumn>
    <tableColumn id="56" xr3:uid="{E9A5912C-0E6F-144C-A4CA-CB8BF0B99849}" name="other_temp" dataDxfId="5">
      <calculatedColumnFormula>inventory[[#This Row],[other_temp_s1]]+inventory[[#This Row],[other_temp_s2]]</calculatedColumnFormula>
    </tableColumn>
    <tableColumn id="9" xr3:uid="{54A8C19E-1626-9940-876D-5D7A796C5E4D}" name="CO2_net" dataDxfId="15">
      <calculatedColumnFormula>inventory[[#This Row],[CO2_flux]]</calculatedColumnFormula>
    </tableColumn>
    <tableColumn id="8" xr3:uid="{94A125F9-42B0-E346-B45E-AA1F170578F5}" name="CH4_net" dataDxfId="14"/>
    <tableColumn id="32" xr3:uid="{E97F113D-DA7C-514C-B387-AC34B2406C45}" name="gas1_net" dataDxfId="13"/>
    <tableColumn id="16" xr3:uid="{9D2B9705-091A-4740-AFB4-238A9F049040}" name="gas2_net" dataDxfId="12"/>
    <tableColumn id="4" xr3:uid="{43C65E4C-5BEF-1542-942D-F983DBABAD20}" name="gas3_net" dataDxfId="4"/>
    <tableColumn id="27" xr3:uid="{00000000-0010-0000-0000-00001B000000}" name="CO2_temp_s1" dataDxfId="11"/>
    <tableColumn id="28" xr3:uid="{00000000-0010-0000-0000-00001C000000}" name="CO2_temp_s2" dataDxfId="45"/>
    <tableColumn id="12" xr3:uid="{00000000-0010-0000-0000-00000C000000}" name="CH4_temp_s1" dataDxfId="44">
      <calculatedColumnFormula>A_CH4*#REF!*clim_sens1*life_CH4/(life_CH4-clim_time1)*(EXP(-1/life_CH4)-EXP(-1/clim_time1))+0*EXP(-1/clim_time1)</calculatedColumnFormula>
    </tableColumn>
    <tableColumn id="13" xr3:uid="{00000000-0010-0000-0000-00000D000000}" name="CH4_temp_s2" dataDxfId="43">
      <calculatedColumnFormula>A_CH4*#REF!*clim_sens2*life_CH4/(life_CH4-clim_time2)*(EXP(-1/life_CH4)-EXP(-1/clim_time2))+0*EXP(-1/clim_time2)</calculatedColumnFormula>
    </tableColumn>
    <tableColumn id="19" xr3:uid="{00000000-0010-0000-0000-000013000000}" name="gas1_temp_s1" dataDxfId="42"/>
    <tableColumn id="20" xr3:uid="{00000000-0010-0000-0000-000014000000}" name="gas1_temp_s2" dataDxfId="41"/>
    <tableColumn id="53" xr3:uid="{FAF4ACE9-A06A-BD41-A67E-CED2E438FC49}" name="gas2_temp_s1" dataDxfId="40"/>
    <tableColumn id="52" xr3:uid="{FAB0843E-3417-C442-8DB3-292DD1EE61A7}" name="gas2_temp_s2" dataDxfId="39"/>
    <tableColumn id="51" xr3:uid="{E6F824A4-5562-264D-83F3-DEF22CEAC7A3}" name="gas3_temp_s1" dataDxfId="38"/>
    <tableColumn id="50" xr3:uid="{348D4626-4E58-2D4D-B7AC-465BF3F6E398}" name="gas3_temp_s2" dataDxfId="37"/>
    <tableColumn id="49" xr3:uid="{DB1526B1-DA85-D541-B157-EAAD3A0BCD77}" name="other_temp_s1" dataDxfId="36"/>
    <tableColumn id="48" xr3:uid="{13E6925C-1C04-B341-AB1A-58D342850C03}" name="other_temp_s2" dataDxfId="3"/>
    <tableColumn id="21" xr3:uid="{00000000-0010-0000-0000-000015000000}" name="CO2_mass0" dataDxfId="50">
      <calculatedColumnFormula>p_0</calculatedColumnFormula>
    </tableColumn>
    <tableColumn id="22" xr3:uid="{00000000-0010-0000-0000-000016000000}" name="CO2_mass1" dataDxfId="49">
      <calculatedColumnFormula>3</calculatedColumnFormula>
    </tableColumn>
    <tableColumn id="23" xr3:uid="{00000000-0010-0000-0000-000017000000}" name="CO2_mass2" dataDxfId="48">
      <calculatedColumnFormula>p_2</calculatedColumnFormula>
    </tableColumn>
    <tableColumn id="24" xr3:uid="{00000000-0010-0000-0000-000018000000}" name="CO2_mass3" dataDxfId="47">
      <calculatedColumnFormula>p_3</calculatedColumnFormula>
    </tableColumn>
    <tableColumn id="10" xr3:uid="{07181EE5-0046-C449-9FD8-F97A17502229}" name="CH4_to_CO2" dataDxfId="46">
      <calculatedColumnFormula>IF(fossil_CH4,K6*(1-EXP(-1/life_CH4))*CH4_to_CO2,0)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8CA4135-67F2-FE40-BA8C-5DA3A93CE83F}" name="gas_parameters" displayName="gas_parameters" ref="A17:I224" totalsRowShown="0" headerRowDxfId="58" dataDxfId="59">
  <autoFilter ref="A17:I224" xr:uid="{1DB2CBBA-159C-9C4C-890E-461F25916D9D}"/>
  <tableColumns count="9">
    <tableColumn id="1" xr3:uid="{14965308-C421-A040-B98F-BA1119B8B4A3}" name="Name" dataDxfId="67"/>
    <tableColumn id="2" xr3:uid="{BEB0D12F-8E8B-F846-8727-F9C29C739B78}" name="Formula" dataDxfId="66"/>
    <tableColumn id="3" xr3:uid="{D654A542-9DB0-494D-81E9-4E1BB47EBAD3}" name="lifetime" dataDxfId="65"/>
    <tableColumn id="4" xr3:uid="{6615A947-11F1-8F46-918E-EF72A0EE369B}" name="rad_efficiency" dataDxfId="64"/>
    <tableColumn id="5" xr3:uid="{0F41F94E-3F37-4F48-ACFF-0D5524791BCC}" name="mol_mass" dataDxfId="63"/>
    <tableColumn id="7" xr3:uid="{F40F21C0-B62E-5C4D-9E44-02B81B344224}" name="adjustment" dataDxfId="62" dataCellStyle="Comma">
      <calculatedColumnFormula>1-0.36*ghg_parameters!#REF!*ghg_parameters!C5/gas_parameters[[#This Row],[rad_efficiency]]</calculatedColumnFormula>
    </tableColumn>
    <tableColumn id="6" xr3:uid="{F37D6C76-5C40-9B4B-97B0-B13719407430}" name="spec_forcing" dataDxfId="61">
      <calculatedColumnFormula>gas_parameters[[#This Row],[rad_efficiency]]*gas_parameters[[#This Row],[adjustment]]*1000000000*mol_mass_air/mass_atm/gas_parameters[[#This Row],[mol_mass]]</calculatedColumnFormula>
    </tableColumn>
    <tableColumn id="8" xr3:uid="{B9345E5F-14A5-7F4F-8955-6E2911E7D06B}" name="Reference" dataDxfId="60"/>
    <tableColumn id="9" xr3:uid="{57A88969-B5D1-3942-9217-7979F0D65640}" name="Notes" dataDxfId="5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2"/>
  <sheetViews>
    <sheetView tabSelected="1" workbookViewId="0">
      <selection activeCell="Q47" sqref="Q47"/>
    </sheetView>
  </sheetViews>
  <sheetFormatPr baseColWidth="10" defaultColWidth="11" defaultRowHeight="16" x14ac:dyDescent="0.2"/>
  <cols>
    <col min="10" max="10" width="12.1640625" bestFit="1" customWidth="1"/>
    <col min="14" max="15" width="12.1640625" bestFit="1" customWidth="1"/>
  </cols>
  <sheetData>
    <row r="1" spans="1:14" ht="21" x14ac:dyDescent="0.25">
      <c r="A1" s="52" t="s">
        <v>72</v>
      </c>
      <c r="B1" s="38"/>
      <c r="C1" s="38"/>
      <c r="D1" s="38"/>
      <c r="E1" s="38"/>
      <c r="F1" s="38"/>
      <c r="G1" s="38"/>
      <c r="H1" s="38"/>
      <c r="I1" s="38"/>
      <c r="J1" s="38"/>
      <c r="K1" s="38"/>
      <c r="L1" s="38"/>
      <c r="M1" s="38"/>
      <c r="N1" s="39"/>
    </row>
    <row r="2" spans="1:14" ht="16.25" customHeight="1" x14ac:dyDescent="0.2">
      <c r="A2" s="50" t="s">
        <v>564</v>
      </c>
      <c r="B2" s="37"/>
      <c r="C2" s="37"/>
      <c r="D2" s="37"/>
      <c r="E2" s="37"/>
      <c r="F2" s="37"/>
      <c r="G2" s="37"/>
      <c r="H2" s="37"/>
      <c r="I2" s="37"/>
      <c r="J2" s="37"/>
      <c r="K2" s="37"/>
      <c r="L2" s="37"/>
      <c r="M2" s="37"/>
      <c r="N2" s="48"/>
    </row>
    <row r="3" spans="1:14" x14ac:dyDescent="0.2">
      <c r="A3" s="50"/>
      <c r="B3" s="37"/>
      <c r="C3" s="37"/>
      <c r="D3" s="37"/>
      <c r="E3" s="37"/>
      <c r="F3" s="37"/>
      <c r="G3" s="37"/>
      <c r="H3" s="37"/>
      <c r="I3" s="37"/>
      <c r="J3" s="37"/>
      <c r="K3" s="37"/>
      <c r="L3" s="37"/>
      <c r="M3" s="37"/>
      <c r="N3" s="48"/>
    </row>
    <row r="4" spans="1:14" x14ac:dyDescent="0.2">
      <c r="A4" s="50"/>
      <c r="B4" s="37"/>
      <c r="C4" s="37"/>
      <c r="D4" s="37"/>
      <c r="E4" s="37"/>
      <c r="F4" s="37"/>
      <c r="G4" s="37"/>
      <c r="H4" s="37"/>
      <c r="I4" s="37"/>
      <c r="J4" s="37"/>
      <c r="K4" s="37"/>
      <c r="L4" s="37"/>
      <c r="M4" s="37"/>
      <c r="N4" s="48"/>
    </row>
    <row r="5" spans="1:14" x14ac:dyDescent="0.2">
      <c r="A5" s="50"/>
      <c r="B5" s="37"/>
      <c r="C5" s="37"/>
      <c r="D5" s="37"/>
      <c r="E5" s="37"/>
      <c r="F5" s="37"/>
      <c r="G5" s="37"/>
      <c r="H5" s="37"/>
      <c r="I5" s="37"/>
      <c r="J5" s="37"/>
      <c r="K5" s="37"/>
      <c r="L5" s="37"/>
      <c r="M5" s="37"/>
      <c r="N5" s="48"/>
    </row>
    <row r="6" spans="1:14" x14ac:dyDescent="0.2">
      <c r="A6" s="50" t="s">
        <v>567</v>
      </c>
      <c r="B6" s="37"/>
      <c r="C6" s="37"/>
      <c r="D6" s="37"/>
      <c r="E6" s="37"/>
      <c r="F6" s="37"/>
      <c r="G6" s="37"/>
      <c r="H6" s="37"/>
      <c r="I6" s="37"/>
      <c r="J6" s="37"/>
      <c r="K6" s="37"/>
      <c r="L6" s="37"/>
      <c r="M6" s="37"/>
      <c r="N6" s="48"/>
    </row>
    <row r="7" spans="1:14" x14ac:dyDescent="0.2">
      <c r="A7" s="50" t="s">
        <v>585</v>
      </c>
      <c r="B7" s="37"/>
      <c r="C7" s="37"/>
      <c r="D7" s="37"/>
      <c r="E7" s="37"/>
      <c r="F7" s="37"/>
      <c r="G7" s="37"/>
      <c r="H7" s="37"/>
      <c r="I7" s="37"/>
      <c r="J7" s="37"/>
      <c r="K7" s="37"/>
      <c r="L7" s="37"/>
      <c r="M7" s="37"/>
      <c r="N7" s="48"/>
    </row>
    <row r="8" spans="1:14" x14ac:dyDescent="0.2">
      <c r="A8" s="80" t="s">
        <v>565</v>
      </c>
      <c r="B8" s="54"/>
      <c r="C8" s="54"/>
      <c r="D8" s="54"/>
      <c r="E8" s="54"/>
      <c r="F8" s="54"/>
      <c r="G8" s="54"/>
      <c r="H8" s="54"/>
      <c r="I8" s="54"/>
      <c r="J8" s="54"/>
      <c r="K8" s="54"/>
      <c r="L8" s="54"/>
      <c r="M8" s="54"/>
      <c r="N8" s="81"/>
    </row>
    <row r="9" spans="1:14" ht="17" thickBot="1" x14ac:dyDescent="0.25">
      <c r="A9" s="77" t="s">
        <v>566</v>
      </c>
      <c r="B9" s="78"/>
      <c r="C9" s="78"/>
      <c r="D9" s="78"/>
      <c r="E9" s="78"/>
      <c r="F9" s="78"/>
      <c r="G9" s="78"/>
      <c r="H9" s="78"/>
      <c r="I9" s="78"/>
      <c r="J9" s="78"/>
      <c r="K9" s="78"/>
      <c r="L9" s="78"/>
      <c r="M9" s="78"/>
      <c r="N9" s="79"/>
    </row>
    <row r="10" spans="1:14" ht="17" thickBot="1" x14ac:dyDescent="0.25"/>
    <row r="11" spans="1:14" ht="21" x14ac:dyDescent="0.25">
      <c r="A11" s="52" t="s">
        <v>24</v>
      </c>
      <c r="B11" s="38"/>
      <c r="C11" s="38"/>
      <c r="D11" s="38"/>
      <c r="E11" s="38"/>
      <c r="F11" s="38"/>
      <c r="G11" s="38"/>
      <c r="H11" s="38"/>
      <c r="I11" s="38"/>
      <c r="J11" s="38"/>
      <c r="K11" s="38"/>
      <c r="L11" s="38"/>
      <c r="M11" s="38"/>
      <c r="N11" s="39"/>
    </row>
    <row r="12" spans="1:14" x14ac:dyDescent="0.2">
      <c r="A12" s="49" t="s">
        <v>571</v>
      </c>
      <c r="B12" s="36"/>
      <c r="C12" s="36"/>
      <c r="D12" s="36"/>
      <c r="E12" s="36"/>
      <c r="F12" s="36"/>
      <c r="G12" s="36"/>
      <c r="H12" s="36"/>
      <c r="I12" s="36"/>
      <c r="J12" s="36"/>
      <c r="K12" s="36"/>
      <c r="L12" s="36"/>
      <c r="M12" s="36"/>
      <c r="N12" s="43"/>
    </row>
    <row r="13" spans="1:14" x14ac:dyDescent="0.2">
      <c r="A13" s="49" t="s">
        <v>570</v>
      </c>
      <c r="B13" s="36"/>
      <c r="C13" s="36"/>
      <c r="D13" s="36"/>
      <c r="E13" s="36"/>
      <c r="F13" s="36"/>
      <c r="G13" s="72"/>
      <c r="H13" s="36"/>
      <c r="I13" s="36"/>
      <c r="J13" s="36"/>
      <c r="K13" s="36"/>
      <c r="L13" s="36"/>
      <c r="M13" s="36"/>
      <c r="N13" s="43"/>
    </row>
    <row r="14" spans="1:14" x14ac:dyDescent="0.2">
      <c r="A14" s="49" t="s">
        <v>589</v>
      </c>
      <c r="B14" s="36"/>
      <c r="C14" s="36"/>
      <c r="D14" s="36"/>
      <c r="E14" s="36"/>
      <c r="F14" s="36"/>
      <c r="G14" s="10"/>
      <c r="H14" s="36"/>
      <c r="I14" s="36"/>
      <c r="J14" s="36"/>
      <c r="K14" s="36"/>
      <c r="L14" s="36"/>
      <c r="M14" s="36"/>
      <c r="N14" s="43"/>
    </row>
    <row r="15" spans="1:14" x14ac:dyDescent="0.2">
      <c r="A15" s="49" t="s">
        <v>588</v>
      </c>
      <c r="B15" s="36"/>
      <c r="C15" s="36"/>
      <c r="D15" s="36"/>
      <c r="E15" s="36"/>
      <c r="F15" s="36"/>
      <c r="G15" s="112"/>
      <c r="H15" s="36"/>
      <c r="I15" s="36"/>
      <c r="J15" s="36"/>
      <c r="K15" s="36"/>
      <c r="L15" s="36"/>
      <c r="M15" s="36"/>
      <c r="N15" s="43"/>
    </row>
    <row r="16" spans="1:14" x14ac:dyDescent="0.2">
      <c r="A16" s="44"/>
      <c r="B16" s="36"/>
      <c r="C16" s="36"/>
      <c r="D16" s="36"/>
      <c r="E16" s="36"/>
      <c r="F16" s="36"/>
      <c r="G16" s="36"/>
      <c r="H16" s="36"/>
      <c r="I16" s="36"/>
      <c r="J16" s="36"/>
      <c r="K16" s="36"/>
      <c r="L16" s="36"/>
      <c r="M16" s="36"/>
      <c r="N16" s="43"/>
    </row>
    <row r="17" spans="1:14" x14ac:dyDescent="0.2">
      <c r="A17" s="44" t="s">
        <v>572</v>
      </c>
      <c r="B17" s="36"/>
      <c r="C17" s="36"/>
      <c r="D17" s="36"/>
      <c r="E17" s="36"/>
      <c r="F17" s="36"/>
      <c r="G17" s="36"/>
      <c r="H17" s="36"/>
      <c r="I17" s="36"/>
      <c r="J17" s="42"/>
      <c r="K17" s="36"/>
      <c r="L17" s="36"/>
      <c r="M17" s="36"/>
      <c r="N17" s="43"/>
    </row>
    <row r="18" spans="1:14" x14ac:dyDescent="0.2">
      <c r="A18" s="44" t="s">
        <v>525</v>
      </c>
      <c r="B18" s="36"/>
      <c r="C18" s="36"/>
      <c r="D18" s="36"/>
      <c r="E18" s="36"/>
      <c r="F18" s="36"/>
      <c r="G18" s="36"/>
      <c r="H18" s="36"/>
      <c r="I18" s="42"/>
      <c r="J18" s="36"/>
      <c r="K18" s="36"/>
      <c r="L18" s="36"/>
      <c r="M18" s="36"/>
      <c r="N18" s="43"/>
    </row>
    <row r="19" spans="1:14" ht="36" customHeight="1" x14ac:dyDescent="0.2">
      <c r="A19" s="50" t="s">
        <v>580</v>
      </c>
      <c r="B19" s="37"/>
      <c r="C19" s="37"/>
      <c r="D19" s="37"/>
      <c r="E19" s="37"/>
      <c r="F19" s="37"/>
      <c r="G19" s="37"/>
      <c r="H19" s="37"/>
      <c r="I19" s="37"/>
      <c r="J19" s="37"/>
      <c r="K19" s="37"/>
      <c r="L19" s="37"/>
      <c r="M19" s="37"/>
      <c r="N19" s="48"/>
    </row>
    <row r="20" spans="1:14" x14ac:dyDescent="0.2">
      <c r="A20" s="44" t="s">
        <v>23</v>
      </c>
      <c r="B20" s="66"/>
      <c r="C20" s="66"/>
      <c r="D20" s="66"/>
      <c r="E20" s="66"/>
      <c r="F20" s="66"/>
      <c r="G20" s="66"/>
      <c r="H20" s="66"/>
      <c r="I20" s="66"/>
      <c r="J20" s="66"/>
      <c r="K20" s="66"/>
      <c r="L20" s="66"/>
      <c r="M20" s="66"/>
      <c r="N20" s="67"/>
    </row>
    <row r="21" spans="1:14" x14ac:dyDescent="0.2">
      <c r="A21" s="40"/>
      <c r="B21" s="36"/>
      <c r="C21" s="66"/>
      <c r="D21" s="66"/>
      <c r="E21" s="66"/>
      <c r="F21" s="66"/>
      <c r="G21" s="66"/>
      <c r="H21" s="66"/>
      <c r="I21" s="66"/>
      <c r="J21" s="66"/>
      <c r="K21" s="66"/>
      <c r="L21" s="66"/>
      <c r="M21" s="66"/>
      <c r="N21" s="67"/>
    </row>
    <row r="22" spans="1:14" x14ac:dyDescent="0.2">
      <c r="A22" s="40" t="s">
        <v>59</v>
      </c>
      <c r="B22" s="36"/>
      <c r="C22" s="66"/>
      <c r="D22" s="66"/>
      <c r="E22" s="66"/>
      <c r="F22" s="66"/>
      <c r="G22" s="66"/>
      <c r="H22" s="66"/>
      <c r="I22" s="66"/>
      <c r="J22" s="66"/>
      <c r="K22" s="66"/>
      <c r="L22" s="66"/>
      <c r="M22" s="66"/>
      <c r="N22" s="67"/>
    </row>
    <row r="23" spans="1:14" x14ac:dyDescent="0.2">
      <c r="A23" s="40" t="s">
        <v>58</v>
      </c>
      <c r="B23" s="36"/>
      <c r="C23" s="66"/>
      <c r="D23" s="66"/>
      <c r="E23" s="66"/>
      <c r="F23" s="66"/>
      <c r="G23" s="66"/>
      <c r="H23" s="66"/>
      <c r="I23" s="66"/>
      <c r="J23" s="66"/>
      <c r="K23" s="66"/>
      <c r="L23" s="66"/>
      <c r="M23" s="66"/>
      <c r="N23" s="67"/>
    </row>
    <row r="24" spans="1:14" x14ac:dyDescent="0.2">
      <c r="A24" s="40"/>
      <c r="B24" s="36"/>
      <c r="C24" s="66"/>
      <c r="D24" s="66"/>
      <c r="E24" s="66"/>
      <c r="F24" s="66"/>
      <c r="G24" s="66"/>
      <c r="H24" s="66"/>
      <c r="I24" s="66"/>
      <c r="J24" s="66"/>
      <c r="K24" s="66"/>
      <c r="L24" s="66"/>
      <c r="M24" s="66"/>
      <c r="N24" s="67"/>
    </row>
    <row r="25" spans="1:14" x14ac:dyDescent="0.2">
      <c r="A25" s="40" t="s">
        <v>541</v>
      </c>
      <c r="B25" s="36"/>
      <c r="C25" s="66"/>
      <c r="D25" s="66"/>
      <c r="E25" s="66"/>
      <c r="F25" s="66"/>
      <c r="G25" s="66"/>
      <c r="H25" s="66"/>
      <c r="I25" s="66"/>
      <c r="J25" s="66"/>
      <c r="K25" s="66"/>
      <c r="L25" s="66"/>
      <c r="M25" s="66"/>
      <c r="N25" s="67"/>
    </row>
    <row r="26" spans="1:14" x14ac:dyDescent="0.2">
      <c r="A26" s="40" t="s">
        <v>544</v>
      </c>
      <c r="B26" s="36"/>
      <c r="C26" s="36"/>
      <c r="D26" s="36"/>
      <c r="E26" s="36"/>
      <c r="F26" s="36"/>
      <c r="G26" s="68" t="s">
        <v>62</v>
      </c>
      <c r="H26" s="73">
        <v>100</v>
      </c>
      <c r="I26" s="69" t="s">
        <v>60</v>
      </c>
      <c r="J26" s="66"/>
      <c r="K26" s="66"/>
      <c r="L26" s="66"/>
      <c r="M26" s="66"/>
      <c r="N26" s="67"/>
    </row>
    <row r="27" spans="1:14" x14ac:dyDescent="0.2">
      <c r="A27" s="44"/>
      <c r="B27" s="36"/>
      <c r="C27" s="66"/>
      <c r="D27" s="66"/>
      <c r="E27" s="66"/>
      <c r="F27" s="66"/>
      <c r="G27" s="66"/>
      <c r="H27" s="66"/>
      <c r="I27" s="66"/>
      <c r="J27" s="66"/>
      <c r="K27" s="66"/>
      <c r="L27" s="66"/>
      <c r="M27" s="66"/>
      <c r="N27" s="67"/>
    </row>
    <row r="28" spans="1:14" ht="38" customHeight="1" x14ac:dyDescent="0.2">
      <c r="A28" s="50" t="s">
        <v>482</v>
      </c>
      <c r="B28" s="37"/>
      <c r="C28" s="37"/>
      <c r="D28" s="37"/>
      <c r="E28" s="37"/>
      <c r="F28" s="37"/>
      <c r="G28" s="37"/>
      <c r="H28" s="37"/>
      <c r="I28" s="37"/>
      <c r="J28" s="37"/>
      <c r="K28" s="37"/>
      <c r="L28" s="37"/>
      <c r="M28" s="37"/>
      <c r="N28" s="48"/>
    </row>
    <row r="29" spans="1:14" x14ac:dyDescent="0.2">
      <c r="A29" s="40"/>
      <c r="B29" s="36"/>
      <c r="C29" s="66"/>
      <c r="D29" s="66"/>
      <c r="E29" s="66"/>
      <c r="F29" s="66"/>
      <c r="G29" s="66"/>
      <c r="H29" s="66"/>
      <c r="I29" s="66"/>
      <c r="J29" s="66"/>
      <c r="K29" s="66"/>
      <c r="L29" s="66"/>
      <c r="M29" s="66"/>
      <c r="N29" s="67"/>
    </row>
    <row r="30" spans="1:14" ht="35" customHeight="1" x14ac:dyDescent="0.2">
      <c r="A30" s="50" t="s">
        <v>582</v>
      </c>
      <c r="B30" s="37"/>
      <c r="C30" s="37"/>
      <c r="D30" s="37"/>
      <c r="E30" s="37"/>
      <c r="F30" s="37"/>
      <c r="G30" s="37"/>
      <c r="H30" s="37"/>
      <c r="I30" s="37"/>
      <c r="J30" s="37"/>
      <c r="K30" s="37"/>
      <c r="L30" s="37"/>
      <c r="M30" s="37"/>
      <c r="N30" s="48"/>
    </row>
    <row r="31" spans="1:14" x14ac:dyDescent="0.2">
      <c r="A31" s="40"/>
      <c r="B31" s="68" t="s">
        <v>75</v>
      </c>
      <c r="C31" s="74" t="b">
        <v>1</v>
      </c>
      <c r="D31" s="36"/>
      <c r="E31" s="36"/>
      <c r="F31" s="45" t="s">
        <v>76</v>
      </c>
      <c r="G31" s="36">
        <f>50% * (12+16*2) / (12+1*4)</f>
        <v>1.375</v>
      </c>
      <c r="H31" s="36" t="s">
        <v>78</v>
      </c>
      <c r="I31" s="36"/>
      <c r="J31" s="36"/>
      <c r="K31" s="36"/>
      <c r="L31" s="36"/>
      <c r="M31" s="36"/>
      <c r="N31" s="43"/>
    </row>
    <row r="32" spans="1:14" x14ac:dyDescent="0.2">
      <c r="A32" s="40" t="s">
        <v>560</v>
      </c>
      <c r="B32" s="36"/>
      <c r="C32" s="36"/>
      <c r="D32" s="36"/>
      <c r="E32" s="36"/>
      <c r="F32" s="36"/>
      <c r="G32" s="36"/>
      <c r="H32" s="36"/>
      <c r="I32" s="36"/>
      <c r="J32" s="36"/>
      <c r="K32" s="36"/>
      <c r="L32" s="36"/>
      <c r="M32" s="36"/>
      <c r="N32" s="43"/>
    </row>
    <row r="33" spans="1:14" x14ac:dyDescent="0.2">
      <c r="A33" s="40"/>
      <c r="B33" s="36"/>
      <c r="C33" s="36"/>
      <c r="D33" s="36"/>
      <c r="E33" s="36"/>
      <c r="F33" s="36"/>
      <c r="G33" s="36"/>
      <c r="H33" s="36"/>
      <c r="I33" s="42"/>
      <c r="J33" s="36"/>
      <c r="K33" s="36"/>
      <c r="L33" s="36"/>
      <c r="M33" s="36"/>
      <c r="N33" s="43"/>
    </row>
    <row r="34" spans="1:14" ht="34" customHeight="1" x14ac:dyDescent="0.2">
      <c r="A34" s="50" t="s">
        <v>579</v>
      </c>
      <c r="B34" s="37"/>
      <c r="C34" s="37"/>
      <c r="D34" s="37"/>
      <c r="E34" s="37"/>
      <c r="F34" s="37"/>
      <c r="G34" s="37"/>
      <c r="H34" s="37"/>
      <c r="I34" s="37"/>
      <c r="J34" s="37"/>
      <c r="K34" s="37"/>
      <c r="L34" s="37"/>
      <c r="M34" s="37"/>
      <c r="N34" s="48"/>
    </row>
    <row r="35" spans="1:14" ht="37" customHeight="1" x14ac:dyDescent="0.2">
      <c r="A35" s="76" t="s">
        <v>581</v>
      </c>
      <c r="B35" s="70"/>
      <c r="C35" s="70"/>
      <c r="D35" s="70"/>
      <c r="E35" s="70"/>
      <c r="F35" s="70"/>
      <c r="G35" s="70"/>
      <c r="H35" s="70"/>
      <c r="I35" s="70"/>
      <c r="J35" s="70"/>
      <c r="K35" s="70"/>
      <c r="L35" s="70"/>
      <c r="M35" s="70"/>
      <c r="N35" s="71"/>
    </row>
    <row r="36" spans="1:14" x14ac:dyDescent="0.2">
      <c r="A36" s="40"/>
      <c r="B36" s="36"/>
      <c r="C36" s="45" t="s">
        <v>583</v>
      </c>
      <c r="D36" s="75">
        <v>1</v>
      </c>
      <c r="E36" s="36"/>
      <c r="F36" s="36"/>
      <c r="G36" s="36"/>
      <c r="H36" s="36"/>
      <c r="I36" s="36"/>
      <c r="J36" s="36"/>
      <c r="K36" s="36"/>
      <c r="L36" s="36"/>
      <c r="M36" s="36"/>
      <c r="N36" s="43"/>
    </row>
    <row r="37" spans="1:14" x14ac:dyDescent="0.2">
      <c r="A37" s="40"/>
      <c r="B37" s="36"/>
      <c r="C37" s="36"/>
      <c r="D37" s="36"/>
      <c r="E37" s="36"/>
      <c r="F37" s="36"/>
      <c r="G37" s="36"/>
      <c r="H37" s="36"/>
      <c r="I37" s="36"/>
      <c r="J37" s="36"/>
      <c r="K37" s="36"/>
      <c r="L37" s="36"/>
      <c r="M37" s="36"/>
      <c r="N37" s="43"/>
    </row>
    <row r="38" spans="1:14" x14ac:dyDescent="0.2">
      <c r="A38" s="44" t="s">
        <v>568</v>
      </c>
      <c r="B38" s="36"/>
      <c r="C38" s="36"/>
      <c r="D38" s="36"/>
      <c r="E38" s="36"/>
      <c r="F38" s="36"/>
      <c r="G38" s="36"/>
      <c r="H38" s="36"/>
      <c r="I38" s="36"/>
      <c r="J38" s="36"/>
      <c r="K38" s="36"/>
      <c r="L38" s="36"/>
      <c r="M38" s="36"/>
      <c r="N38" s="43"/>
    </row>
    <row r="39" spans="1:14" ht="58" customHeight="1" thickBot="1" x14ac:dyDescent="0.25">
      <c r="A39" s="77" t="s">
        <v>569</v>
      </c>
      <c r="B39" s="78"/>
      <c r="C39" s="78"/>
      <c r="D39" s="78"/>
      <c r="E39" s="78"/>
      <c r="F39" s="78"/>
      <c r="G39" s="78"/>
      <c r="H39" s="78"/>
      <c r="I39" s="78"/>
      <c r="J39" s="78"/>
      <c r="K39" s="78"/>
      <c r="L39" s="78"/>
      <c r="M39" s="78"/>
      <c r="N39" s="79"/>
    </row>
    <row r="40" spans="1:14" ht="17" thickBot="1" x14ac:dyDescent="0.25"/>
    <row r="41" spans="1:14" ht="19" x14ac:dyDescent="0.25">
      <c r="A41" s="51" t="s">
        <v>55</v>
      </c>
      <c r="B41" s="38"/>
      <c r="C41" s="38"/>
      <c r="D41" s="38"/>
      <c r="E41" s="38"/>
      <c r="F41" s="38"/>
      <c r="G41" s="38"/>
      <c r="H41" s="38"/>
      <c r="I41" s="38"/>
      <c r="J41" s="38"/>
      <c r="K41" s="38"/>
      <c r="L41" s="38"/>
      <c r="M41" s="38"/>
      <c r="N41" s="39"/>
    </row>
    <row r="42" spans="1:14" x14ac:dyDescent="0.2">
      <c r="A42" s="40"/>
      <c r="B42" s="101"/>
      <c r="C42" s="36" t="s">
        <v>1</v>
      </c>
      <c r="D42" s="36"/>
      <c r="E42" s="41"/>
      <c r="F42" s="101"/>
      <c r="G42" s="36" t="s">
        <v>2</v>
      </c>
      <c r="H42" s="36"/>
      <c r="I42" s="36"/>
      <c r="J42" s="36"/>
      <c r="K42" s="103" t="s">
        <v>56</v>
      </c>
      <c r="L42" s="53">
        <v>28.97</v>
      </c>
      <c r="M42" s="36" t="s">
        <v>515</v>
      </c>
      <c r="N42" s="43"/>
    </row>
    <row r="43" spans="1:14" x14ac:dyDescent="0.2">
      <c r="A43" s="40"/>
      <c r="B43" s="102" t="s">
        <v>8</v>
      </c>
      <c r="C43" s="100">
        <v>0.63100000000000001</v>
      </c>
      <c r="D43" s="100"/>
      <c r="E43" s="41"/>
      <c r="F43" s="102" t="s">
        <v>6</v>
      </c>
      <c r="G43" s="100">
        <v>8.4</v>
      </c>
      <c r="H43" s="100"/>
      <c r="I43" s="36"/>
      <c r="J43" s="36"/>
      <c r="K43" s="103" t="s">
        <v>514</v>
      </c>
      <c r="L43" s="92">
        <v>510064472000000</v>
      </c>
      <c r="M43" s="36" t="s">
        <v>516</v>
      </c>
      <c r="N43" s="43"/>
    </row>
    <row r="44" spans="1:14" x14ac:dyDescent="0.2">
      <c r="A44" s="40"/>
      <c r="B44" s="101" t="s">
        <v>9</v>
      </c>
      <c r="C44" s="36">
        <v>0.42899999999999999</v>
      </c>
      <c r="D44" s="36"/>
      <c r="E44" s="41"/>
      <c r="F44" s="101" t="s">
        <v>7</v>
      </c>
      <c r="G44" s="36">
        <v>409.5</v>
      </c>
      <c r="H44" s="36"/>
      <c r="I44" s="36"/>
      <c r="J44" s="36"/>
      <c r="K44" s="103" t="s">
        <v>43</v>
      </c>
      <c r="L44" s="92">
        <v>5.1352E+18</v>
      </c>
      <c r="M44" s="36" t="s">
        <v>563</v>
      </c>
      <c r="N44" s="43"/>
    </row>
    <row r="45" spans="1:14" ht="17" thickBot="1" x14ac:dyDescent="0.25">
      <c r="A45" s="98"/>
      <c r="B45" s="94"/>
      <c r="C45" s="94"/>
      <c r="D45" s="94"/>
      <c r="E45" s="94"/>
      <c r="F45" s="94"/>
      <c r="G45" s="94"/>
      <c r="H45" s="94"/>
      <c r="I45" s="94"/>
      <c r="J45" s="94"/>
      <c r="K45" s="94"/>
      <c r="L45" s="94"/>
      <c r="M45" s="94"/>
      <c r="N45" s="95"/>
    </row>
    <row r="46" spans="1:14" ht="17" thickBot="1" x14ac:dyDescent="0.25"/>
    <row r="47" spans="1:14" ht="19" x14ac:dyDescent="0.25">
      <c r="A47" s="121" t="s">
        <v>562</v>
      </c>
      <c r="B47" s="7"/>
      <c r="C47" s="7"/>
      <c r="D47" s="7"/>
      <c r="E47" s="7"/>
      <c r="F47" s="7"/>
      <c r="G47" s="7"/>
      <c r="H47" s="7"/>
      <c r="I47" s="7"/>
      <c r="J47" s="7"/>
      <c r="K47" s="7"/>
      <c r="L47" s="7"/>
      <c r="M47" s="7"/>
      <c r="N47" s="8"/>
    </row>
    <row r="48" spans="1:14" ht="19" x14ac:dyDescent="0.25">
      <c r="A48" s="122"/>
      <c r="B48" s="10"/>
      <c r="C48" s="10"/>
      <c r="D48" s="10"/>
      <c r="E48" s="10"/>
      <c r="F48" s="10"/>
      <c r="G48" s="10"/>
      <c r="H48" s="10"/>
      <c r="I48" s="10"/>
      <c r="J48" s="10"/>
      <c r="K48" s="10"/>
      <c r="L48" s="10"/>
      <c r="M48" s="10"/>
      <c r="N48" s="11"/>
    </row>
    <row r="49" spans="1:14" x14ac:dyDescent="0.2">
      <c r="A49" s="9"/>
      <c r="B49" s="123"/>
      <c r="C49" s="124"/>
      <c r="D49" s="125" t="str">
        <f>"AGWP_"&amp;time_horizon</f>
        <v>AGWP_100</v>
      </c>
      <c r="E49" s="125" t="str">
        <f>"AGTP_"&amp;time_horizon</f>
        <v>AGTP_100</v>
      </c>
      <c r="F49" s="125" t="str">
        <f>"GWP_"&amp;time_horizon</f>
        <v>GWP_100</v>
      </c>
      <c r="G49" s="125" t="str">
        <f>"GTP_"&amp;time_horizon</f>
        <v>GTP_100</v>
      </c>
      <c r="H49" s="10"/>
      <c r="I49" s="10"/>
      <c r="J49" s="10"/>
      <c r="K49" s="10"/>
      <c r="L49" s="10"/>
      <c r="M49" s="10"/>
      <c r="N49" s="11"/>
    </row>
    <row r="50" spans="1:14" x14ac:dyDescent="0.2">
      <c r="A50" s="9"/>
      <c r="B50" s="32"/>
      <c r="C50" s="126" t="s">
        <v>536</v>
      </c>
      <c r="D50" s="127">
        <f>A_CO2*(p_0*time_horizon
                +p_1*life1_CO2*(1-EXP(-time_horizon/life1_CO2))
                +p_2*life2_CO2*(1-EXP(-time_horizon/life2_CO2))
                +p_3*life3_CO2*(1-EXP(-time_horizon/life3_CO2)))</f>
        <v>9.1710934156579616E-14</v>
      </c>
      <c r="E50" s="127">
        <f>A_CO2*(p_0*(clim_sens1*(1-EXP(-time_horizon/clim_time1))+clim_sens2*(1-EXP(-time_horizon/clim_time2)))
+p_1*life1_CO2*(clim_sens1/(life1_CO2-clim_time1)*(EXP(-time_horizon/life1_CO2)-EXP(-time_horizon/clim_time1)) + clim_sens2/(life1_CO2-clim_time2)*(EXP(-time_horizon/life1_CO2)-EXP(-time_horizon/clim_time2)))
+p_2*life2_CO2*(clim_sens1/(life2_CO2-clim_time1)*(EXP(-time_horizon/life2_CO2)-EXP(-time_horizon/clim_time1)) + clim_sens2/(life2_CO2-clim_time2)*(EXP(-time_horizon/life2_CO2)-EXP(-time_horizon/clim_time2)))
+p_1*life3_CO2*(clim_sens1/(life3_CO2-clim_time1)*(EXP(-time_horizon/life3_CO2)-EXP(-time_horizon/clim_time1)) + clim_sens2/(life3_CO2-clim_time2)*(EXP(-time_horizon/life3_CO2)-EXP(-time_horizon/clim_time2))))</f>
        <v>5.4653459352078452E-16</v>
      </c>
      <c r="F50" s="128" t="s">
        <v>543</v>
      </c>
      <c r="G50" s="128" t="s">
        <v>543</v>
      </c>
      <c r="H50" s="10"/>
      <c r="I50" s="10"/>
      <c r="J50" s="10"/>
      <c r="K50" s="10"/>
      <c r="L50" s="10"/>
      <c r="M50" s="10"/>
      <c r="N50" s="11"/>
    </row>
    <row r="51" spans="1:14" x14ac:dyDescent="0.2">
      <c r="A51" s="9"/>
      <c r="B51" s="32"/>
      <c r="C51" s="126" t="s">
        <v>537</v>
      </c>
      <c r="D51" s="127">
        <f>A_CH4*life_CH4*(1-EXP(-time_horizon/life_CH4))</f>
        <v>2.6097069472238652E-12</v>
      </c>
      <c r="E51" s="127">
        <f>A_CH4*(life_CH4*clim_sens1/(life_CH4-clim_time1)*(EXP(-time_horizon/life_CH4)-EXP(-time_horizon/clim_time1))
                +life_CH4*clim_sens2/(life_CH4-clim_time2)*(EXP(-time_horizon/life_CH4)-EXP(-time_horizon/clim_time2)))</f>
        <v>2.3350249369471707E-15</v>
      </c>
      <c r="F51" s="129">
        <f>D51/AGWP_CO2</f>
        <v>28.455788518828832</v>
      </c>
      <c r="G51" s="129">
        <f>E51/AGTP_CO2</f>
        <v>4.2724192843949789</v>
      </c>
      <c r="H51" s="10"/>
      <c r="I51" s="10"/>
      <c r="J51" s="10"/>
      <c r="K51" s="10"/>
      <c r="L51" s="10"/>
      <c r="M51" s="10"/>
      <c r="N51" s="11"/>
    </row>
    <row r="52" spans="1:14" x14ac:dyDescent="0.2">
      <c r="A52" s="9"/>
      <c r="B52" s="32"/>
      <c r="C52" s="130" t="str">
        <f>gas1_name&amp;" (gas1)"</f>
        <v>Nitrous Oxide (gas1)</v>
      </c>
      <c r="D52" s="127">
        <f>A_gas1*life_gas1*(1-EXP(-time_horizon/life_gas1))</f>
        <v>2.4282796713701204E-11</v>
      </c>
      <c r="E52" s="127">
        <f>A_gas1*(life_gas1*clim_sens1/(life_gas1-clim_time1)*(EXP(-time_horizon/life_gas1)-EXP(-time_horizon/clim_time1))
                 +life_gas1*clim_sens2/(life_gas1-clim_time2)*(EXP(-time_horizon/life_gas1)-EXP(-time_horizon/clim_time2)))</f>
        <v>1.2807835695480999E-13</v>
      </c>
      <c r="F52" s="129">
        <f>D52/AGWP_CO2</f>
        <v>264.77537206460875</v>
      </c>
      <c r="G52" s="129">
        <f>E52/AGTP_CO2</f>
        <v>234.34629476924266</v>
      </c>
      <c r="H52" s="10"/>
      <c r="I52" s="10"/>
      <c r="J52" s="10"/>
      <c r="K52" s="10"/>
      <c r="L52" s="10"/>
      <c r="M52" s="10"/>
      <c r="N52" s="11"/>
    </row>
    <row r="53" spans="1:14" x14ac:dyDescent="0.2">
      <c r="A53" s="9"/>
      <c r="B53" s="32"/>
      <c r="C53" s="130" t="str">
        <f>gas2_name&amp;" (gas2)"</f>
        <v>Sulphate - example (gas2)</v>
      </c>
      <c r="D53" s="127">
        <f>A_gas2*life_gas2*(1-EXP(-time_horizon/life_gas2))</f>
        <v>-3.5199999999999995E-12</v>
      </c>
      <c r="E53" s="127">
        <f>A_gas2*(life_gas2*clim_sens1/(life_gas2-clim_time1)*(EXP(-time_horizon/life_gas2)-EXP(-time_horizon/clim_time1))
                 +life_gas2*clim_sens2/(life_gas2-clim_time2)*(EXP(-time_horizon/life_gas2)-EXP(-time_horizon/clim_time2)))</f>
        <v>-2.8904923574954685E-15</v>
      </c>
      <c r="F53" s="129">
        <f>D53/AGWP_CO2</f>
        <v>-38.381464896979942</v>
      </c>
      <c r="G53" s="129">
        <f>E53/AGTP_CO2</f>
        <v>-5.2887637704227846</v>
      </c>
      <c r="H53" s="10"/>
      <c r="I53" s="10"/>
      <c r="J53" s="10"/>
      <c r="K53" s="10"/>
      <c r="L53" s="10"/>
      <c r="M53" s="10"/>
      <c r="N53" s="11"/>
    </row>
    <row r="54" spans="1:14" x14ac:dyDescent="0.2">
      <c r="A54" s="9"/>
      <c r="B54" s="32"/>
      <c r="C54" s="130" t="str">
        <f>gas3_name&amp;" (gas3)"</f>
        <v>CFC-11 (gas3)</v>
      </c>
      <c r="D54" s="127">
        <f>A_gas3*life_gas3*(1-EXP(-time_horizon/life_gas3))</f>
        <v>4.2764455476580863E-10</v>
      </c>
      <c r="E54" s="127">
        <f>A_gas3*(life_gas3*clim_sens1/(life_gas3-clim_time1)*(EXP(-time_horizon/life_gas3)-EXP(-time_horizon/clim_time1))
                 +life_gas3*clim_sens2/(life_gas3-clim_time2)*(EXP(-time_horizon/life_gas3)-EXP(-time_horizon/clim_time2)))</f>
        <v>1.2770344526838071E-12</v>
      </c>
      <c r="F54" s="129">
        <f>D54/AGWP_CO2</f>
        <v>4662.9614963433251</v>
      </c>
      <c r="G54" s="129">
        <f>E54/AGTP_CO2</f>
        <v>2336.6031497789204</v>
      </c>
      <c r="H54" s="10"/>
      <c r="I54" s="10"/>
      <c r="J54" s="10"/>
      <c r="K54" s="10"/>
      <c r="L54" s="10"/>
      <c r="M54" s="10"/>
      <c r="N54" s="11"/>
    </row>
    <row r="55" spans="1:14" ht="17" thickBot="1" x14ac:dyDescent="0.25">
      <c r="A55" s="12"/>
      <c r="B55" s="13"/>
      <c r="C55" s="13"/>
      <c r="D55" s="13"/>
      <c r="E55" s="13"/>
      <c r="F55" s="13"/>
      <c r="G55" s="13"/>
      <c r="H55" s="13"/>
      <c r="I55" s="13"/>
      <c r="J55" s="13"/>
      <c r="K55" s="13"/>
      <c r="L55" s="13"/>
      <c r="M55" s="13"/>
      <c r="N55" s="14"/>
    </row>
    <row r="56" spans="1:14" ht="17" thickBot="1" x14ac:dyDescent="0.25">
      <c r="A56" s="6"/>
      <c r="B56" s="6"/>
      <c r="C56" s="31"/>
      <c r="D56" s="20"/>
      <c r="E56" s="20"/>
      <c r="F56" s="20"/>
    </row>
    <row r="57" spans="1:14" ht="19" x14ac:dyDescent="0.25">
      <c r="A57" s="51" t="s">
        <v>586</v>
      </c>
      <c r="B57" s="38"/>
      <c r="C57" s="97"/>
      <c r="D57" s="38"/>
      <c r="E57" s="38"/>
      <c r="F57" s="38"/>
      <c r="G57" s="38"/>
      <c r="H57" s="38"/>
      <c r="I57" s="38"/>
      <c r="J57" s="38"/>
      <c r="K57" s="38"/>
      <c r="L57" s="38"/>
      <c r="M57" s="38"/>
      <c r="N57" s="39"/>
    </row>
    <row r="58" spans="1:14" x14ac:dyDescent="0.2">
      <c r="A58" s="40" t="s">
        <v>554</v>
      </c>
      <c r="B58" s="36"/>
      <c r="C58" s="36"/>
      <c r="D58" s="36"/>
      <c r="E58" s="36"/>
      <c r="F58" s="36"/>
      <c r="G58" s="36"/>
      <c r="H58" s="36"/>
      <c r="I58" s="36"/>
      <c r="J58" s="36"/>
      <c r="K58" s="36"/>
      <c r="L58" s="36"/>
      <c r="M58" s="36"/>
      <c r="N58" s="43"/>
    </row>
    <row r="59" spans="1:14" x14ac:dyDescent="0.2">
      <c r="A59" s="40" t="s">
        <v>67</v>
      </c>
      <c r="B59" s="36"/>
      <c r="C59" s="36"/>
      <c r="D59" s="36"/>
      <c r="E59" s="36"/>
      <c r="F59" s="36"/>
      <c r="G59" s="36"/>
      <c r="H59" s="36"/>
      <c r="I59" s="36"/>
      <c r="J59" s="36"/>
      <c r="K59" s="36"/>
      <c r="L59" s="36"/>
      <c r="M59" s="36"/>
      <c r="N59" s="43"/>
    </row>
    <row r="60" spans="1:14" x14ac:dyDescent="0.2">
      <c r="A60" s="40" t="s">
        <v>46</v>
      </c>
      <c r="B60" s="36"/>
      <c r="C60" s="36"/>
      <c r="D60" s="36"/>
      <c r="E60" s="36"/>
      <c r="F60" s="36"/>
      <c r="G60" s="36"/>
      <c r="H60" s="36"/>
      <c r="I60" s="36"/>
      <c r="J60" s="36"/>
      <c r="K60" s="36"/>
      <c r="L60" s="36"/>
      <c r="M60" s="36"/>
      <c r="N60" s="43"/>
    </row>
    <row r="61" spans="1:14" x14ac:dyDescent="0.2">
      <c r="A61" s="40" t="s">
        <v>44</v>
      </c>
      <c r="B61" s="36"/>
      <c r="C61" s="36"/>
      <c r="D61" s="36"/>
      <c r="E61" s="36"/>
      <c r="F61" s="36"/>
      <c r="G61" s="36"/>
      <c r="H61" s="36"/>
      <c r="I61" s="36"/>
      <c r="J61" s="36"/>
      <c r="K61" s="36"/>
      <c r="L61" s="36"/>
      <c r="M61" s="36"/>
      <c r="N61" s="43"/>
    </row>
    <row r="62" spans="1:14" ht="17" thickBot="1" x14ac:dyDescent="0.25">
      <c r="A62" s="98" t="s">
        <v>45</v>
      </c>
      <c r="B62" s="94"/>
      <c r="C62" s="94"/>
      <c r="D62" s="94"/>
      <c r="E62" s="94"/>
      <c r="F62" s="94"/>
      <c r="G62" s="94"/>
      <c r="H62" s="94"/>
      <c r="I62" s="94"/>
      <c r="J62" s="94"/>
      <c r="K62" s="94"/>
      <c r="L62" s="94"/>
      <c r="M62" s="94"/>
      <c r="N62" s="95"/>
    </row>
  </sheetData>
  <mergeCells count="11">
    <mergeCell ref="A39:N39"/>
    <mergeCell ref="A34:N34"/>
    <mergeCell ref="A19:N19"/>
    <mergeCell ref="A35:N35"/>
    <mergeCell ref="A30:N30"/>
    <mergeCell ref="A28:N28"/>
    <mergeCell ref="A2:N5"/>
    <mergeCell ref="A9:N9"/>
    <mergeCell ref="A8:N8"/>
    <mergeCell ref="A6:N6"/>
    <mergeCell ref="A7:N7"/>
  </mergeCells>
  <dataValidations count="2">
    <dataValidation type="whole" allowBlank="1" showInputMessage="1" showErrorMessage="1" errorTitle="Time horizon out of range" error="That time horizon is out of the range 1 to 500. You'll need to add rows on the sheets to calculate metrics for a larger time horizon._x000a_" sqref="H26" xr:uid="{943BE977-D932-4D45-9729-222FDF6B58C0}">
      <formula1>1</formula1>
      <formula2>500</formula2>
    </dataValidation>
    <dataValidation type="list" allowBlank="1" showInputMessage="1" showErrorMessage="1" sqref="C31" xr:uid="{E70F1403-3389-D749-A0A9-0DCA3AECB728}">
      <formula1>"TRUE,FALSE"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507"/>
  <sheetViews>
    <sheetView zoomScaleNormal="100" workbookViewId="0">
      <pane xSplit="1" ySplit="6" topLeftCell="B7" activePane="bottomRight" state="frozen"/>
      <selection pane="topRight" activeCell="B1" sqref="B1"/>
      <selection pane="bottomLeft" activeCell="A4" sqref="A4"/>
      <selection pane="bottomRight" activeCell="F14" sqref="F14"/>
    </sheetView>
  </sheetViews>
  <sheetFormatPr baseColWidth="10" defaultColWidth="11" defaultRowHeight="16" x14ac:dyDescent="0.2"/>
  <cols>
    <col min="1" max="1" width="7" customWidth="1"/>
    <col min="2" max="9" width="15" customWidth="1"/>
    <col min="10" max="14" width="9.6640625" customWidth="1"/>
    <col min="15" max="20" width="10.6640625" customWidth="1"/>
    <col min="21" max="26" width="12.1640625" customWidth="1"/>
    <col min="27" max="32" width="10.83203125" customWidth="1"/>
    <col min="33" max="37" width="7" customWidth="1"/>
    <col min="38" max="54" width="8.6640625" customWidth="1"/>
  </cols>
  <sheetData>
    <row r="1" spans="1:54" ht="18" customHeight="1" thickBot="1" x14ac:dyDescent="0.3">
      <c r="B1" s="104" t="s">
        <v>561</v>
      </c>
      <c r="C1" s="46"/>
      <c r="D1" s="46"/>
      <c r="E1" s="46"/>
      <c r="F1" s="46"/>
      <c r="G1" s="46"/>
      <c r="H1" s="105"/>
      <c r="I1" s="105"/>
      <c r="J1" s="105"/>
      <c r="K1" s="105"/>
      <c r="L1" s="105"/>
      <c r="M1" s="105"/>
      <c r="N1" s="105"/>
      <c r="O1" s="105"/>
      <c r="P1" s="105"/>
      <c r="Q1" s="105"/>
      <c r="R1" s="105"/>
      <c r="S1" s="105"/>
      <c r="T1" s="105"/>
      <c r="U1" s="105"/>
      <c r="V1" s="105"/>
      <c r="W1" s="105"/>
      <c r="X1" s="105"/>
      <c r="Y1" s="106"/>
    </row>
    <row r="2" spans="1:54" ht="18" customHeight="1" x14ac:dyDescent="0.2">
      <c r="B2" s="207" t="s">
        <v>499</v>
      </c>
      <c r="C2" s="208">
        <f>INDEX(gas_parameters[spec_forcing],MATCH("methane - biogenic",gas_parameters[Name],0),1)</f>
        <v>2.1052644893300114E-13</v>
      </c>
      <c r="D2" s="209">
        <f>INDEX(gas_parameters[spec_forcing],MATCH(gas1_name,gas_parameters[Name],0),1)</f>
        <v>3.5683651394772402E-13</v>
      </c>
      <c r="E2" s="209">
        <f>INDEX(gas_parameters[spec_forcing],MATCH(gas2_name,gas_parameters[Name],0),1)</f>
        <v>-3.1999999999999998E-10</v>
      </c>
      <c r="F2" s="209">
        <f>INDEX(gas_parameters[spec_forcing],MATCH(gas3_name,gas_parameters[Name],0),1)</f>
        <v>1.0658222871804984E-11</v>
      </c>
      <c r="G2" s="16"/>
      <c r="H2" s="111"/>
      <c r="I2" s="111"/>
      <c r="J2" s="18"/>
      <c r="K2" s="18"/>
      <c r="L2" s="18"/>
      <c r="M2" s="18"/>
      <c r="N2" s="18"/>
      <c r="O2" s="6"/>
      <c r="P2" s="20"/>
      <c r="Q2" s="20"/>
      <c r="R2" s="20"/>
      <c r="S2" s="20"/>
      <c r="T2" s="20"/>
    </row>
    <row r="3" spans="1:54" ht="18" customHeight="1" x14ac:dyDescent="0.2">
      <c r="B3" s="207" t="s">
        <v>498</v>
      </c>
      <c r="C3" s="112">
        <f>INDEX(gas_parameters[lifetime],MATCH("methane - biogenic",gas_parameters[Name],0),1)</f>
        <v>12.4</v>
      </c>
      <c r="D3" s="210">
        <f>INDEX(gas_parameters[lifetime],MATCH(gas1_name,gas_parameters[Name],0),1)</f>
        <v>121</v>
      </c>
      <c r="E3" s="210">
        <f>INDEX(gas_parameters[lifetime],MATCH(gas2_name,gas_parameters[Name],0),1)</f>
        <v>1.0999999999999999E-2</v>
      </c>
      <c r="F3" s="210">
        <f>INDEX(gas_parameters[lifetime],MATCH(gas3_name,gas_parameters[Name],0),1)</f>
        <v>45</v>
      </c>
      <c r="G3" s="16"/>
      <c r="H3" s="18"/>
      <c r="I3" s="18"/>
      <c r="J3" s="18"/>
      <c r="K3" s="18"/>
      <c r="L3" s="18"/>
      <c r="M3" s="18"/>
      <c r="O3" s="20"/>
      <c r="P3" s="20"/>
      <c r="Q3" s="20"/>
      <c r="R3" s="20"/>
      <c r="S3" s="20"/>
      <c r="T3" s="20"/>
    </row>
    <row r="4" spans="1:54" ht="18" customHeight="1" thickBot="1" x14ac:dyDescent="0.25">
      <c r="B4" s="47" t="s">
        <v>53</v>
      </c>
      <c r="C4" s="41"/>
      <c r="D4" s="41"/>
      <c r="E4" s="41"/>
      <c r="F4" s="41"/>
      <c r="G4" s="57" t="s">
        <v>509</v>
      </c>
      <c r="O4" s="21"/>
      <c r="P4" s="21"/>
      <c r="Q4" s="20"/>
      <c r="R4" s="20"/>
      <c r="S4" s="20"/>
      <c r="T4" s="20"/>
    </row>
    <row r="5" spans="1:54" s="1" customFormat="1" ht="20" thickBot="1" x14ac:dyDescent="0.25">
      <c r="B5" s="47"/>
      <c r="C5" s="47"/>
      <c r="D5" s="109" t="s">
        <v>484</v>
      </c>
      <c r="E5" s="110" t="s">
        <v>553</v>
      </c>
      <c r="F5" s="35" t="s">
        <v>82</v>
      </c>
      <c r="G5" s="47" t="s">
        <v>508</v>
      </c>
      <c r="H5" s="135" t="s">
        <v>50</v>
      </c>
      <c r="I5" s="136" t="s">
        <v>27</v>
      </c>
      <c r="J5" s="137" t="s">
        <v>18</v>
      </c>
      <c r="K5" s="138"/>
      <c r="L5" s="138"/>
      <c r="M5" s="138"/>
      <c r="N5" s="139"/>
      <c r="O5" s="137" t="s">
        <v>25</v>
      </c>
      <c r="P5" s="138"/>
      <c r="Q5" s="138"/>
      <c r="R5" s="138"/>
      <c r="S5" s="138"/>
      <c r="T5" s="139"/>
      <c r="U5" s="137" t="s">
        <v>52</v>
      </c>
      <c r="V5" s="138"/>
      <c r="W5" s="138"/>
      <c r="X5" s="138"/>
      <c r="Y5" s="138"/>
      <c r="Z5" s="139"/>
      <c r="AA5" s="137" t="s">
        <v>26</v>
      </c>
      <c r="AB5" s="138"/>
      <c r="AC5" s="138"/>
      <c r="AD5" s="138"/>
      <c r="AE5" s="138"/>
      <c r="AF5" s="139"/>
      <c r="AG5" s="137" t="s">
        <v>69</v>
      </c>
      <c r="AH5" s="138"/>
      <c r="AI5" s="138"/>
      <c r="AJ5" s="138"/>
      <c r="AK5" s="139"/>
      <c r="AL5" s="146" t="s">
        <v>28</v>
      </c>
      <c r="AM5" s="147"/>
      <c r="AN5" s="147"/>
      <c r="AO5" s="147"/>
      <c r="AP5" s="147"/>
      <c r="AQ5" s="147"/>
      <c r="AR5" s="147"/>
      <c r="AS5" s="147"/>
      <c r="AT5" s="147"/>
      <c r="AU5" s="147"/>
      <c r="AV5" s="147"/>
      <c r="AW5" s="148"/>
      <c r="AX5" s="116" t="s">
        <v>19</v>
      </c>
      <c r="AY5" s="116"/>
      <c r="AZ5" s="116"/>
      <c r="BA5" s="116"/>
      <c r="BB5" s="116"/>
    </row>
    <row r="6" spans="1:54" ht="17" thickBot="1" x14ac:dyDescent="0.25">
      <c r="A6" s="151" t="s">
        <v>0</v>
      </c>
      <c r="B6" s="151" t="s">
        <v>16</v>
      </c>
      <c r="C6" s="151" t="s">
        <v>17</v>
      </c>
      <c r="D6" s="151" t="s">
        <v>496</v>
      </c>
      <c r="E6" s="151" t="s">
        <v>495</v>
      </c>
      <c r="F6" s="151" t="s">
        <v>497</v>
      </c>
      <c r="G6" s="151" t="s">
        <v>506</v>
      </c>
      <c r="H6" s="152" t="s">
        <v>51</v>
      </c>
      <c r="I6" s="153" t="s">
        <v>29</v>
      </c>
      <c r="J6" s="154" t="s">
        <v>20</v>
      </c>
      <c r="K6" s="151" t="s">
        <v>21</v>
      </c>
      <c r="L6" s="151" t="s">
        <v>503</v>
      </c>
      <c r="M6" s="151" t="s">
        <v>504</v>
      </c>
      <c r="N6" s="155" t="s">
        <v>505</v>
      </c>
      <c r="O6" s="154" t="s">
        <v>11</v>
      </c>
      <c r="P6" s="151" t="s">
        <v>10</v>
      </c>
      <c r="Q6" s="151" t="s">
        <v>510</v>
      </c>
      <c r="R6" s="151" t="s">
        <v>511</v>
      </c>
      <c r="S6" s="151" t="s">
        <v>512</v>
      </c>
      <c r="T6" s="155" t="s">
        <v>513</v>
      </c>
      <c r="U6" s="154" t="s">
        <v>519</v>
      </c>
      <c r="V6" s="151" t="s">
        <v>520</v>
      </c>
      <c r="W6" s="151" t="s">
        <v>521</v>
      </c>
      <c r="X6" s="151" t="s">
        <v>522</v>
      </c>
      <c r="Y6" s="151" t="s">
        <v>523</v>
      </c>
      <c r="Z6" s="155" t="s">
        <v>524</v>
      </c>
      <c r="AA6" s="154" t="s">
        <v>30</v>
      </c>
      <c r="AB6" s="151" t="s">
        <v>31</v>
      </c>
      <c r="AC6" s="151" t="s">
        <v>531</v>
      </c>
      <c r="AD6" s="151" t="s">
        <v>532</v>
      </c>
      <c r="AE6" s="151" t="s">
        <v>533</v>
      </c>
      <c r="AF6" s="155" t="s">
        <v>534</v>
      </c>
      <c r="AG6" s="154" t="s">
        <v>70</v>
      </c>
      <c r="AH6" s="151" t="s">
        <v>71</v>
      </c>
      <c r="AI6" s="151" t="s">
        <v>500</v>
      </c>
      <c r="AJ6" s="151" t="s">
        <v>501</v>
      </c>
      <c r="AK6" s="155" t="s">
        <v>502</v>
      </c>
      <c r="AL6" s="156" t="s">
        <v>32</v>
      </c>
      <c r="AM6" s="157" t="s">
        <v>33</v>
      </c>
      <c r="AN6" s="157" t="s">
        <v>34</v>
      </c>
      <c r="AO6" s="157" t="s">
        <v>35</v>
      </c>
      <c r="AP6" s="157" t="s">
        <v>517</v>
      </c>
      <c r="AQ6" s="157" t="s">
        <v>518</v>
      </c>
      <c r="AR6" s="157" t="s">
        <v>526</v>
      </c>
      <c r="AS6" s="157" t="s">
        <v>527</v>
      </c>
      <c r="AT6" s="157" t="s">
        <v>528</v>
      </c>
      <c r="AU6" s="157" t="s">
        <v>529</v>
      </c>
      <c r="AV6" s="157" t="s">
        <v>530</v>
      </c>
      <c r="AW6" s="158" t="s">
        <v>535</v>
      </c>
      <c r="AX6" s="157" t="s">
        <v>14</v>
      </c>
      <c r="AY6" s="157" t="s">
        <v>12</v>
      </c>
      <c r="AZ6" s="157" t="s">
        <v>13</v>
      </c>
      <c r="BA6" s="157" t="s">
        <v>15</v>
      </c>
      <c r="BB6" s="157" t="s">
        <v>483</v>
      </c>
    </row>
    <row r="7" spans="1:54" x14ac:dyDescent="0.2">
      <c r="A7" s="39">
        <v>0</v>
      </c>
      <c r="B7" s="107">
        <v>1</v>
      </c>
      <c r="C7" s="107">
        <v>1</v>
      </c>
      <c r="D7" s="107">
        <v>1</v>
      </c>
      <c r="E7" s="107">
        <v>1</v>
      </c>
      <c r="F7" s="107">
        <v>1</v>
      </c>
      <c r="G7" s="107">
        <v>0</v>
      </c>
      <c r="H7" s="131">
        <f>SUM(inventory[[#This Row],[CO2_IRF]:[other_IRF]])</f>
        <v>0</v>
      </c>
      <c r="I7" s="133">
        <f>SUM(inventory[[#This Row],[CO2_temp]:[other_temp]])</f>
        <v>0</v>
      </c>
      <c r="J7" s="117">
        <f>SUM(inventory[[#This Row],[CO2_mass0]:[CO2_mass3]])</f>
        <v>1</v>
      </c>
      <c r="K7" s="117">
        <f>inventory[[#This Row],[CH4_flux]]</f>
        <v>1</v>
      </c>
      <c r="L7" s="117">
        <f>inventory[[#This Row],[Gas1_flux]]</f>
        <v>1</v>
      </c>
      <c r="M7" s="117">
        <f>inventory[[#This Row],[Gas2_flux]]</f>
        <v>1</v>
      </c>
      <c r="N7" s="140">
        <f>inventory[[#This Row],[Gas3_flux]]</f>
        <v>1</v>
      </c>
      <c r="O7" s="3">
        <f>inventory[[#This Row],[CO2]]*A_CO2</f>
        <v>1.7516999999999997E-15</v>
      </c>
      <c r="P7" s="3">
        <f>inventory[[#This Row],[CH4]]*A_CH4</f>
        <v>2.1052644893300114E-13</v>
      </c>
      <c r="Q7" s="3">
        <f>inventory[[#This Row],[gas1]]*A_gas1</f>
        <v>3.5683651394772402E-13</v>
      </c>
      <c r="R7" s="3">
        <f>inventory[[#This Row],[gas2]]*A_gas2</f>
        <v>-3.1999999999999998E-10</v>
      </c>
      <c r="S7" s="3">
        <f>inventory[[#This Row],[gas3]]*A_gas3</f>
        <v>1.0658222871804984E-11</v>
      </c>
      <c r="T7" s="142">
        <f>inventory[[#This Row],[Other_forcing]]/earth_area</f>
        <v>0</v>
      </c>
      <c r="U7" s="3">
        <v>0</v>
      </c>
      <c r="V7" s="3">
        <v>0</v>
      </c>
      <c r="W7" s="3">
        <v>0</v>
      </c>
      <c r="X7" s="3">
        <v>0</v>
      </c>
      <c r="Y7" s="3">
        <v>0</v>
      </c>
      <c r="Z7" s="142">
        <f>inventory[[#This Row],[Other_radfor]]</f>
        <v>0</v>
      </c>
      <c r="AA7" s="3">
        <f>SUM(inventory[[#This Row],[CO2_temp_s1]:[CO2_temp_s2]])</f>
        <v>0</v>
      </c>
      <c r="AB7" s="3">
        <v>0</v>
      </c>
      <c r="AC7" s="3">
        <f>inventory[[#This Row],[gas1_temp_s1]]+inventory[[#This Row],[gas1_temp_s2]]</f>
        <v>0</v>
      </c>
      <c r="AD7" s="3">
        <f>inventory[[#This Row],[gas2_temp_s1]]+inventory[[#This Row],[gas2_temp_s2]]</f>
        <v>0</v>
      </c>
      <c r="AE7" s="3">
        <f>inventory[[#This Row],[gas3_temp_s1]]+inventory[[#This Row],[gas3_temp_s2]]</f>
        <v>0</v>
      </c>
      <c r="AF7" s="142">
        <f>inventory[[#This Row],[other_temp_s1]]+inventory[[#This Row],[other_temp_s2]]</f>
        <v>0</v>
      </c>
      <c r="AG7" s="118">
        <f>inventory[[#This Row],[CO2_flux]]</f>
        <v>1</v>
      </c>
      <c r="AH7" s="118">
        <f>inventory[[#This Row],[CH4_flux]]</f>
        <v>1</v>
      </c>
      <c r="AI7" s="118">
        <f>inventory[[#This Row],[Gas1_flux]]</f>
        <v>1</v>
      </c>
      <c r="AJ7" s="118">
        <f>inventory[[#This Row],[Gas2_flux]]</f>
        <v>1</v>
      </c>
      <c r="AK7" s="144">
        <f>inventory[[#This Row],[Gas3_flux]]</f>
        <v>1</v>
      </c>
      <c r="AL7" s="113">
        <v>0</v>
      </c>
      <c r="AM7" s="113">
        <v>0</v>
      </c>
      <c r="AN7" s="113">
        <v>0</v>
      </c>
      <c r="AO7" s="113">
        <v>0</v>
      </c>
      <c r="AP7" s="113">
        <v>0</v>
      </c>
      <c r="AQ7" s="113">
        <v>0</v>
      </c>
      <c r="AR7" s="113">
        <v>0</v>
      </c>
      <c r="AS7" s="113">
        <v>0</v>
      </c>
      <c r="AT7" s="113">
        <v>0</v>
      </c>
      <c r="AU7" s="113">
        <v>0</v>
      </c>
      <c r="AV7" s="113">
        <v>0</v>
      </c>
      <c r="AW7" s="149">
        <v>0</v>
      </c>
      <c r="AX7" s="113">
        <f>p_0*(inventory[[#This Row],[CO2_flux]])</f>
        <v>0.21729999999999999</v>
      </c>
      <c r="AY7" s="113">
        <f>p_1*(inventory[[#This Row],[CO2_flux]])</f>
        <v>0.224</v>
      </c>
      <c r="AZ7" s="113">
        <f>p_2*(inventory[[#This Row],[CO2_flux]])</f>
        <v>0.28239999999999998</v>
      </c>
      <c r="BA7" s="113">
        <f>p_3*(inventory[[#This Row],[CO2_flux]])</f>
        <v>0.27629999999999999</v>
      </c>
      <c r="BB7" s="113">
        <v>0</v>
      </c>
    </row>
    <row r="8" spans="1:54" x14ac:dyDescent="0.2">
      <c r="A8" s="43">
        <v>1</v>
      </c>
      <c r="B8" s="107">
        <v>0</v>
      </c>
      <c r="C8" s="107">
        <v>0</v>
      </c>
      <c r="D8" s="107">
        <v>0</v>
      </c>
      <c r="E8" s="107">
        <v>0</v>
      </c>
      <c r="F8" s="107">
        <v>0</v>
      </c>
      <c r="G8" s="107">
        <v>0</v>
      </c>
      <c r="H8" s="131">
        <f>SUM(inventory[[#This Row],[CO2_IRF]:[other_IRF]])</f>
        <v>7.5799901098015979E-12</v>
      </c>
      <c r="I8" s="133">
        <f>SUM(inventory[[#This Row],[CO2_temp]:[other_temp]])</f>
        <v>5.5880834258401761E-13</v>
      </c>
      <c r="J8" s="117">
        <f>SUM(inventory[[#This Row],[CO2_mass0]:[CO2_mass3]])</f>
        <v>1.0410587965005293</v>
      </c>
      <c r="K8" s="117">
        <f>inventory[[#This Row],[CH4_flux]]+K7*EXP(-1/life_CH4)</f>
        <v>0.92252097952795942</v>
      </c>
      <c r="L8" s="117">
        <f>inventory[[#This Row],[Gas1_flux]]+L7*EXP(-1/life_gas1)</f>
        <v>0.99176959397791975</v>
      </c>
      <c r="M8" s="117">
        <f>inventory[[#This Row],[Gas2_flux]]+M7*EXP(-1/life_gas2)</f>
        <v>3.3012883806932751E-40</v>
      </c>
      <c r="N8" s="140">
        <f>inventory[[#This Row],[Gas3_flux]]+N7*EXP(-1/life_gas3)</f>
        <v>0.97802287248460051</v>
      </c>
      <c r="O8" s="3">
        <f>inventory[[#This Row],[CO2]]*A_CO2</f>
        <v>1.823622693829977E-15</v>
      </c>
      <c r="P8" s="3">
        <f>inventory[[#This Row],[CH4]]*A_CH4</f>
        <v>1.9421506588621513E-13</v>
      </c>
      <c r="Q8" s="3">
        <f>inventory[[#This Row],[gas1]]*A_gas1</f>
        <v>3.5389960455443056E-13</v>
      </c>
      <c r="R8" s="3">
        <f>inventory[[#This Row],[gas2]]*A_gas2</f>
        <v>-1.0564122818218479E-49</v>
      </c>
      <c r="S8" s="3">
        <f>inventory[[#This Row],[gas3]]*A_gas3</f>
        <v>1.0423985748663778E-11</v>
      </c>
      <c r="T8" s="142">
        <f>inventory[[#This Row],[Other_forcing]]/earth_area</f>
        <v>0</v>
      </c>
      <c r="U8" s="3">
        <f>U7+A_CO2*(AX7+AY7*life1_CO2*(1-EXP(-1/life1_CO2))+AZ7*life2_CO2*(1-EXP(-1/life2_CO2))+BA7*life3_CO2*(1-EXP(-1/life3_CO2)))</f>
        <v>1.6923820786954033E-15</v>
      </c>
      <c r="V8" s="3">
        <f t="shared" ref="V8:V71" si="0">V7+K7*A_CH4*life_CH4*(1-EXP(-1/life_CH4))</f>
        <v>2.0226114978014643E-13</v>
      </c>
      <c r="W8" s="3">
        <f t="shared" ref="W8:W71" si="1">W7+L7*A_gas1*life_gas1*(1-EXP(-1/life_gas1))</f>
        <v>3.5536603658850999E-13</v>
      </c>
      <c r="X8" s="3">
        <f t="shared" ref="X8:X71" si="2">X7+M7*A_gas2*life_gas2*(1-EXP(-1/life_gas2))</f>
        <v>-3.5199999999999995E-12</v>
      </c>
      <c r="Y8" s="3">
        <f t="shared" ref="Y8:Y71" si="3">Y7+N7*A_gas3*life_gas3*(1-EXP(-1/life_gas3))</f>
        <v>1.0540670541354246E-11</v>
      </c>
      <c r="Z8" s="142">
        <f>Z7+inventory[[#This Row],[Other_radfor]]</f>
        <v>0</v>
      </c>
      <c r="AA8" s="3">
        <f>SUM(inventory[[#This Row],[CO2_temp_s1]:[CO2_temp_s2]])</f>
        <v>1.2154473957379658E-16</v>
      </c>
      <c r="AB8" s="3">
        <f>inventory[[#This Row],[CH4_temp_s1]]+inventory[[#This Row],[CH4_temp_s2]]</f>
        <v>1.4524301637820112E-14</v>
      </c>
      <c r="AC8" s="3">
        <f>inventory[[#This Row],[gas1_temp_s1]]+inventory[[#This Row],[gas1_temp_s2]]</f>
        <v>2.5536776741982679E-14</v>
      </c>
      <c r="AD8" s="3">
        <f>inventory[[#This Row],[gas2_temp_s1]]+inventory[[#This Row],[gas2_temp_s2]]</f>
        <v>-2.3872864182564716E-13</v>
      </c>
      <c r="AE8" s="3">
        <f>inventory[[#This Row],[gas3_temp_s1]]+inventory[[#This Row],[gas3_temp_s2]]</f>
        <v>7.5735436129028813E-13</v>
      </c>
      <c r="AF8" s="142">
        <f>inventory[[#This Row],[other_temp_s1]]+inventory[[#This Row],[other_temp_s2]]</f>
        <v>0</v>
      </c>
      <c r="AG8" s="118">
        <f>inventory[[#This Row],[CO2_flux]]+AG7</f>
        <v>1</v>
      </c>
      <c r="AH8" s="118">
        <f>inventory[[#This Row],[CH4_flux]]+AH7</f>
        <v>1</v>
      </c>
      <c r="AI8" s="118">
        <f>inventory[[#This Row],[Gas1_flux]]+AI7</f>
        <v>1</v>
      </c>
      <c r="AJ8" s="118">
        <f>inventory[[#This Row],[Gas2_flux]]+AJ7</f>
        <v>1</v>
      </c>
      <c r="AK8" s="144">
        <f>inventory[[#This Row],[Gas3_flux]]+AK7</f>
        <v>1</v>
      </c>
      <c r="AL8" s="113">
        <f>A_CO2*(AX7*clim_sens1*(1-EXP(-1/clim_time1))
+AY7*clim_sens1*life1_CO2/(life1_CO2-clim_time1)*(EXP(-1/life1_CO2)-EXP(-1/clim_time1))
+AZ7*clim_sens1*life2_CO2/(life2_CO2-clim_time1)*(EXP(-1/life2_CO2)-EXP(-1/clim_time1))
+BA7*clim_sens1*life3_CO2/(life3_CO2-clim_time1)*(EXP(-1/life3_CO2)-EXP(-1/clim_time1)))
+AL7*EXP(-1/clim_time1)</f>
        <v>1.1977395531390336E-16</v>
      </c>
      <c r="AM8" s="113">
        <f>A_CO2*(AX7*clim_sens2*(1-EXP(-1/clim_time2))
+AY7*clim_sens2*life1_CO2/(life1_CO2-clim_time2)*(EXP(-1/life1_CO2)-EXP(-1/clim_time2))
+AZ7*clim_sens2*life2_CO2/(life2_CO2-clim_time2)*(EXP(-1/life2_CO2)-EXP(-1/clim_time2))
+BA7*clim_sens2*life3_CO2/(life3_CO2-clim_time2)*(EXP(-1/life3_CO2)-EXP(-1/clim_time2)))
+AM7*EXP(-1/clim_time2)</f>
        <v>1.7707842598932262E-18</v>
      </c>
      <c r="AN8" s="113">
        <f t="shared" ref="AN8:AN71" si="4">A_CH4*K7*clim_sens1*life_CH4/(life_CH4-clim_time1)*(EXP(-1/life_CH4)-EXP(-1/clim_time1))
+AN7*EXP(-1/clim_time1)</f>
        <v>1.4312670988214453E-14</v>
      </c>
      <c r="AO8" s="113">
        <f t="shared" ref="AO8:AO71" si="5">A_CH4*K7*clim_sens2*life_CH4/(life_CH4-clim_time2)*(EXP(-1/life_CH4)-EXP(-1/clim_time2))
+AO7*EXP(-1/clim_time2)</f>
        <v>2.1163064960566035E-16</v>
      </c>
      <c r="AP8" s="113">
        <f t="shared" ref="AP8:AP71" si="6">A_gas1*L7*clim_sens1*life_gas1/(life_gas1-clim_time1)*(EXP(-1/life_gas1)-EXP(-1/clim_time1))
+AP7*EXP(-1/clim_time1)</f>
        <v>2.5164943333124497E-14</v>
      </c>
      <c r="AQ8" s="113">
        <f t="shared" ref="AQ8:AQ71" si="7">A_gas1*L7*clim_sens2*life_gas1/(life_gas1-clim_time2)*(EXP(-1/life_gas1)-EXP(-1/clim_time2))
+AQ7*EXP(-1/clim_time2)</f>
        <v>3.7183340885818413E-16</v>
      </c>
      <c r="AR8" s="113">
        <f t="shared" ref="AR8:AR71" si="8">A_gas2*M7*clim_sens1*life_gas2/(life_gas2-clim_time1)*(EXP(-1/life_gas2)-EXP(-1/clim_time1))
+AR7*EXP(-1/clim_time1)</f>
        <v>-2.3504991814838877E-13</v>
      </c>
      <c r="AS8" s="113">
        <f t="shared" ref="AS8:AS71" si="9">A_gas2*M7*clim_sens2*life_gas2/(life_gas2-clim_time2)*(EXP(-1/life_gas2)-EXP(-1/clim_time2))
+AS7*EXP(-1/clim_time2)</f>
        <v>-3.6787236772584055E-15</v>
      </c>
      <c r="AT8" s="113">
        <f t="shared" ref="AT8:AT71" si="10">A_gas3*N7*clim_sens1*life_gas3/(life_gas3-clim_time1)*(EXP(-1/life_gas3)-EXP(-1/clim_time1))
+AT7*EXP(-1/clim_time1)</f>
        <v>7.4632527600068751E-13</v>
      </c>
      <c r="AU8" s="113">
        <f t="shared" ref="AU8:AU71" si="11">A_gas3*N7*clim_sens2*life_gas3/(life_gas3-clim_time2)*(EXP(-1/life_gas3)-EXP(-1/clim_time2))
+AU7*EXP(-1/clim_time2)</f>
        <v>1.1029085289600651E-14</v>
      </c>
      <c r="AV8" s="113">
        <f t="shared" ref="AV8:AV71" si="12">T7*Other_forcing_efficacy*clim_sens1*(1-EXP(-1/clim_time1))
+AV7*EXP(-1/clim_time1)</f>
        <v>0</v>
      </c>
      <c r="AW8" s="149">
        <f>T7*Other_forcing_efficacy*clim_sens2*(1-EXP(-1/clim_time2))
+AW7*EXP(-1/clim_time2)</f>
        <v>0</v>
      </c>
      <c r="AX8" s="113">
        <f>p_0*(inventory[[#This Row],[CO2_flux]]+inventory[[#This Row],[CH4_to_CO2]])+AX7</f>
        <v>0.24044976282928981</v>
      </c>
      <c r="AY8" s="113">
        <f>p_1*(inventory[[#This Row],[CO2_flux]]+inventory[[#This Row],[CH4_to_CO2]])+AY7*EXP(-1/life1_CO2)</f>
        <v>0.24729630639819988</v>
      </c>
      <c r="AZ8" s="113">
        <f>p_2*(inventory[[#This Row],[CO2_flux]]+inventory[[#This Row],[CH4_to_CO2]])+AZ7*EXP(-1/life2_CO2)</f>
        <v>0.30486138298201465</v>
      </c>
      <c r="BA8" s="113">
        <f>p_3*(inventory[[#This Row],[CO2_flux]]+inventory[[#This Row],[CH4_to_CO2]])+BA7*EXP(-1/life3_CO2)</f>
        <v>0.24845134429102506</v>
      </c>
      <c r="BB8" s="113">
        <f>IF(fossil_CH4,K7*(1-EXP(-1/life_CH4))*CH4_to_CO2,0)</f>
        <v>0.1065336531490558</v>
      </c>
    </row>
    <row r="9" spans="1:54" x14ac:dyDescent="0.2">
      <c r="A9" s="43">
        <v>2</v>
      </c>
      <c r="B9" s="107">
        <v>0</v>
      </c>
      <c r="C9" s="107">
        <v>0</v>
      </c>
      <c r="D9" s="107">
        <v>0</v>
      </c>
      <c r="E9" s="107">
        <v>0</v>
      </c>
      <c r="F9" s="107">
        <v>0</v>
      </c>
      <c r="G9" s="107">
        <v>0</v>
      </c>
      <c r="H9" s="131">
        <f>SUM(inventory[[#This Row],[CO2_IRF]:[other_IRF]])</f>
        <v>1.8429807346537979E-11</v>
      </c>
      <c r="I9" s="133">
        <f>SUM(inventory[[#This Row],[CO2_temp]:[other_temp]])</f>
        <v>1.2765245889936997E-12</v>
      </c>
      <c r="J9" s="117">
        <f>SUM(inventory[[#This Row],[CO2_mass0]:[CO2_mass3]])</f>
        <v>1.0789718287278833</v>
      </c>
      <c r="K9" s="117">
        <f>inventory[[#This Row],[CH4_flux]]+K8*EXP(-1/life_CH4)</f>
        <v>0.85104495766922572</v>
      </c>
      <c r="L9" s="117">
        <f>inventory[[#This Row],[Gas1_flux]]+L8*EXP(-1/life_gas1)</f>
        <v>0.98360692753912782</v>
      </c>
      <c r="M9" s="117">
        <f>inventory[[#This Row],[Gas2_flux]]+M8*EXP(-1/life_gas2)</f>
        <v>1.0898504972500427E-79</v>
      </c>
      <c r="N9" s="140">
        <f>inventory[[#This Row],[Gas3_flux]]+N8*EXP(-1/life_gas3)</f>
        <v>0.95652873910302916</v>
      </c>
      <c r="O9" s="3">
        <f>inventory[[#This Row],[CO2]]*A_CO2</f>
        <v>1.8900349523826328E-15</v>
      </c>
      <c r="P9" s="3">
        <f>inventory[[#This Row],[CH4]]*A_CH4</f>
        <v>1.7916747282043837E-13</v>
      </c>
      <c r="Q9" s="3">
        <f>inventory[[#This Row],[gas1]]*A_gas1</f>
        <v>3.5098686711789395E-13</v>
      </c>
      <c r="R9" s="3">
        <f>inventory[[#This Row],[gas2]]*A_gas2</f>
        <v>-3.4875215912001364E-89</v>
      </c>
      <c r="S9" s="3">
        <f>inventory[[#This Row],[gas3]]*A_gas3</f>
        <v>1.0194896484646688E-11</v>
      </c>
      <c r="T9" s="142">
        <f>inventory[[#This Row],[Other_forcing]]/earth_area</f>
        <v>0</v>
      </c>
      <c r="U9" s="3">
        <f>U8+A_CO2*(AX8+AY8*life1_CO2*(1-EXP(-1/life1_CO2))+AZ8*life2_CO2*(1-EXP(-1/life2_CO2))+BA8*life3_CO2*(1-EXP(-1/life3_CO2)))</f>
        <v>3.4613542094307865E-15</v>
      </c>
      <c r="V9" s="3">
        <f t="shared" si="0"/>
        <v>3.888513037957784E-13</v>
      </c>
      <c r="W9" s="3">
        <f t="shared" si="1"/>
        <v>7.0780726640943917E-13</v>
      </c>
      <c r="X9" s="3">
        <f t="shared" si="2"/>
        <v>-3.5199999999999995E-12</v>
      </c>
      <c r="Y9" s="3">
        <f t="shared" si="3"/>
        <v>2.0849687422123332E-11</v>
      </c>
      <c r="Z9" s="142">
        <f>Z8+inventory[[#This Row],[Other_radfor]]</f>
        <v>0</v>
      </c>
      <c r="AA9" s="3">
        <f>SUM(inventory[[#This Row],[CO2_temp_s1]:[CO2_temp_s2]])</f>
        <v>2.3515291414503522E-16</v>
      </c>
      <c r="AB9" s="3">
        <f>inventory[[#This Row],[CH4_temp_s1]]+inventory[[#This Row],[CH4_temp_s2]]</f>
        <v>2.6316383328388254E-14</v>
      </c>
      <c r="AC9" s="3">
        <f>inventory[[#This Row],[gas1_temp_s1]]+inventory[[#This Row],[gas1_temp_s2]]</f>
        <v>4.8038094334380996E-14</v>
      </c>
      <c r="AD9" s="3">
        <f>inventory[[#This Row],[gas2_temp_s1]]+inventory[[#This Row],[gas2_temp_s2]]</f>
        <v>-2.123389652197055E-13</v>
      </c>
      <c r="AE9" s="3">
        <f>inventory[[#This Row],[gas3_temp_s1]]+inventory[[#This Row],[gas3_temp_s2]]</f>
        <v>1.4142739236364909E-12</v>
      </c>
      <c r="AF9" s="142">
        <f>inventory[[#This Row],[other_temp_s1]]+inventory[[#This Row],[other_temp_s2]]</f>
        <v>0</v>
      </c>
      <c r="AG9" s="118">
        <f>inventory[[#This Row],[CO2_flux]]+AG8</f>
        <v>1</v>
      </c>
      <c r="AH9" s="118">
        <f>inventory[[#This Row],[CH4_flux]]+AH8</f>
        <v>1</v>
      </c>
      <c r="AI9" s="118">
        <f>inventory[[#This Row],[Gas1_flux]]+AI8</f>
        <v>1</v>
      </c>
      <c r="AJ9" s="118">
        <f>inventory[[#This Row],[Gas2_flux]]+AJ8</f>
        <v>1</v>
      </c>
      <c r="AK9" s="144">
        <f>inventory[[#This Row],[Gas3_flux]]+AK8</f>
        <v>1</v>
      </c>
      <c r="AL9" s="113">
        <f>A_CO2*(AX8*clim_sens1*(1-EXP(-1/clim_time1))
+AY8*clim_sens1*life1_CO2/(life1_CO2-clim_time1)*(EXP(-1/life1_CO2)-EXP(-1/clim_time1))
+AZ8*clim_sens1*life2_CO2/(life2_CO2-clim_time1)*(EXP(-1/life2_CO2)-EXP(-1/clim_time1))
+BA8*clim_sens1*life3_CO2/(life3_CO2-clim_time1)*(EXP(-1/life3_CO2)-EXP(-1/clim_time1)))
+AL8*EXP(-1/clim_time1)</f>
        <v>2.3153552339832988E-16</v>
      </c>
      <c r="AM9" s="113">
        <f>A_CO2*(AX8*clim_sens2*(1-EXP(-1/clim_time2))
+AY8*clim_sens2*life1_CO2/(life1_CO2-clim_time2)*(EXP(-1/life1_CO2)-EXP(-1/clim_time2))
+AZ8*clim_sens2*life2_CO2/(life2_CO2-clim_time2)*(EXP(-1/life2_CO2)-EXP(-1/clim_time2))
+BA8*clim_sens2*life3_CO2/(life3_CO2-clim_time2)*(EXP(-1/life3_CO2)-EXP(-1/clim_time2)))
+AM8*EXP(-1/clim_time2)</f>
        <v>3.6173907467053348E-18</v>
      </c>
      <c r="AN9" s="113">
        <f t="shared" si="4"/>
        <v>2.5910035136670155E-14</v>
      </c>
      <c r="AO9" s="113">
        <f t="shared" si="5"/>
        <v>4.0634819171809893E-16</v>
      </c>
      <c r="AP9" s="113">
        <f t="shared" si="6"/>
        <v>4.7298394766895278E-14</v>
      </c>
      <c r="AQ9" s="113">
        <f t="shared" si="7"/>
        <v>7.3969956748571614E-16</v>
      </c>
      <c r="AR9" s="113">
        <f t="shared" si="8"/>
        <v>-2.0866921403476747E-13</v>
      </c>
      <c r="AS9" s="113">
        <f t="shared" si="9"/>
        <v>-3.6697511849380286E-15</v>
      </c>
      <c r="AT9" s="113">
        <f t="shared" si="10"/>
        <v>1.3924850408657491E-12</v>
      </c>
      <c r="AU9" s="113">
        <f t="shared" si="11"/>
        <v>2.1788882770741806E-14</v>
      </c>
      <c r="AV9" s="113">
        <f t="shared" si="12"/>
        <v>0</v>
      </c>
      <c r="AW9" s="149">
        <f>T8*Other_forcing_efficacy*clim_sens2*(1-EXP(-1/clim_time2))
+AW8*EXP(-1/clim_time2)</f>
        <v>0</v>
      </c>
      <c r="AX9" s="113">
        <f>p_0*(inventory[[#This Row],[CO2_flux]]+inventory[[#This Row],[CH4_to_CO2]])+AX8</f>
        <v>0.26180590471040621</v>
      </c>
      <c r="AY9" s="113">
        <f>p_1*(inventory[[#This Row],[CO2_flux]]+inventory[[#This Row],[CH4_to_CO2]])+AY8*EXP(-1/life1_CO2)</f>
        <v>0.26868469632926595</v>
      </c>
      <c r="AZ9" s="113">
        <f>p_2*(inventory[[#This Row],[CO2_flux]]+inventory[[#This Row],[CH4_to_CO2]])+AZ8*EXP(-1/life2_CO2)</f>
        <v>0.32438543010936738</v>
      </c>
      <c r="BA9" s="113">
        <f>p_3*(inventory[[#This Row],[CO2_flux]]+inventory[[#This Row],[CH4_to_CO2]])+BA8*EXP(-1/life3_CO2)</f>
        <v>0.22409579757884382</v>
      </c>
      <c r="BB9" s="113">
        <f>IF(fossil_CH4,K8*(1-EXP(-1/life_CH4))*CH4_to_CO2,0)</f>
        <v>9.8279530055758832E-2</v>
      </c>
    </row>
    <row r="10" spans="1:54" x14ac:dyDescent="0.2">
      <c r="A10" s="43">
        <v>3</v>
      </c>
      <c r="B10" s="107">
        <v>0</v>
      </c>
      <c r="C10" s="107">
        <v>0</v>
      </c>
      <c r="D10" s="107">
        <v>0</v>
      </c>
      <c r="E10" s="107">
        <v>0</v>
      </c>
      <c r="F10" s="107">
        <v>0</v>
      </c>
      <c r="G10" s="107">
        <v>0</v>
      </c>
      <c r="H10" s="131">
        <f>SUM(inventory[[#This Row],[CO2_IRF]:[other_IRF]])</f>
        <v>2.9035774942724474E-11</v>
      </c>
      <c r="I10" s="133">
        <f>SUM(inventory[[#This Row],[CO2_temp]:[other_temp]])</f>
        <v>1.8974124718191912E-12</v>
      </c>
      <c r="J10" s="117">
        <f>SUM(inventory[[#This Row],[CO2_mass0]:[CO2_mass3]])</f>
        <v>1.1137385373787159</v>
      </c>
      <c r="K10" s="117">
        <f>inventory[[#This Row],[CH4_flux]]+K9*EXP(-1/life_CH4)</f>
        <v>0.7851068279713449</v>
      </c>
      <c r="L10" s="117">
        <f>inventory[[#This Row],[Gas1_flux]]+L9*EXP(-1/life_gas1)</f>
        <v>0.9755114431593499</v>
      </c>
      <c r="M10" s="117">
        <f>inventory[[#This Row],[Gas2_flux]]+M9*EXP(-1/life_gas2)</f>
        <v>3.597910783264354E-119</v>
      </c>
      <c r="N10" s="140">
        <f>inventory[[#This Row],[Gas3_flux]]+N9*EXP(-1/life_gas3)</f>
        <v>0.93550698503161756</v>
      </c>
      <c r="O10" s="3">
        <f>inventory[[#This Row],[CO2]]*A_CO2</f>
        <v>1.9509357959262963E-15</v>
      </c>
      <c r="P10" s="3">
        <f>inventory[[#This Row],[CH4]]*A_CH4</f>
        <v>1.6528575252585986E-13</v>
      </c>
      <c r="Q10" s="3">
        <f>inventory[[#This Row],[gas1]]*A_gas1</f>
        <v>3.4809810269309577E-13</v>
      </c>
      <c r="R10" s="3">
        <f>inventory[[#This Row],[gas2]]*A_gas2</f>
        <v>-1.1513314506445932E-128</v>
      </c>
      <c r="S10" s="3">
        <f>inventory[[#This Row],[gas3]]*A_gas3</f>
        <v>9.9708419445973089E-12</v>
      </c>
      <c r="T10" s="142">
        <f>inventory[[#This Row],[Other_forcing]]/earth_area</f>
        <v>0</v>
      </c>
      <c r="U10" s="3">
        <f>U9+A_CO2*(AX9+AY9*life1_CO2*(1-EXP(-1/life1_CO2))+AZ9*life2_CO2*(1-EXP(-1/life2_CO2))+BA9*life3_CO2*(1-EXP(-1/life3_CO2)))</f>
        <v>5.3008211205506232E-15</v>
      </c>
      <c r="V10" s="3">
        <f t="shared" si="0"/>
        <v>5.6098463544855204E-13</v>
      </c>
      <c r="W10" s="3">
        <f t="shared" si="1"/>
        <v>1.0573477618100208E-12</v>
      </c>
      <c r="X10" s="3">
        <f t="shared" si="2"/>
        <v>-3.5199999999999995E-12</v>
      </c>
      <c r="Y10" s="3">
        <f t="shared" si="3"/>
        <v>3.0932141724345349E-11</v>
      </c>
      <c r="Z10" s="142">
        <f>Z9+inventory[[#This Row],[Other_radfor]]</f>
        <v>0</v>
      </c>
      <c r="AA10" s="3">
        <f>SUM(inventory[[#This Row],[CO2_temp_s1]:[CO2_temp_s2]])</f>
        <v>3.4128477366571655E-16</v>
      </c>
      <c r="AB10" s="3">
        <f>inventory[[#This Row],[CH4_temp_s1]]+inventory[[#This Row],[CH4_temp_s2]]</f>
        <v>3.5768226722820044E-14</v>
      </c>
      <c r="AC10" s="3">
        <f>inventory[[#This Row],[gas1_temp_s1]]+inventory[[#This Row],[gas1_temp_s2]]</f>
        <v>6.7845930205189723E-14</v>
      </c>
      <c r="AD10" s="3">
        <f>inventory[[#This Row],[gas2_temp_s1]]+inventory[[#This Row],[gas2_temp_s2]]</f>
        <v>-1.8891013496875354E-13</v>
      </c>
      <c r="AE10" s="3">
        <f>inventory[[#This Row],[gas3_temp_s1]]+inventory[[#This Row],[gas3_temp_s2]]</f>
        <v>1.9823671650862692E-12</v>
      </c>
      <c r="AF10" s="142">
        <f>inventory[[#This Row],[other_temp_s1]]+inventory[[#This Row],[other_temp_s2]]</f>
        <v>0</v>
      </c>
      <c r="AG10" s="118">
        <f>inventory[[#This Row],[CO2_flux]]+AG9</f>
        <v>1</v>
      </c>
      <c r="AH10" s="118">
        <f>inventory[[#This Row],[CH4_flux]]+AH9</f>
        <v>1</v>
      </c>
      <c r="AI10" s="118">
        <f>inventory[[#This Row],[Gas1_flux]]+AI9</f>
        <v>1</v>
      </c>
      <c r="AJ10" s="118">
        <f>inventory[[#This Row],[Gas2_flux]]+AJ9</f>
        <v>1</v>
      </c>
      <c r="AK10" s="144">
        <f>inventory[[#This Row],[Gas3_flux]]+AK9</f>
        <v>1</v>
      </c>
      <c r="AL10" s="113">
        <f>A_CO2*(AX9*clim_sens1*(1-EXP(-1/clim_time1))
+AY9*clim_sens1*life1_CO2/(life1_CO2-clim_time1)*(EXP(-1/life1_CO2)-EXP(-1/clim_time1))
+AZ9*clim_sens1*life2_CO2/(life2_CO2-clim_time1)*(EXP(-1/life2_CO2)-EXP(-1/clim_time1))
+BA9*clim_sens1*life3_CO2/(life3_CO2-clim_time1)*(EXP(-1/life3_CO2)-EXP(-1/clim_time1)))
+AL9*EXP(-1/clim_time1)</f>
        <v>3.3575151710824675E-16</v>
      </c>
      <c r="AM10" s="113">
        <f>A_CO2*(AX9*clim_sens2*(1-EXP(-1/clim_time2))
+AY9*clim_sens2*life1_CO2/(life1_CO2-clim_time2)*(EXP(-1/life1_CO2)-EXP(-1/clim_time2))
+AZ9*clim_sens2*life2_CO2/(life2_CO2-clim_time2)*(EXP(-1/life2_CO2)-EXP(-1/clim_time2))
+BA9*clim_sens2*life3_CO2/(life3_CO2-clim_time2)*(EXP(-1/life3_CO2)-EXP(-1/clim_time2)))
+AM9*EXP(-1/clim_time2)</f>
        <v>5.5332565574697866E-18</v>
      </c>
      <c r="AN10" s="113">
        <f t="shared" si="4"/>
        <v>3.5182762426525394E-14</v>
      </c>
      <c r="AO10" s="113">
        <f t="shared" si="5"/>
        <v>5.8546429629464782E-16</v>
      </c>
      <c r="AP10" s="113">
        <f t="shared" si="6"/>
        <v>6.6742296865251688E-14</v>
      </c>
      <c r="AQ10" s="113">
        <f t="shared" si="7"/>
        <v>1.1036333399380369E-15</v>
      </c>
      <c r="AR10" s="113">
        <f t="shared" si="8"/>
        <v>-1.8524933439201914E-13</v>
      </c>
      <c r="AS10" s="113">
        <f t="shared" si="9"/>
        <v>-3.6608005767344004E-15</v>
      </c>
      <c r="AT10" s="113">
        <f t="shared" si="10"/>
        <v>1.9500817888601425E-12</v>
      </c>
      <c r="AU10" s="113">
        <f t="shared" si="11"/>
        <v>3.2285376226126669E-14</v>
      </c>
      <c r="AV10" s="113">
        <f t="shared" si="12"/>
        <v>0</v>
      </c>
      <c r="AW10" s="149">
        <f>T9*Other_forcing_efficacy*clim_sens2*(1-EXP(-1/clim_time2))
+AW9*EXP(-1/clim_time2)</f>
        <v>0</v>
      </c>
      <c r="AX10" s="113">
        <f>p_0*(inventory[[#This Row],[CO2_flux]]+inventory[[#This Row],[CH4_to_CO2]])+AX9</f>
        <v>0.28150739363751176</v>
      </c>
      <c r="AY10" s="113">
        <f>p_1*(inventory[[#This Row],[CO2_flux]]+inventory[[#This Row],[CH4_to_CO2]])+AY9*EXP(-1/life1_CO2)</f>
        <v>0.28831325396937735</v>
      </c>
      <c r="AZ10" s="113">
        <f>p_2*(inventory[[#This Row],[CO2_flux]]+inventory[[#This Row],[CH4_to_CO2]])+AZ9*EXP(-1/life2_CO2)</f>
        <v>0.34123203905912514</v>
      </c>
      <c r="BA10" s="113">
        <f>p_3*(inventory[[#This Row],[CO2_flux]]+inventory[[#This Row],[CH4_to_CO2]])+BA9*EXP(-1/life3_CO2)</f>
        <v>0.20268585071270173</v>
      </c>
      <c r="BB10" s="113">
        <f>IF(fossil_CH4,K9*(1-EXP(-1/life_CH4))*CH4_to_CO2,0)</f>
        <v>9.066492833458617E-2</v>
      </c>
    </row>
    <row r="11" spans="1:54" x14ac:dyDescent="0.2">
      <c r="A11" s="43">
        <v>4</v>
      </c>
      <c r="B11" s="107">
        <v>0</v>
      </c>
      <c r="C11" s="107">
        <v>0</v>
      </c>
      <c r="D11" s="107">
        <v>0</v>
      </c>
      <c r="E11" s="107">
        <v>0</v>
      </c>
      <c r="F11" s="107">
        <v>0</v>
      </c>
      <c r="G11" s="107">
        <v>0</v>
      </c>
      <c r="H11" s="131">
        <f>SUM(inventory[[#This Row],[CO2_IRF]:[other_IRF]])</f>
        <v>3.9404010068210938E-11</v>
      </c>
      <c r="I11" s="133">
        <f>SUM(inventory[[#This Row],[CO2_temp]:[other_temp]])</f>
        <v>2.4327478988277216E-12</v>
      </c>
      <c r="J11" s="117">
        <f>SUM(inventory[[#This Row],[CO2_mass0]:[CO2_mass3]])</f>
        <v>1.1454149347725711</v>
      </c>
      <c r="K11" s="117">
        <f>inventory[[#This Row],[CH4_flux]]+K10*EXP(-1/life_CH4)</f>
        <v>0.72427751997421419</v>
      </c>
      <c r="L11" s="117">
        <f>inventory[[#This Row],[Gas1_flux]]+L10*EXP(-1/life_gas1)</f>
        <v>0.96748258790296304</v>
      </c>
      <c r="M11" s="117">
        <f>inventory[[#This Row],[Gas2_flux]]+M10*EXP(-1/life_gas2)</f>
        <v>1.1877741063561652E-158</v>
      </c>
      <c r="N11" s="140">
        <f>inventory[[#This Row],[Gas3_flux]]+N10*EXP(-1/life_gas3)</f>
        <v>0.91494722873003076</v>
      </c>
      <c r="O11" s="3">
        <f>inventory[[#This Row],[CO2]]*A_CO2</f>
        <v>2.0064233412411123E-15</v>
      </c>
      <c r="P11" s="3">
        <f>inventory[[#This Row],[CH4]]*A_CH4</f>
        <v>1.5247957432217212E-13</v>
      </c>
      <c r="Q11" s="3">
        <f>inventory[[#This Row],[gas1]]*A_gas1</f>
        <v>3.4523311397241578E-13</v>
      </c>
      <c r="R11" s="3">
        <f>inventory[[#This Row],[gas2]]*A_gas2</f>
        <v>-3.8008771403397285E-168</v>
      </c>
      <c r="S11" s="3">
        <f>inventory[[#This Row],[gas3]]*A_gas3</f>
        <v>9.7517114797449991E-12</v>
      </c>
      <c r="T11" s="142">
        <f>inventory[[#This Row],[Other_forcing]]/earth_area</f>
        <v>0</v>
      </c>
      <c r="U11" s="3">
        <f>U10+A_CO2*(AX10+AY10*life1_CO2*(1-EXP(-1/life1_CO2))+AZ10*life2_CO2*(1-EXP(-1/life2_CO2))+BA10*life3_CO2*(1-EXP(-1/life3_CO2)))</f>
        <v>7.204783325115653E-15</v>
      </c>
      <c r="V11" s="3">
        <f t="shared" si="0"/>
        <v>7.1978124517427991E-13</v>
      </c>
      <c r="W11" s="3">
        <f t="shared" si="1"/>
        <v>1.4040113970122965E-12</v>
      </c>
      <c r="X11" s="3">
        <f t="shared" si="2"/>
        <v>-3.5199999999999995E-12</v>
      </c>
      <c r="Y11" s="3">
        <f t="shared" si="3"/>
        <v>4.0793012642699247E-11</v>
      </c>
      <c r="Z11" s="142">
        <f>Z10+inventory[[#This Row],[Other_radfor]]</f>
        <v>0</v>
      </c>
      <c r="AA11" s="3">
        <f>SUM(inventory[[#This Row],[CO2_temp_s1]:[CO2_temp_s2]])</f>
        <v>4.4035520571548658E-16</v>
      </c>
      <c r="AB11" s="3">
        <f>inventory[[#This Row],[CH4_temp_s1]]+inventory[[#This Row],[CH4_temp_s2]]</f>
        <v>4.3221208286475653E-14</v>
      </c>
      <c r="AC11" s="3">
        <f>inventory[[#This Row],[gas1_temp_s1]]+inventory[[#This Row],[gas1_temp_s2]]</f>
        <v>8.5263869715923228E-14</v>
      </c>
      <c r="AD11" s="3">
        <f>inventory[[#This Row],[gas2_temp_s1]]+inventory[[#This Row],[gas2_temp_s2]]</f>
        <v>-1.6810984443997149E-13</v>
      </c>
      <c r="AE11" s="3">
        <f>inventory[[#This Row],[gas3_temp_s1]]+inventory[[#This Row],[gas3_temp_s2]]</f>
        <v>2.4719323100595786E-12</v>
      </c>
      <c r="AF11" s="142">
        <f>inventory[[#This Row],[other_temp_s1]]+inventory[[#This Row],[other_temp_s2]]</f>
        <v>0</v>
      </c>
      <c r="AG11" s="118">
        <f>inventory[[#This Row],[CO2_flux]]+AG10</f>
        <v>1</v>
      </c>
      <c r="AH11" s="118">
        <f>inventory[[#This Row],[CH4_flux]]+AH10</f>
        <v>1</v>
      </c>
      <c r="AI11" s="118">
        <f>inventory[[#This Row],[Gas1_flux]]+AI10</f>
        <v>1</v>
      </c>
      <c r="AJ11" s="118">
        <f>inventory[[#This Row],[Gas2_flux]]+AJ10</f>
        <v>1</v>
      </c>
      <c r="AK11" s="144">
        <f>inventory[[#This Row],[Gas3_flux]]+AK10</f>
        <v>1</v>
      </c>
      <c r="AL11" s="113">
        <f>A_CO2*(AX10*clim_sens1*(1-EXP(-1/clim_time1))
+AY10*clim_sens1*life1_CO2/(life1_CO2-clim_time1)*(EXP(-1/life1_CO2)-EXP(-1/clim_time1))
+AZ10*clim_sens1*life2_CO2/(life2_CO2-clim_time1)*(EXP(-1/life2_CO2)-EXP(-1/clim_time1))
+BA10*clim_sens1*life3_CO2/(life3_CO2-clim_time1)*(EXP(-1/life3_CO2)-EXP(-1/clim_time1)))
+AL10*EXP(-1/clim_time1)</f>
        <v>4.3284327065617988E-16</v>
      </c>
      <c r="AM11" s="113">
        <f>A_CO2*(AX10*clim_sens2*(1-EXP(-1/clim_time2))
+AY10*clim_sens2*life1_CO2/(life1_CO2-clim_time2)*(EXP(-1/life1_CO2)-EXP(-1/clim_time2))
+AZ10*clim_sens2*life2_CO2/(life2_CO2-clim_time2)*(EXP(-1/life2_CO2)-EXP(-1/clim_time2))
+BA10*clim_sens2*life3_CO2/(life3_CO2-clim_time2)*(EXP(-1/life3_CO2)-EXP(-1/clim_time2)))
+AM10*EXP(-1/clim_time2)</f>
        <v>7.5119350593067053E-18</v>
      </c>
      <c r="AN11" s="113">
        <f t="shared" si="4"/>
        <v>4.247101928315711E-14</v>
      </c>
      <c r="AO11" s="113">
        <f t="shared" si="5"/>
        <v>7.5018900331854027E-16</v>
      </c>
      <c r="AP11" s="113">
        <f t="shared" si="6"/>
        <v>8.3800200417993029E-14</v>
      </c>
      <c r="AQ11" s="113">
        <f t="shared" si="7"/>
        <v>1.4636692979301963E-15</v>
      </c>
      <c r="AR11" s="113">
        <f t="shared" si="8"/>
        <v>-1.6445797264069983E-13</v>
      </c>
      <c r="AS11" s="113">
        <f t="shared" si="9"/>
        <v>-3.651871799271653E-15</v>
      </c>
      <c r="AT11" s="113">
        <f t="shared" si="10"/>
        <v>2.4294078922875003E-12</v>
      </c>
      <c r="AU11" s="113">
        <f t="shared" si="11"/>
        <v>4.2524417772078153E-14</v>
      </c>
      <c r="AV11" s="113">
        <f t="shared" si="12"/>
        <v>0</v>
      </c>
      <c r="AW11" s="149">
        <f>T10*Other_forcing_efficacy*clim_sens2*(1-EXP(-1/clim_time2))
+AW10*EXP(-1/clim_time2)</f>
        <v>0</v>
      </c>
      <c r="AX11" s="113">
        <f>p_0*(inventory[[#This Row],[CO2_flux]]+inventory[[#This Row],[CH4_to_CO2]])+AX10</f>
        <v>0.29968243050070442</v>
      </c>
      <c r="AY11" s="113">
        <f>p_1*(inventory[[#This Row],[CO2_flux]]+inventory[[#This Row],[CH4_to_CO2]])+AY10*EXP(-1/life1_CO2)</f>
        <v>0.30631858941768642</v>
      </c>
      <c r="AZ11" s="113">
        <f>p_2*(inventory[[#This Row],[CO2_flux]]+inventory[[#This Row],[CH4_to_CO2]])+AZ10*EXP(-1/life2_CO2)</f>
        <v>0.35564009848857281</v>
      </c>
      <c r="BA11" s="113">
        <f>p_3*(inventory[[#This Row],[CO2_flux]]+inventory[[#This Row],[CH4_to_CO2]])+BA10*EXP(-1/life3_CO2)</f>
        <v>0.1837738163656073</v>
      </c>
      <c r="BB11" s="113">
        <f>IF(fossil_CH4,K10*(1-EXP(-1/life_CH4))*CH4_to_CO2,0)</f>
        <v>8.3640298496054685E-2</v>
      </c>
    </row>
    <row r="12" spans="1:54" x14ac:dyDescent="0.2">
      <c r="A12" s="43">
        <v>5</v>
      </c>
      <c r="B12" s="107">
        <v>0</v>
      </c>
      <c r="C12" s="107">
        <v>0</v>
      </c>
      <c r="D12" s="107">
        <v>0</v>
      </c>
      <c r="E12" s="107">
        <v>0</v>
      </c>
      <c r="F12" s="107">
        <v>0</v>
      </c>
      <c r="G12" s="107">
        <v>0</v>
      </c>
      <c r="H12" s="131">
        <f>SUM(inventory[[#This Row],[CO2_IRF]:[other_IRF]])</f>
        <v>4.9540433660249932E-11</v>
      </c>
      <c r="I12" s="133">
        <f>SUM(inventory[[#This Row],[CO2_temp]:[other_temp]])</f>
        <v>2.8925279149088647E-12</v>
      </c>
      <c r="J12" s="117">
        <f>SUM(inventory[[#This Row],[CO2_mass0]:[CO2_mass3]])</f>
        <v>1.1740973445546794</v>
      </c>
      <c r="K12" s="117">
        <f>inventory[[#This Row],[CH4_flux]]+K11*EXP(-1/life_CH4)</f>
        <v>0.66816120717669325</v>
      </c>
      <c r="L12" s="117">
        <f>inventory[[#This Row],[Gas1_flux]]+L11*EXP(-1/life_gas1)</f>
        <v>0.95951981338522874</v>
      </c>
      <c r="M12" s="117">
        <f>inventory[[#This Row],[Gas2_flux]]+M11*EXP(-1/life_gas2)</f>
        <v>3.9211848562019467E-198</v>
      </c>
      <c r="N12" s="140">
        <f>inventory[[#This Row],[Gas3_flux]]+N11*EXP(-1/life_gas3)</f>
        <v>0.89483931681436946</v>
      </c>
      <c r="O12" s="3">
        <f>inventory[[#This Row],[CO2]]*A_CO2</f>
        <v>2.0566663184564314E-15</v>
      </c>
      <c r="P12" s="3">
        <f>inventory[[#This Row],[CH4]]*A_CH4</f>
        <v>1.4066560626169651E-13</v>
      </c>
      <c r="Q12" s="3">
        <f>inventory[[#This Row],[gas1]]*A_gas1</f>
        <v>3.4239170527215573E-13</v>
      </c>
      <c r="R12" s="3">
        <f>inventory[[#This Row],[gas2]]*A_gas2</f>
        <v>-1.254779153984623E-207</v>
      </c>
      <c r="S12" s="3">
        <f>inventory[[#This Row],[gas3]]*A_gas3</f>
        <v>9.537396873061259E-12</v>
      </c>
      <c r="T12" s="142">
        <f>inventory[[#This Row],[Other_forcing]]/earth_area</f>
        <v>0</v>
      </c>
      <c r="U12" s="3">
        <f>U11+A_CO2*(AX11+AY11*life1_CO2*(1-EXP(-1/life1_CO2))+AZ11*life2_CO2*(1-EXP(-1/life2_CO2))+BA11*life3_CO2*(1-EXP(-1/life3_CO2)))</f>
        <v>9.1674179143989927E-15</v>
      </c>
      <c r="V12" s="3">
        <f t="shared" si="0"/>
        <v>8.6627444912417744E-13</v>
      </c>
      <c r="W12" s="3">
        <f t="shared" si="1"/>
        <v>1.7478218497437673E-12</v>
      </c>
      <c r="X12" s="3">
        <f t="shared" si="2"/>
        <v>-3.5199999999999995E-12</v>
      </c>
      <c r="Y12" s="3">
        <f t="shared" si="3"/>
        <v>5.0437169943467585E-11</v>
      </c>
      <c r="Z12" s="142">
        <f>Z11+inventory[[#This Row],[Other_radfor]]</f>
        <v>0</v>
      </c>
      <c r="AA12" s="3">
        <f>SUM(inventory[[#This Row],[CO2_temp_s1]:[CO2_temp_s2]])</f>
        <v>5.3274462111528209E-16</v>
      </c>
      <c r="AB12" s="3">
        <f>inventory[[#This Row],[CH4_temp_s1]]+inventory[[#This Row],[CH4_temp_s2]]</f>
        <v>4.8972291184518759E-14</v>
      </c>
      <c r="AC12" s="3">
        <f>inventory[[#This Row],[gas1_temp_s1]]+inventory[[#This Row],[gas1_temp_s2]]</f>
        <v>1.0056141516011486E-13</v>
      </c>
      <c r="AD12" s="3">
        <f>inventory[[#This Row],[gas2_temp_s1]]+inventory[[#This Row],[gas2_temp_s2]]</f>
        <v>-1.4964308325508398E-13</v>
      </c>
      <c r="AE12" s="3">
        <f>inventory[[#This Row],[gas3_temp_s1]]+inventory[[#This Row],[gas3_temp_s2]]</f>
        <v>2.8921045471981999E-12</v>
      </c>
      <c r="AF12" s="142">
        <f>inventory[[#This Row],[other_temp_s1]]+inventory[[#This Row],[other_temp_s2]]</f>
        <v>0</v>
      </c>
      <c r="AG12" s="118">
        <f>inventory[[#This Row],[CO2_flux]]+AG11</f>
        <v>1</v>
      </c>
      <c r="AH12" s="118">
        <f>inventory[[#This Row],[CH4_flux]]+AH11</f>
        <v>1</v>
      </c>
      <c r="AI12" s="118">
        <f>inventory[[#This Row],[Gas1_flux]]+AI11</f>
        <v>1</v>
      </c>
      <c r="AJ12" s="118">
        <f>inventory[[#This Row],[Gas2_flux]]+AJ11</f>
        <v>1</v>
      </c>
      <c r="AK12" s="144">
        <f>inventory[[#This Row],[Gas3_flux]]+AK11</f>
        <v>1</v>
      </c>
      <c r="AL12" s="113">
        <f>A_CO2*(AX11*clim_sens1*(1-EXP(-1/clim_time1))
+AY11*clim_sens1*life1_CO2/(life1_CO2-clim_time1)*(EXP(-1/life1_CO2)-EXP(-1/clim_time1))
+AZ11*clim_sens1*life2_CO2/(life2_CO2-clim_time1)*(EXP(-1/life2_CO2)-EXP(-1/clim_time1))
+BA11*clim_sens1*life3_CO2/(life3_CO2-clim_time1)*(EXP(-1/life3_CO2)-EXP(-1/clim_time1)))
+AL11*EXP(-1/clim_time1)</f>
        <v>5.2319744097939149E-16</v>
      </c>
      <c r="AM12" s="113">
        <f>A_CO2*(AX11*clim_sens2*(1-EXP(-1/clim_time2))
+AY11*clim_sens2*life1_CO2/(life1_CO2-clim_time2)*(EXP(-1/life1_CO2)-EXP(-1/clim_time2))
+AZ11*clim_sens2*life2_CO2/(life2_CO2-clim_time2)*(EXP(-1/life2_CO2)-EXP(-1/clim_time2))
+BA11*clim_sens2*life3_CO2/(life3_CO2-clim_time2)*(EXP(-1/life3_CO2)-EXP(-1/clim_time2)))
+AM11*EXP(-1/clim_time2)</f>
        <v>9.5471801358905832E-18</v>
      </c>
      <c r="AN12" s="113">
        <f t="shared" si="4"/>
        <v>4.8070652587521514E-14</v>
      </c>
      <c r="AO12" s="113">
        <f t="shared" si="5"/>
        <v>9.0163859699724401E-16</v>
      </c>
      <c r="AP12" s="113">
        <f t="shared" si="6"/>
        <v>9.8741573436858767E-14</v>
      </c>
      <c r="AQ12" s="113">
        <f t="shared" si="7"/>
        <v>1.8198417232560925E-15</v>
      </c>
      <c r="AR12" s="113">
        <f t="shared" si="8"/>
        <v>-1.4600011845577988E-13</v>
      </c>
      <c r="AS12" s="113">
        <f t="shared" si="9"/>
        <v>-3.6429647993041027E-15</v>
      </c>
      <c r="AT12" s="113">
        <f t="shared" si="10"/>
        <v>2.8395928164456221E-12</v>
      </c>
      <c r="AU12" s="113">
        <f t="shared" si="11"/>
        <v>5.2511730752578005E-14</v>
      </c>
      <c r="AV12" s="113">
        <f t="shared" si="12"/>
        <v>0</v>
      </c>
      <c r="AW12" s="149">
        <f>T11*Other_forcing_efficacy*clim_sens2*(1-EXP(-1/clim_time2))
+AW11*EXP(-1/clim_time2)</f>
        <v>0</v>
      </c>
      <c r="AX12" s="113">
        <f>p_0*(inventory[[#This Row],[CO2_flux]]+inventory[[#This Row],[CH4_to_CO2]])+AX11</f>
        <v>0.31644928331069372</v>
      </c>
      <c r="AY12" s="113">
        <f>p_1*(inventory[[#This Row],[CO2_flux]]+inventory[[#This Row],[CH4_to_CO2]])+AY11*EXP(-1/life1_CO2)</f>
        <v>0.32282672769823928</v>
      </c>
      <c r="AZ12" s="113">
        <f>p_2*(inventory[[#This Row],[CO2_flux]]+inventory[[#This Row],[CH4_to_CO2]])+AZ11*EXP(-1/life2_CO2)</f>
        <v>0.3678291393450161</v>
      </c>
      <c r="BA12" s="113">
        <f>p_3*(inventory[[#This Row],[CO2_flux]]+inventory[[#This Row],[CH4_to_CO2]])+BA11*EXP(-1/life3_CO2)</f>
        <v>0.16699219420073017</v>
      </c>
      <c r="BB12" s="113">
        <f>IF(fossil_CH4,K11*(1-EXP(-1/life_CH4))*CH4_to_CO2,0)</f>
        <v>7.7159930096591278E-2</v>
      </c>
    </row>
    <row r="13" spans="1:54" x14ac:dyDescent="0.2">
      <c r="A13" s="43">
        <v>6</v>
      </c>
      <c r="B13" s="107">
        <v>0</v>
      </c>
      <c r="C13" s="107">
        <v>0</v>
      </c>
      <c r="D13" s="107">
        <v>0</v>
      </c>
      <c r="E13" s="107">
        <v>0</v>
      </c>
      <c r="F13" s="107">
        <v>0</v>
      </c>
      <c r="G13" s="107">
        <v>0</v>
      </c>
      <c r="H13" s="131">
        <f>SUM(inventory[[#This Row],[CO2_IRF]:[other_IRF]])</f>
        <v>5.9450779609969591E-11</v>
      </c>
      <c r="I13" s="133">
        <f>SUM(inventory[[#This Row],[CO2_temp]:[other_temp]])</f>
        <v>3.2856148698950954E-12</v>
      </c>
      <c r="J13" s="117">
        <f>SUM(inventory[[#This Row],[CO2_mass0]:[CO2_mass3]])</f>
        <v>1.1999098679153235</v>
      </c>
      <c r="K13" s="117">
        <f>inventory[[#This Row],[CH4_flux]]+K12*EXP(-1/life_CH4)</f>
        <v>0.61639273132722694</v>
      </c>
      <c r="L13" s="117">
        <f>inventory[[#This Row],[Gas1_flux]]+L12*EXP(-1/life_gas1)</f>
        <v>0.95162257573483766</v>
      </c>
      <c r="M13" s="117">
        <f>inventory[[#This Row],[Gas2_flux]]+M12*EXP(-1/life_gas2)</f>
        <v>1.2944962004329919E-237</v>
      </c>
      <c r="N13" s="140">
        <f>inventory[[#This Row],[Gas3_flux]]+N12*EXP(-1/life_gas3)</f>
        <v>0.87517331904294715</v>
      </c>
      <c r="O13" s="3">
        <f>inventory[[#This Row],[CO2]]*A_CO2</f>
        <v>2.1018821156272716E-15</v>
      </c>
      <c r="P13" s="3">
        <f>inventory[[#This Row],[CH4]]*A_CH4</f>
        <v>1.2976697287443454E-13</v>
      </c>
      <c r="Q13" s="3">
        <f>inventory[[#This Row],[gas1]]*A_gas1</f>
        <v>3.3957368251917344E-13</v>
      </c>
      <c r="R13" s="3">
        <f>inventory[[#This Row],[gas2]]*A_gas2</f>
        <v>-4.1423878413855738E-247</v>
      </c>
      <c r="S13" s="3">
        <f>inventory[[#This Row],[gas3]]*A_gas3</f>
        <v>9.3277922858170193E-12</v>
      </c>
      <c r="T13" s="142">
        <f>inventory[[#This Row],[Other_forcing]]/earth_area</f>
        <v>0</v>
      </c>
      <c r="U13" s="3">
        <f>U12+A_CO2*(AX12+AY12*life1_CO2*(1-EXP(-1/life1_CO2))+AZ12*life2_CO2*(1-EXP(-1/life2_CO2))+BA12*life3_CO2*(1-EXP(-1/life3_CO2)))</f>
        <v>1.1183134530369349E-14</v>
      </c>
      <c r="V13" s="3">
        <f t="shared" si="0"/>
        <v>1.0014175031262261E-12</v>
      </c>
      <c r="W13" s="3">
        <f t="shared" si="1"/>
        <v>2.0888026028546225E-12</v>
      </c>
      <c r="X13" s="3">
        <f t="shared" si="2"/>
        <v>-3.5199999999999995E-12</v>
      </c>
      <c r="Y13" s="3">
        <f t="shared" si="3"/>
        <v>5.986937636945837E-11</v>
      </c>
      <c r="Z13" s="142">
        <f>Z12+inventory[[#This Row],[Other_radfor]]</f>
        <v>0</v>
      </c>
      <c r="AA13" s="3">
        <f>SUM(inventory[[#This Row],[CO2_temp_s1]:[CO2_temp_s2]])</f>
        <v>6.1880684820134888E-16</v>
      </c>
      <c r="AB13" s="3">
        <f>inventory[[#This Row],[CH4_temp_s1]]+inventory[[#This Row],[CH4_temp_s2]]</f>
        <v>5.3279482536667785E-14</v>
      </c>
      <c r="AC13" s="3">
        <f>inventory[[#This Row],[gas1_temp_s1]]+inventory[[#This Row],[gas1_temp_s2]]</f>
        <v>1.1397781114293403E-13</v>
      </c>
      <c r="AD13" s="3">
        <f>inventory[[#This Row],[gas2_temp_s1]]+inventory[[#This Row],[gas2_temp_s2]]</f>
        <v>-1.3324795136483392E-13</v>
      </c>
      <c r="AE13" s="3">
        <f>inventory[[#This Row],[gas3_temp_s1]]+inventory[[#This Row],[gas3_temp_s2]]</f>
        <v>3.2509867207321263E-12</v>
      </c>
      <c r="AF13" s="142">
        <f>inventory[[#This Row],[other_temp_s1]]+inventory[[#This Row],[other_temp_s2]]</f>
        <v>0</v>
      </c>
      <c r="AG13" s="118">
        <f>inventory[[#This Row],[CO2_flux]]+AG12</f>
        <v>1</v>
      </c>
      <c r="AH13" s="118">
        <f>inventory[[#This Row],[CH4_flux]]+AH12</f>
        <v>1</v>
      </c>
      <c r="AI13" s="118">
        <f>inventory[[#This Row],[Gas1_flux]]+AI12</f>
        <v>1</v>
      </c>
      <c r="AJ13" s="118">
        <f>inventory[[#This Row],[Gas2_flux]]+AJ12</f>
        <v>1</v>
      </c>
      <c r="AK13" s="144">
        <f>inventory[[#This Row],[Gas3_flux]]+AK12</f>
        <v>1</v>
      </c>
      <c r="AL13" s="113">
        <f>A_CO2*(AX12*clim_sens1*(1-EXP(-1/clim_time1))
+AY12*clim_sens1*life1_CO2/(life1_CO2-clim_time1)*(EXP(-1/life1_CO2)-EXP(-1/clim_time1))
+AZ12*clim_sens1*life2_CO2/(life2_CO2-clim_time1)*(EXP(-1/life2_CO2)-EXP(-1/clim_time1))
+BA12*clim_sens1*life3_CO2/(life3_CO2-clim_time1)*(EXP(-1/life3_CO2)-EXP(-1/clim_time1)))
+AL12*EXP(-1/clim_time1)</f>
        <v>6.0717384394265252E-16</v>
      </c>
      <c r="AM13" s="113">
        <f>A_CO2*(AX12*clim_sens2*(1-EXP(-1/clim_time2))
+AY12*clim_sens2*life1_CO2/(life1_CO2-clim_time2)*(EXP(-1/life1_CO2)-EXP(-1/clim_time2))
+AZ12*clim_sens2*life2_CO2/(life2_CO2-clim_time2)*(EXP(-1/life2_CO2)-EXP(-1/clim_time2))
+BA12*clim_sens2*life3_CO2/(life3_CO2-clim_time2)*(EXP(-1/life3_CO2)-EXP(-1/clim_time2)))
+AM12*EXP(-1/clim_time2)</f>
        <v>1.163300425869634E-17</v>
      </c>
      <c r="AN13" s="113">
        <f t="shared" si="4"/>
        <v>5.2238639666792183E-14</v>
      </c>
      <c r="AO13" s="113">
        <f t="shared" si="5"/>
        <v>1.0408428698756022E-15</v>
      </c>
      <c r="AP13" s="113">
        <f t="shared" si="6"/>
        <v>1.1180562653274627E-13</v>
      </c>
      <c r="AQ13" s="113">
        <f t="shared" si="7"/>
        <v>2.1721846101877667E-15</v>
      </c>
      <c r="AR13" s="113">
        <f t="shared" si="8"/>
        <v>-1.2961387184111799E-13</v>
      </c>
      <c r="AS13" s="113">
        <f t="shared" si="9"/>
        <v>-3.6340795237159342E-15</v>
      </c>
      <c r="AT13" s="113">
        <f t="shared" si="10"/>
        <v>3.1887338081624241E-12</v>
      </c>
      <c r="AU13" s="113">
        <f t="shared" si="11"/>
        <v>6.2252912569702351E-14</v>
      </c>
      <c r="AV13" s="113">
        <f t="shared" si="12"/>
        <v>0</v>
      </c>
      <c r="AW13" s="149">
        <f>T12*Other_forcing_efficacy*clim_sens2*(1-EXP(-1/clim_time2))
+AW12*EXP(-1/clim_time2)</f>
        <v>0</v>
      </c>
      <c r="AX13" s="113">
        <f>p_0*(inventory[[#This Row],[CO2_flux]]+inventory[[#This Row],[CH4_to_CO2]])+AX12</f>
        <v>0.33191705678856614</v>
      </c>
      <c r="AY13" s="113">
        <f>p_1*(inventory[[#This Row],[CO2_flux]]+inventory[[#This Row],[CH4_to_CO2]])+AY12*EXP(-1/life1_CO2)</f>
        <v>0.33795392888289399</v>
      </c>
      <c r="AZ13" s="113">
        <f>p_2*(inventory[[#This Row],[CO2_flux]]+inventory[[#This Row],[CH4_to_CO2]])+AZ12*EXP(-1/life2_CO2)</f>
        <v>0.37800085759791657</v>
      </c>
      <c r="BA13" s="113">
        <f>p_3*(inventory[[#This Row],[CO2_flux]]+inventory[[#This Row],[CH4_to_CO2]])+BA12*EXP(-1/life3_CO2)</f>
        <v>0.15203802464594676</v>
      </c>
      <c r="BB13" s="113">
        <f>IF(fossil_CH4,K12*(1-EXP(-1/life_CH4))*CH4_to_CO2,0)</f>
        <v>7.1181654293016261E-2</v>
      </c>
    </row>
    <row r="14" spans="1:54" x14ac:dyDescent="0.2">
      <c r="A14" s="43">
        <v>7</v>
      </c>
      <c r="B14" s="107">
        <v>0</v>
      </c>
      <c r="C14" s="107">
        <v>0</v>
      </c>
      <c r="D14" s="107">
        <v>0</v>
      </c>
      <c r="E14" s="107">
        <v>0</v>
      </c>
      <c r="F14" s="107">
        <v>0</v>
      </c>
      <c r="G14" s="107">
        <v>0</v>
      </c>
      <c r="H14" s="131">
        <f>SUM(inventory[[#This Row],[CO2_IRF]:[other_IRF]])</f>
        <v>6.9140603355971644E-11</v>
      </c>
      <c r="I14" s="133">
        <f>SUM(inventory[[#This Row],[CO2_temp]:[other_temp]])</f>
        <v>3.6198643643242394E-12</v>
      </c>
      <c r="J14" s="117">
        <f>SUM(inventory[[#This Row],[CO2_mass0]:[CO2_mass3]])</f>
        <v>1.2229947760788049</v>
      </c>
      <c r="K14" s="117">
        <f>inventory[[#This Row],[CH4_flux]]+K13*EXP(-1/life_CH4)</f>
        <v>0.56863522627790775</v>
      </c>
      <c r="L14" s="117">
        <f>inventory[[#This Row],[Gas1_flux]]+L13*EXP(-1/life_gas1)</f>
        <v>0.94379033555676217</v>
      </c>
      <c r="M14" s="117">
        <f>inventory[[#This Row],[Gas2_flux]]+M13*EXP(-1/life_gas2)</f>
        <v>4.2735052653410289E-277</v>
      </c>
      <c r="N14" s="140">
        <f>inventory[[#This Row],[Gas3_flux]]+N13*EXP(-1/life_gas3)</f>
        <v>0.85593952341226487</v>
      </c>
      <c r="O14" s="3">
        <f>inventory[[#This Row],[CO2]]*A_CO2</f>
        <v>2.1423199492572422E-15</v>
      </c>
      <c r="P14" s="3">
        <f>inventory[[#This Row],[CH4]]*A_CH4</f>
        <v>1.1971275492650148E-13</v>
      </c>
      <c r="Q14" s="3">
        <f>inventory[[#This Row],[gas1]]*A_gas1</f>
        <v>3.3677885323762768E-13</v>
      </c>
      <c r="R14" s="3">
        <f>inventory[[#This Row],[gas2]]*A_gas2</f>
        <v>-1.3675216849091292E-286</v>
      </c>
      <c r="S14" s="3">
        <f>inventory[[#This Row],[gas3]]*A_gas3</f>
        <v>9.1227942053144583E-12</v>
      </c>
      <c r="T14" s="142">
        <f>inventory[[#This Row],[Other_forcing]]/earth_area</f>
        <v>0</v>
      </c>
      <c r="U14" s="3">
        <f>U13+A_CO2*(AX13+AY13*life1_CO2*(1-EXP(-1/life1_CO2))+AZ13*life2_CO2*(1-EXP(-1/life2_CO2))+BA13*life3_CO2*(1-EXP(-1/life3_CO2)))</f>
        <v>1.3246612295812033E-14</v>
      </c>
      <c r="V14" s="3">
        <f t="shared" si="0"/>
        <v>1.1260898056805958E-12</v>
      </c>
      <c r="W14" s="3">
        <f t="shared" si="1"/>
        <v>2.4269769459216608E-12</v>
      </c>
      <c r="X14" s="3">
        <f t="shared" si="2"/>
        <v>-3.5199999999999995E-12</v>
      </c>
      <c r="Y14" s="3">
        <f t="shared" si="3"/>
        <v>6.9094289992073579E-11</v>
      </c>
      <c r="Z14" s="142">
        <f>Z13+inventory[[#This Row],[Other_radfor]]</f>
        <v>0</v>
      </c>
      <c r="AA14" s="3">
        <f>SUM(inventory[[#This Row],[CO2_temp_s1]:[CO2_temp_s2]])</f>
        <v>6.9887478289544047E-16</v>
      </c>
      <c r="AB14" s="3">
        <f>inventory[[#This Row],[CH4_temp_s1]]+inventory[[#This Row],[CH4_temp_s2]]</f>
        <v>5.6366641567012989E-14</v>
      </c>
      <c r="AC14" s="3">
        <f>inventory[[#This Row],[gas1_temp_s1]]+inventory[[#This Row],[gas1_temp_s2]]</f>
        <v>1.2572544062063807E-13</v>
      </c>
      <c r="AD14" s="3">
        <f>inventory[[#This Row],[gas2_temp_s1]]+inventory[[#This Row],[gas2_temp_s2]]</f>
        <v>-1.1869194292860905E-13</v>
      </c>
      <c r="AE14" s="3">
        <f>inventory[[#This Row],[gas3_temp_s1]]+inventory[[#This Row],[gas3_temp_s2]]</f>
        <v>3.5557653502823021E-12</v>
      </c>
      <c r="AF14" s="142">
        <f>inventory[[#This Row],[other_temp_s1]]+inventory[[#This Row],[other_temp_s2]]</f>
        <v>0</v>
      </c>
      <c r="AG14" s="118">
        <f>inventory[[#This Row],[CO2_flux]]+AG13</f>
        <v>1</v>
      </c>
      <c r="AH14" s="118">
        <f>inventory[[#This Row],[CH4_flux]]+AH13</f>
        <v>1</v>
      </c>
      <c r="AI14" s="118">
        <f>inventory[[#This Row],[Gas1_flux]]+AI13</f>
        <v>1</v>
      </c>
      <c r="AJ14" s="118">
        <f>inventory[[#This Row],[Gas2_flux]]+AJ13</f>
        <v>1</v>
      </c>
      <c r="AK14" s="144">
        <f>inventory[[#This Row],[Gas3_flux]]+AK13</f>
        <v>1</v>
      </c>
      <c r="AL14" s="113">
        <f>A_CO2*(AX13*clim_sens1*(1-EXP(-1/clim_time1))
+AY13*clim_sens1*life1_CO2/(life1_CO2-clim_time1)*(EXP(-1/life1_CO2)-EXP(-1/clim_time1))
+AZ13*clim_sens1*life2_CO2/(life2_CO2-clim_time1)*(EXP(-1/life2_CO2)-EXP(-1/clim_time1))
+BA13*clim_sens1*life3_CO2/(life3_CO2-clim_time1)*(EXP(-1/life3_CO2)-EXP(-1/clim_time1)))
+AL13*EXP(-1/clim_time1)</f>
        <v>6.8511106640244274E-16</v>
      </c>
      <c r="AM14" s="113">
        <f>A_CO2*(AX13*clim_sens2*(1-EXP(-1/clim_time2))
+AY13*clim_sens2*life1_CO2/(life1_CO2-clim_time2)*(EXP(-1/life1_CO2)-EXP(-1/clim_time2))
+AZ13*clim_sens2*life2_CO2/(life2_CO2-clim_time2)*(EXP(-1/life2_CO2)-EXP(-1/clim_time2))
+BA13*clim_sens2*life3_CO2/(life3_CO2-clim_time2)*(EXP(-1/life3_CO2)-EXP(-1/clim_time2)))
+AM13*EXP(-1/clim_time2)</f>
        <v>1.3763716492997763E-17</v>
      </c>
      <c r="AN14" s="113">
        <f t="shared" si="4"/>
        <v>5.5197889742880401E-14</v>
      </c>
      <c r="AO14" s="113">
        <f t="shared" si="5"/>
        <v>1.1687518241325859E-15</v>
      </c>
      <c r="AP14" s="113">
        <f t="shared" si="6"/>
        <v>1.2320470895278315E-13</v>
      </c>
      <c r="AQ14" s="113">
        <f t="shared" si="7"/>
        <v>2.5207316678549199E-15</v>
      </c>
      <c r="AR14" s="113">
        <f t="shared" si="8"/>
        <v>-1.1506672700908818E-13</v>
      </c>
      <c r="AS14" s="113">
        <f t="shared" si="9"/>
        <v>-3.6252159195208831E-15</v>
      </c>
      <c r="AT14" s="113">
        <f t="shared" si="10"/>
        <v>3.4840119128304507E-12</v>
      </c>
      <c r="AU14" s="113">
        <f t="shared" si="11"/>
        <v>7.1753437451851389E-14</v>
      </c>
      <c r="AV14" s="113">
        <f t="shared" si="12"/>
        <v>0</v>
      </c>
      <c r="AW14" s="149">
        <f>T13*Other_forcing_efficacy*clim_sens2*(1-EXP(-1/clim_time2))
+AW13*EXP(-1/clim_time2)</f>
        <v>0</v>
      </c>
      <c r="AX14" s="113">
        <f>p_0*(inventory[[#This Row],[CO2_flux]]+inventory[[#This Row],[CH4_to_CO2]])+AX13</f>
        <v>0.34618640232848963</v>
      </c>
      <c r="AY14" s="113">
        <f>p_1*(inventory[[#This Row],[CO2_flux]]+inventory[[#This Row],[CH4_to_CO2]])+AY13*EXP(-1/life1_CO2)</f>
        <v>0.3518074446719141</v>
      </c>
      <c r="AZ14" s="113">
        <f>p_2*(inventory[[#This Row],[CO2_flux]]+inventory[[#This Row],[CH4_to_CO2]])+AZ13*EXP(-1/life2_CO2)</f>
        <v>0.38634051837259598</v>
      </c>
      <c r="BA14" s="113">
        <f>p_3*(inventory[[#This Row],[CO2_flux]]+inventory[[#This Row],[CH4_to_CO2]])+BA13*EXP(-1/life3_CO2)</f>
        <v>0.13866041070580537</v>
      </c>
      <c r="BB14" s="113">
        <f>IF(fossil_CH4,K13*(1-EXP(-1/life_CH4))*CH4_to_CO2,0)</f>
        <v>6.5666569442813932E-2</v>
      </c>
    </row>
    <row r="15" spans="1:54" x14ac:dyDescent="0.2">
      <c r="A15" s="43">
        <v>8</v>
      </c>
      <c r="B15" s="107">
        <v>0</v>
      </c>
      <c r="C15" s="107">
        <v>0</v>
      </c>
      <c r="D15" s="107">
        <v>0</v>
      </c>
      <c r="E15" s="107">
        <v>0</v>
      </c>
      <c r="F15" s="107">
        <v>0</v>
      </c>
      <c r="G15" s="107">
        <v>0</v>
      </c>
      <c r="H15" s="131">
        <f>SUM(inventory[[#This Row],[CO2_IRF]:[other_IRF]])</f>
        <v>7.8615289931111562E-11</v>
      </c>
      <c r="I15" s="133">
        <f>SUM(inventory[[#This Row],[CO2_temp]:[other_temp]])</f>
        <v>3.9022387970540106E-12</v>
      </c>
      <c r="J15" s="117">
        <f>SUM(inventory[[#This Row],[CO2_mass0]:[CO2_mass3]])</f>
        <v>1.2435051968714137</v>
      </c>
      <c r="K15" s="117">
        <f>inventory[[#This Row],[CH4_flux]]+K14*EXP(-1/life_CH4)</f>
        <v>0.5245779259399983</v>
      </c>
      <c r="L15" s="117">
        <f>inventory[[#This Row],[Gas1_flux]]+L14*EXP(-1/life_gas1)</f>
        <v>0.93602255789541466</v>
      </c>
      <c r="M15" s="117">
        <f>inventory[[#This Row],[Gas2_flux]]+M14*EXP(-1/life_gas2)</f>
        <v>0</v>
      </c>
      <c r="N15" s="140">
        <f>inventory[[#This Row],[Gas3_flux]]+N14*EXP(-1/life_gas3)</f>
        <v>0.83712843136076331</v>
      </c>
      <c r="O15" s="3">
        <f>inventory[[#This Row],[CO2]]*A_CO2</f>
        <v>2.1782480533596551E-15</v>
      </c>
      <c r="P15" s="3">
        <f>inventory[[#This Row],[CH4]]*A_CH4</f>
        <v>1.1043752793678671E-13</v>
      </c>
      <c r="Q15" s="3">
        <f>inventory[[#This Row],[gas1]]*A_gas1</f>
        <v>3.3400702653583146E-13</v>
      </c>
      <c r="R15" s="3">
        <f>inventory[[#This Row],[gas2]]*A_gas2</f>
        <v>0</v>
      </c>
      <c r="S15" s="3">
        <f>inventory[[#This Row],[gas3]]*A_gas3</f>
        <v>8.922301393767516E-12</v>
      </c>
      <c r="T15" s="142">
        <f>inventory[[#This Row],[Other_forcing]]/earth_area</f>
        <v>0</v>
      </c>
      <c r="U15" s="3">
        <f>U14+A_CO2*(AX14+AY14*life1_CO2*(1-EXP(-1/life1_CO2))+AZ14*life2_CO2*(1-EXP(-1/life2_CO2))+BA14*life3_CO2*(1-EXP(-1/life3_CO2)))</f>
        <v>1.5352822233465637E-14</v>
      </c>
      <c r="V15" s="3">
        <f t="shared" si="0"/>
        <v>1.2411026203530592E-12</v>
      </c>
      <c r="W15" s="3">
        <f t="shared" si="1"/>
        <v>2.7623679768390072E-12</v>
      </c>
      <c r="X15" s="3">
        <f t="shared" si="2"/>
        <v>-3.5199999999999995E-12</v>
      </c>
      <c r="Y15" s="3">
        <f t="shared" si="3"/>
        <v>7.8116466511686029E-11</v>
      </c>
      <c r="Z15" s="142">
        <f>Z14+inventory[[#This Row],[Other_radfor]]</f>
        <v>0</v>
      </c>
      <c r="AA15" s="3">
        <f>SUM(inventory[[#This Row],[CO2_temp_s1]:[CO2_temp_s2]])</f>
        <v>7.7326436909533527E-16</v>
      </c>
      <c r="AB15" s="3">
        <f>inventory[[#This Row],[CH4_temp_s1]]+inventory[[#This Row],[CH4_temp_s2]]</f>
        <v>5.8427714337575674E-14</v>
      </c>
      <c r="AC15" s="3">
        <f>inventory[[#This Row],[gas1_temp_s1]]+inventory[[#This Row],[gas1_temp_s2]]</f>
        <v>1.3599283978663239E-13</v>
      </c>
      <c r="AD15" s="3">
        <f>inventory[[#This Row],[gas2_temp_s1]]+inventory[[#This Row],[gas2_temp_s2]]</f>
        <v>-1.0576864727088701E-13</v>
      </c>
      <c r="AE15" s="3">
        <f>inventory[[#This Row],[gas3_temp_s1]]+inventory[[#This Row],[gas3_temp_s2]]</f>
        <v>3.8128136258315943E-12</v>
      </c>
      <c r="AF15" s="142">
        <f>inventory[[#This Row],[other_temp_s1]]+inventory[[#This Row],[other_temp_s2]]</f>
        <v>0</v>
      </c>
      <c r="AG15" s="118">
        <f>inventory[[#This Row],[CO2_flux]]+AG14</f>
        <v>1</v>
      </c>
      <c r="AH15" s="118">
        <f>inventory[[#This Row],[CH4_flux]]+AH14</f>
        <v>1</v>
      </c>
      <c r="AI15" s="118">
        <f>inventory[[#This Row],[Gas1_flux]]+AI14</f>
        <v>1</v>
      </c>
      <c r="AJ15" s="118">
        <f>inventory[[#This Row],[Gas2_flux]]+AJ14</f>
        <v>1</v>
      </c>
      <c r="AK15" s="144">
        <f>inventory[[#This Row],[Gas3_flux]]+AK14</f>
        <v>1</v>
      </c>
      <c r="AL15" s="113">
        <f>A_CO2*(AX14*clim_sens1*(1-EXP(-1/clim_time1))
+AY14*clim_sens1*life1_CO2/(life1_CO2-clim_time1)*(EXP(-1/life1_CO2)-EXP(-1/clim_time1))
+AZ14*clim_sens1*life2_CO2/(life2_CO2-clim_time1)*(EXP(-1/life2_CO2)-EXP(-1/clim_time1))
+BA14*clim_sens1*life3_CO2/(life3_CO2-clim_time1)*(EXP(-1/life3_CO2)-EXP(-1/clim_time1)))
+AL14*EXP(-1/clim_time1)</f>
        <v>7.5733042386665472E-16</v>
      </c>
      <c r="AM15" s="113">
        <f>A_CO2*(AX14*clim_sens2*(1-EXP(-1/clim_time2))
+AY14*clim_sens2*life1_CO2/(life1_CO2-clim_time2)*(EXP(-1/life1_CO2)-EXP(-1/clim_time2))
+AZ14*clim_sens2*life2_CO2/(life2_CO2-clim_time2)*(EXP(-1/life2_CO2)-EXP(-1/clim_time2))
+BA14*clim_sens2*life3_CO2/(life3_CO2-clim_time2)*(EXP(-1/life3_CO2)-EXP(-1/clim_time2)))
+AM14*EXP(-1/clim_time2)</f>
        <v>1.5933945228680582E-17</v>
      </c>
      <c r="AN15" s="113">
        <f t="shared" si="4"/>
        <v>5.7141472483907559E-14</v>
      </c>
      <c r="AO15" s="113">
        <f t="shared" si="5"/>
        <v>1.2862418536681182E-15</v>
      </c>
      <c r="AP15" s="113">
        <f t="shared" si="6"/>
        <v>1.3312732346402757E-13</v>
      </c>
      <c r="AQ15" s="113">
        <f t="shared" si="7"/>
        <v>2.8655163226048131E-15</v>
      </c>
      <c r="AR15" s="113">
        <f t="shared" si="8"/>
        <v>-1.0215227333702508E-13</v>
      </c>
      <c r="AS15" s="113">
        <f t="shared" si="9"/>
        <v>-3.6163739338619192E-15</v>
      </c>
      <c r="AT15" s="113">
        <f t="shared" si="10"/>
        <v>3.7317949666704538E-12</v>
      </c>
      <c r="AU15" s="113">
        <f t="shared" si="11"/>
        <v>8.1018659161140428E-14</v>
      </c>
      <c r="AV15" s="113">
        <f t="shared" si="12"/>
        <v>0</v>
      </c>
      <c r="AW15" s="149">
        <f>T14*Other_forcing_efficacy*clim_sens2*(1-EXP(-1/clim_time2))
+AW14*EXP(-1/clim_time2)</f>
        <v>0</v>
      </c>
      <c r="AX15" s="113">
        <f>p_0*(inventory[[#This Row],[CO2_flux]]+inventory[[#This Row],[CH4_to_CO2]])+AX14</f>
        <v>0.35935017295320276</v>
      </c>
      <c r="AY15" s="113">
        <f>p_1*(inventory[[#This Row],[CO2_flux]]+inventory[[#This Row],[CH4_to_CO2]])+AY14*EXP(-1/life1_CO2)</f>
        <v>0.36448621635543482</v>
      </c>
      <c r="AZ15" s="113">
        <f>p_2*(inventory[[#This Row],[CO2_flux]]+inventory[[#This Row],[CH4_to_CO2]])+AZ14*EXP(-1/life2_CO2)</f>
        <v>0.39301825069109975</v>
      </c>
      <c r="BA15" s="113">
        <f>p_3*(inventory[[#This Row],[CO2_flux]]+inventory[[#This Row],[CH4_to_CO2]])+BA14*EXP(-1/life3_CO2)</f>
        <v>0.12665055687167648</v>
      </c>
      <c r="BB15" s="113">
        <f>IF(fossil_CH4,K14*(1-EXP(-1/life_CH4))*CH4_to_CO2,0)</f>
        <v>6.0578787964625486E-2</v>
      </c>
    </row>
    <row r="16" spans="1:54" x14ac:dyDescent="0.2">
      <c r="A16" s="43">
        <v>9</v>
      </c>
      <c r="B16" s="107">
        <v>0</v>
      </c>
      <c r="C16" s="107">
        <v>0</v>
      </c>
      <c r="D16" s="107">
        <v>0</v>
      </c>
      <c r="E16" s="107">
        <v>0</v>
      </c>
      <c r="F16" s="107">
        <v>0</v>
      </c>
      <c r="G16" s="107">
        <v>0</v>
      </c>
      <c r="H16" s="131">
        <f>SUM(inventory[[#This Row],[CO2_IRF]:[other_IRF]])</f>
        <v>8.7880061504379906E-11</v>
      </c>
      <c r="I16" s="133">
        <f>SUM(inventory[[#This Row],[CO2_temp]:[other_temp]])</f>
        <v>4.1389081336416483E-12</v>
      </c>
      <c r="J16" s="117">
        <f>SUM(inventory[[#This Row],[CO2_mass0]:[CO2_mass3]])</f>
        <v>1.2615995962255893</v>
      </c>
      <c r="K16" s="117">
        <f>inventory[[#This Row],[CH4_flux]]+K15*EXP(-1/life_CH4)</f>
        <v>0.4839341420769126</v>
      </c>
      <c r="L16" s="117">
        <f>inventory[[#This Row],[Gas1_flux]]+L15*EXP(-1/life_gas1)</f>
        <v>0.92831871219810924</v>
      </c>
      <c r="M16" s="117">
        <f>inventory[[#This Row],[Gas2_flux]]+M15*EXP(-1/life_gas2)</f>
        <v>0</v>
      </c>
      <c r="N16" s="140">
        <f>inventory[[#This Row],[Gas3_flux]]+N15*EXP(-1/life_gas3)</f>
        <v>0.81873075307798149</v>
      </c>
      <c r="O16" s="3">
        <f>inventory[[#This Row],[CO2]]*A_CO2</f>
        <v>2.2099440127083644E-15</v>
      </c>
      <c r="P16" s="3">
        <f>inventory[[#This Row],[CH4]]*A_CH4</f>
        <v>1.0188093644889086E-13</v>
      </c>
      <c r="Q16" s="3">
        <f>inventory[[#This Row],[gas1]]*A_gas1</f>
        <v>3.3125801309321382E-13</v>
      </c>
      <c r="R16" s="3">
        <f>inventory[[#This Row],[gas2]]*A_gas2</f>
        <v>0</v>
      </c>
      <c r="S16" s="3">
        <f>inventory[[#This Row],[gas3]]*A_gas3</f>
        <v>8.7262148383058611E-12</v>
      </c>
      <c r="T16" s="142">
        <f>inventory[[#This Row],[Other_forcing]]/earth_area</f>
        <v>0</v>
      </c>
      <c r="U16" s="3">
        <f>U15+A_CO2*(AX15+AY15*life1_CO2*(1-EXP(-1/life1_CO2))+AZ15*life2_CO2*(1-EXP(-1/life2_CO2))+BA15*life3_CO2*(1-EXP(-1/life3_CO2)))</f>
        <v>1.7497038720688673E-14</v>
      </c>
      <c r="V16" s="3">
        <f t="shared" si="0"/>
        <v>1.3472043548029677E-12</v>
      </c>
      <c r="W16" s="3">
        <f t="shared" si="1"/>
        <v>3.0949986033957396E-12</v>
      </c>
      <c r="X16" s="3">
        <f t="shared" si="2"/>
        <v>-3.5199999999999995E-12</v>
      </c>
      <c r="Y16" s="3">
        <f t="shared" si="3"/>
        <v>8.6940361507460514E-11</v>
      </c>
      <c r="Z16" s="142">
        <f>Z15+inventory[[#This Row],[Other_radfor]]</f>
        <v>0</v>
      </c>
      <c r="AA16" s="3">
        <f>SUM(inventory[[#This Row],[CO2_temp_s1]:[CO2_temp_s2]])</f>
        <v>8.4227734934137947E-16</v>
      </c>
      <c r="AB16" s="3">
        <f>inventory[[#This Row],[CH4_temp_s1]]+inventory[[#This Row],[CH4_temp_s2]]</f>
        <v>5.9630462039620381E-14</v>
      </c>
      <c r="AC16" s="3">
        <f>inventory[[#This Row],[gas1_temp_s1]]+inventory[[#This Row],[gas1_temp_s2]]</f>
        <v>1.4494737458269546E-13</v>
      </c>
      <c r="AD16" s="3">
        <f>inventory[[#This Row],[gas2_temp_s1]]+inventory[[#This Row],[gas2_temp_s2]]</f>
        <v>-9.4294820104100898E-14</v>
      </c>
      <c r="AE16" s="3">
        <f>inventory[[#This Row],[gas3_temp_s1]]+inventory[[#This Row],[gas3_temp_s2]]</f>
        <v>4.027782839774092E-12</v>
      </c>
      <c r="AF16" s="142">
        <f>inventory[[#This Row],[other_temp_s1]]+inventory[[#This Row],[other_temp_s2]]</f>
        <v>0</v>
      </c>
      <c r="AG16" s="118">
        <f>inventory[[#This Row],[CO2_flux]]+AG15</f>
        <v>1</v>
      </c>
      <c r="AH16" s="118">
        <f>inventory[[#This Row],[CH4_flux]]+AH15</f>
        <v>1</v>
      </c>
      <c r="AI16" s="118">
        <f>inventory[[#This Row],[Gas1_flux]]+AI15</f>
        <v>1</v>
      </c>
      <c r="AJ16" s="118">
        <f>inventory[[#This Row],[Gas2_flux]]+AJ15</f>
        <v>1</v>
      </c>
      <c r="AK16" s="144">
        <f>inventory[[#This Row],[Gas3_flux]]+AK15</f>
        <v>1</v>
      </c>
      <c r="AL16" s="113">
        <f>A_CO2*(AX15*clim_sens1*(1-EXP(-1/clim_time1))
+AY15*clim_sens1*life1_CO2/(life1_CO2-clim_time1)*(EXP(-1/life1_CO2)-EXP(-1/clim_time1))
+AZ15*clim_sens1*life2_CO2/(life2_CO2-clim_time1)*(EXP(-1/life2_CO2)-EXP(-1/clim_time1))
+BA15*clim_sens1*life3_CO2/(life3_CO2-clim_time1)*(EXP(-1/life3_CO2)-EXP(-1/clim_time1)))
+AL15*EXP(-1/clim_time1)</f>
        <v>8.241386999575829E-16</v>
      </c>
      <c r="AM16" s="113">
        <f>A_CO2*(AX15*clim_sens2*(1-EXP(-1/clim_time2))
+AY15*clim_sens2*life1_CO2/(life1_CO2-clim_time2)*(EXP(-1/life1_CO2)-EXP(-1/clim_time2))
+AZ15*clim_sens2*life2_CO2/(life2_CO2-clim_time2)*(EXP(-1/life2_CO2)-EXP(-1/clim_time2))
+BA15*clim_sens2*life3_CO2/(life3_CO2-clim_time2)*(EXP(-1/life3_CO2)-EXP(-1/clim_time2)))
+AM15*EXP(-1/clim_time2)</f>
        <v>1.8138649383796548E-17</v>
      </c>
      <c r="AN16" s="113">
        <f t="shared" si="4"/>
        <v>5.823634059241253E-14</v>
      </c>
      <c r="AO16" s="113">
        <f t="shared" si="5"/>
        <v>1.3941214472078517E-15</v>
      </c>
      <c r="AP16" s="113">
        <f t="shared" si="6"/>
        <v>1.4174080286235276E-13</v>
      </c>
      <c r="AQ16" s="113">
        <f t="shared" si="7"/>
        <v>3.2065717203427108E-15</v>
      </c>
      <c r="AR16" s="113">
        <f t="shared" si="8"/>
        <v>-9.0687266590089972E-14</v>
      </c>
      <c r="AS16" s="113">
        <f t="shared" si="9"/>
        <v>-3.6075535140109319E-15</v>
      </c>
      <c r="AT16" s="113">
        <f t="shared" si="10"/>
        <v>3.9377290261328027E-12</v>
      </c>
      <c r="AU16" s="113">
        <f t="shared" si="11"/>
        <v>9.0053813641289333E-14</v>
      </c>
      <c r="AV16" s="113">
        <f t="shared" si="12"/>
        <v>0</v>
      </c>
      <c r="AW16" s="149">
        <f>T15*Other_forcing_efficacy*clim_sens2*(1-EXP(-1/clim_time2))
+AW15*EXP(-1/clim_time2)</f>
        <v>0</v>
      </c>
      <c r="AX16" s="113">
        <f>p_0*(inventory[[#This Row],[CO2_flux]]+inventory[[#This Row],[CH4_to_CO2]])+AX15</f>
        <v>0.37149402752419447</v>
      </c>
      <c r="AY16" s="113">
        <f>p_1*(inventory[[#This Row],[CO2_flux]]+inventory[[#This Row],[CH4_to_CO2]])+AY15*EXP(-1/life1_CO2)</f>
        <v>0.37608151869755424</v>
      </c>
      <c r="AZ16" s="113">
        <f>p_2*(inventory[[#This Row],[CO2_flux]]+inventory[[#This Row],[CH4_to_CO2]])+AZ15*EXP(-1/life2_CO2)</f>
        <v>0.39819024131212089</v>
      </c>
      <c r="BA16" s="113">
        <f>p_3*(inventory[[#This Row],[CO2_flux]]+inventory[[#This Row],[CH4_to_CO2]])+BA15*EXP(-1/life3_CO2)</f>
        <v>0.11583380869171964</v>
      </c>
      <c r="BB16" s="113">
        <f>IF(fossil_CH4,K15*(1-EXP(-1/life_CH4))*CH4_to_CO2,0)</f>
        <v>5.5885202811742862E-2</v>
      </c>
    </row>
    <row r="17" spans="1:54" x14ac:dyDescent="0.2">
      <c r="A17" s="43">
        <v>10</v>
      </c>
      <c r="B17" s="107">
        <v>0</v>
      </c>
      <c r="C17" s="107">
        <v>0</v>
      </c>
      <c r="D17" s="107">
        <v>0</v>
      </c>
      <c r="E17" s="107">
        <v>0</v>
      </c>
      <c r="F17" s="107">
        <v>0</v>
      </c>
      <c r="G17" s="107">
        <v>0</v>
      </c>
      <c r="H17" s="131">
        <f>SUM(inventory[[#This Row],[CO2_IRF]:[other_IRF]])</f>
        <v>9.6939984456117232E-11</v>
      </c>
      <c r="I17" s="133">
        <f>SUM(inventory[[#This Row],[CO2_temp]:[other_temp]])</f>
        <v>4.3353393324441029E-12</v>
      </c>
      <c r="J17" s="117">
        <f>SUM(inventory[[#This Row],[CO2_mass0]:[CO2_mass3]])</f>
        <v>1.2774376607877138</v>
      </c>
      <c r="K17" s="117">
        <f>inventory[[#This Row],[CH4_flux]]+K16*EXP(-1/life_CH4)</f>
        <v>0.44643939877581607</v>
      </c>
      <c r="L17" s="117">
        <f>inventory[[#This Row],[Gas1_flux]]+L16*EXP(-1/life_gas1)</f>
        <v>0.92067827227882415</v>
      </c>
      <c r="M17" s="117">
        <f>inventory[[#This Row],[Gas2_flux]]+M16*EXP(-1/life_gas2)</f>
        <v>0</v>
      </c>
      <c r="N17" s="140">
        <f>inventory[[#This Row],[Gas3_flux]]+N16*EXP(-1/life_gas3)</f>
        <v>0.80073740291680762</v>
      </c>
      <c r="O17" s="3">
        <f>inventory[[#This Row],[CO2]]*A_CO2</f>
        <v>2.2376875504018378E-15</v>
      </c>
      <c r="P17" s="3">
        <f>inventory[[#This Row],[CH4]]*A_CH4</f>
        <v>9.3987301288056572E-14</v>
      </c>
      <c r="Q17" s="3">
        <f>inventory[[#This Row],[gas1]]*A_gas1</f>
        <v>3.285316251473891E-13</v>
      </c>
      <c r="R17" s="3">
        <f>inventory[[#This Row],[gas2]]*A_gas2</f>
        <v>0</v>
      </c>
      <c r="S17" s="3">
        <f>inventory[[#This Row],[gas3]]*A_gas3</f>
        <v>8.5344377020776414E-12</v>
      </c>
      <c r="T17" s="142">
        <f>inventory[[#This Row],[Other_forcing]]/earth_area</f>
        <v>0</v>
      </c>
      <c r="U17" s="3">
        <f>U16+A_CO2*(AX16+AY16*life1_CO2*(1-EXP(-1/life1_CO2))+AZ16*life2_CO2*(1-EXP(-1/life2_CO2))+BA16*life3_CO2*(1-EXP(-1/life3_CO2)))</f>
        <v>1.9674842749016136E-14</v>
      </c>
      <c r="V17" s="3">
        <f t="shared" si="0"/>
        <v>1.4450854307973127E-12</v>
      </c>
      <c r="W17" s="3">
        <f t="shared" si="1"/>
        <v>3.4248915448405313E-12</v>
      </c>
      <c r="X17" s="3">
        <f t="shared" si="2"/>
        <v>-3.5199999999999995E-12</v>
      </c>
      <c r="Y17" s="3">
        <f t="shared" si="3"/>
        <v>9.5570332637730374E-11</v>
      </c>
      <c r="Z17" s="142">
        <f>Z16+inventory[[#This Row],[Other_radfor]]</f>
        <v>0</v>
      </c>
      <c r="AA17" s="3">
        <f>SUM(inventory[[#This Row],[CO2_temp_s1]:[CO2_temp_s2]])</f>
        <v>9.0620312102818202E-16</v>
      </c>
      <c r="AB17" s="3">
        <f>inventory[[#This Row],[CH4_temp_s1]]+inventory[[#This Row],[CH4_temp_s2]]</f>
        <v>6.0119742097179885E-14</v>
      </c>
      <c r="AC17" s="3">
        <f>inventory[[#This Row],[gas1_temp_s1]]+inventory[[#This Row],[gas1_temp_s2]]</f>
        <v>1.5273761681269618E-13</v>
      </c>
      <c r="AD17" s="3">
        <f>inventory[[#This Row],[gas2_temp_s1]]+inventory[[#This Row],[gas2_temp_s2]]</f>
        <v>-8.4107783461268576E-14</v>
      </c>
      <c r="AE17" s="3">
        <f>inventory[[#This Row],[gas3_temp_s1]]+inventory[[#This Row],[gas3_temp_s2]]</f>
        <v>4.2056835538744675E-12</v>
      </c>
      <c r="AF17" s="142">
        <f>inventory[[#This Row],[other_temp_s1]]+inventory[[#This Row],[other_temp_s2]]</f>
        <v>0</v>
      </c>
      <c r="AG17" s="118">
        <f>inventory[[#This Row],[CO2_flux]]+AG16</f>
        <v>1</v>
      </c>
      <c r="AH17" s="118">
        <f>inventory[[#This Row],[CH4_flux]]+AH16</f>
        <v>1</v>
      </c>
      <c r="AI17" s="118">
        <f>inventory[[#This Row],[Gas1_flux]]+AI16</f>
        <v>1</v>
      </c>
      <c r="AJ17" s="118">
        <f>inventory[[#This Row],[Gas2_flux]]+AJ16</f>
        <v>1</v>
      </c>
      <c r="AK17" s="144">
        <f>inventory[[#This Row],[Gas3_flux]]+AK16</f>
        <v>1</v>
      </c>
      <c r="AL17" s="113">
        <f>A_CO2*(AX16*clim_sens1*(1-EXP(-1/clim_time1))
+AY16*clim_sens1*life1_CO2/(life1_CO2-clim_time1)*(EXP(-1/life1_CO2)-EXP(-1/clim_time1))
+AZ16*clim_sens1*life2_CO2/(life2_CO2-clim_time1)*(EXP(-1/life2_CO2)-EXP(-1/clim_time1))
+BA16*clim_sens1*life3_CO2/(life3_CO2-clim_time1)*(EXP(-1/life3_CO2)-EXP(-1/clim_time1)))
+AL16*EXP(-1/clim_time1)</f>
        <v>8.8583000002166699E-16</v>
      </c>
      <c r="AM17" s="113">
        <f>A_CO2*(AX16*clim_sens2*(1-EXP(-1/clim_time2))
+AY16*clim_sens2*life1_CO2/(life1_CO2-clim_time2)*(EXP(-1/life1_CO2)-EXP(-1/clim_time2))
+AZ16*clim_sens2*life2_CO2/(life2_CO2-clim_time2)*(EXP(-1/life2_CO2)-EXP(-1/clim_time2))
+BA16*clim_sens2*life3_CO2/(life3_CO2-clim_time2)*(EXP(-1/life3_CO2)-EXP(-1/clim_time2)))
+AM16*EXP(-1/clim_time2)</f>
        <v>2.0373121006514939E-17</v>
      </c>
      <c r="AN17" s="113">
        <f t="shared" si="4"/>
        <v>5.8626605647642936E-14</v>
      </c>
      <c r="AO17" s="113">
        <f t="shared" si="5"/>
        <v>1.4931364495369531E-15</v>
      </c>
      <c r="AP17" s="113">
        <f t="shared" si="6"/>
        <v>1.4919368608384314E-13</v>
      </c>
      <c r="AQ17" s="113">
        <f t="shared" si="7"/>
        <v>3.5439307288530328E-15</v>
      </c>
      <c r="AR17" s="113">
        <f t="shared" si="8"/>
        <v>-8.0509028853900165E-14</v>
      </c>
      <c r="AS17" s="113">
        <f t="shared" si="9"/>
        <v>-3.5987546073684155E-15</v>
      </c>
      <c r="AT17" s="113">
        <f t="shared" si="10"/>
        <v>4.1068195322671494E-12</v>
      </c>
      <c r="AU17" s="113">
        <f t="shared" si="11"/>
        <v>9.8864021607317969E-14</v>
      </c>
      <c r="AV17" s="113">
        <f t="shared" si="12"/>
        <v>0</v>
      </c>
      <c r="AW17" s="149">
        <f>T16*Other_forcing_efficacy*clim_sens2*(1-EXP(-1/clim_time2))
+AW16*EXP(-1/clim_time2)</f>
        <v>0</v>
      </c>
      <c r="AX17" s="113">
        <f>p_0*(inventory[[#This Row],[CO2_flux]]+inventory[[#This Row],[CH4_to_CO2]])+AX16</f>
        <v>0.38269698813827085</v>
      </c>
      <c r="AY17" s="113">
        <f>p_1*(inventory[[#This Row],[CO2_flux]]+inventory[[#This Row],[CH4_to_CO2]])+AY16*EXP(-1/life1_CO2)</f>
        <v>0.38667755393291159</v>
      </c>
      <c r="AZ17" s="113">
        <f>p_2*(inventory[[#This Row],[CO2_flux]]+inventory[[#This Row],[CH4_to_CO2]])+AZ16*EXP(-1/life2_CO2)</f>
        <v>0.40199983550350077</v>
      </c>
      <c r="BA17" s="113">
        <f>p_3*(inventory[[#This Row],[CO2_flux]]+inventory[[#This Row],[CH4_to_CO2]])+BA16*EXP(-1/life3_CO2)</f>
        <v>0.1060632832130306</v>
      </c>
      <c r="BB17" s="113">
        <f>IF(fossil_CH4,K16*(1-EXP(-1/life_CH4))*CH4_to_CO2,0)</f>
        <v>5.1555272039007699E-2</v>
      </c>
    </row>
    <row r="18" spans="1:54" x14ac:dyDescent="0.2">
      <c r="A18" s="43">
        <v>11</v>
      </c>
      <c r="B18" s="107">
        <v>0</v>
      </c>
      <c r="C18" s="107">
        <v>0</v>
      </c>
      <c r="D18" s="107">
        <v>0</v>
      </c>
      <c r="E18" s="107">
        <v>0</v>
      </c>
      <c r="F18" s="107">
        <v>0</v>
      </c>
      <c r="G18" s="107">
        <v>0</v>
      </c>
      <c r="H18" s="131">
        <f>SUM(inventory[[#This Row],[CO2_IRF]:[other_IRF]])</f>
        <v>1.0579997602149553E-10</v>
      </c>
      <c r="I18" s="133">
        <f>SUM(inventory[[#This Row],[CO2_temp]:[other_temp]])</f>
        <v>4.4963757038860135E-12</v>
      </c>
      <c r="J18" s="117">
        <f>SUM(inventory[[#This Row],[CO2_mass0]:[CO2_mass3]])</f>
        <v>1.2911772711322642</v>
      </c>
      <c r="K18" s="117">
        <f>inventory[[#This Row],[CH4_flux]]+K17*EXP(-1/life_CH4)</f>
        <v>0.4118497114585391</v>
      </c>
      <c r="L18" s="117">
        <f>inventory[[#This Row],[Gas1_flux]]+L17*EXP(-1/life_gas1)</f>
        <v>0.91310071628226208</v>
      </c>
      <c r="M18" s="117">
        <f>inventory[[#This Row],[Gas2_flux]]+M17*EXP(-1/life_gas2)</f>
        <v>0</v>
      </c>
      <c r="N18" s="140">
        <f>inventory[[#This Row],[Gas3_flux]]+N17*EXP(-1/life_gas3)</f>
        <v>0.7831394949065551</v>
      </c>
      <c r="O18" s="3">
        <f>inventory[[#This Row],[CO2]]*A_CO2</f>
        <v>2.2617552258423867E-15</v>
      </c>
      <c r="P18" s="3">
        <f>inventory[[#This Row],[CH4]]*A_CH4</f>
        <v>8.6705257247447383E-14</v>
      </c>
      <c r="Q18" s="3">
        <f>inventory[[#This Row],[gas1]]*A_gas1</f>
        <v>3.258276764813322E-13</v>
      </c>
      <c r="R18" s="3">
        <f>inventory[[#This Row],[gas2]]*A_gas2</f>
        <v>0</v>
      </c>
      <c r="S18" s="3">
        <f>inventory[[#This Row],[gas3]]*A_gas3</f>
        <v>8.3468752764268484E-12</v>
      </c>
      <c r="T18" s="142">
        <f>inventory[[#This Row],[Other_forcing]]/earth_area</f>
        <v>0</v>
      </c>
      <c r="U18" s="3">
        <f>U17+A_CO2*(AX17+AY17*life1_CO2*(1-EXP(-1/life1_CO2))+AZ17*life2_CO2*(1-EXP(-1/life2_CO2))+BA17*life3_CO2*(1-EXP(-1/life3_CO2)))</f>
        <v>2.1882119145184562E-14</v>
      </c>
      <c r="V18" s="3">
        <f t="shared" si="0"/>
        <v>1.5353827769008666E-12</v>
      </c>
      <c r="W18" s="3">
        <f t="shared" si="1"/>
        <v>3.7520693334334139E-12</v>
      </c>
      <c r="X18" s="3">
        <f t="shared" si="2"/>
        <v>-3.5199999999999995E-12</v>
      </c>
      <c r="Y18" s="3">
        <f t="shared" si="3"/>
        <v>1.0401064179201607E-10</v>
      </c>
      <c r="Z18" s="142">
        <f>Z17+inventory[[#This Row],[Other_radfor]]</f>
        <v>0</v>
      </c>
      <c r="AA18" s="3">
        <f>SUM(inventory[[#This Row],[CO2_temp_s1]:[CO2_temp_s2]])</f>
        <v>9.6531995218887354E-16</v>
      </c>
      <c r="AB18" s="3">
        <f>inventory[[#This Row],[CH4_temp_s1]]+inventory[[#This Row],[CH4_temp_s2]]</f>
        <v>6.0020394499811804E-14</v>
      </c>
      <c r="AC18" s="3">
        <f>inventory[[#This Row],[gas1_temp_s1]]+inventory[[#This Row],[gas1_temp_s2]]</f>
        <v>1.5949545357376523E-13</v>
      </c>
      <c r="AD18" s="3">
        <f>inventory[[#This Row],[gas2_temp_s1]]+inventory[[#This Row],[gas2_temp_s2]]</f>
        <v>-7.5063117445817355E-14</v>
      </c>
      <c r="AE18" s="3">
        <f>inventory[[#This Row],[gas3_temp_s1]]+inventory[[#This Row],[gas3_temp_s2]]</f>
        <v>4.3509576533060649E-12</v>
      </c>
      <c r="AF18" s="142">
        <f>inventory[[#This Row],[other_temp_s1]]+inventory[[#This Row],[other_temp_s2]]</f>
        <v>0</v>
      </c>
      <c r="AG18" s="118">
        <f>inventory[[#This Row],[CO2_flux]]+AG17</f>
        <v>1</v>
      </c>
      <c r="AH18" s="118">
        <f>inventory[[#This Row],[CH4_flux]]+AH17</f>
        <v>1</v>
      </c>
      <c r="AI18" s="118">
        <f>inventory[[#This Row],[Gas1_flux]]+AI17</f>
        <v>1</v>
      </c>
      <c r="AJ18" s="118">
        <f>inventory[[#This Row],[Gas2_flux]]+AJ17</f>
        <v>1</v>
      </c>
      <c r="AK18" s="144">
        <f>inventory[[#This Row],[Gas3_flux]]+AK17</f>
        <v>1</v>
      </c>
      <c r="AL18" s="113">
        <f>A_CO2*(AX17*clim_sens1*(1-EXP(-1/clim_time1))
+AY17*clim_sens1*life1_CO2/(life1_CO2-clim_time1)*(EXP(-1/life1_CO2)-EXP(-1/clim_time1))
+AZ17*clim_sens1*life2_CO2/(life2_CO2-clim_time1)*(EXP(-1/life2_CO2)-EXP(-1/clim_time1))
+BA17*clim_sens1*life3_CO2/(life3_CO2-clim_time1)*(EXP(-1/life3_CO2)-EXP(-1/clim_time1)))
+AL17*EXP(-1/clim_time1)</f>
        <v>9.4268697063602787E-16</v>
      </c>
      <c r="AM18" s="113">
        <f>A_CO2*(AX17*clim_sens2*(1-EXP(-1/clim_time2))
+AY17*clim_sens2*life1_CO2/(life1_CO2-clim_time2)*(EXP(-1/life1_CO2)-EXP(-1/clim_time2))
+AZ17*clim_sens2*life2_CO2/(life2_CO2-clim_time2)*(EXP(-1/life2_CO2)-EXP(-1/clim_time2))
+BA17*clim_sens2*life3_CO2/(life3_CO2-clim_time2)*(EXP(-1/life3_CO2)-EXP(-1/clim_time2)))
+AM17*EXP(-1/clim_time2)</f>
        <v>2.2632981552845594E-17</v>
      </c>
      <c r="AN18" s="113">
        <f t="shared" si="4"/>
        <v>5.8436419584713178E-14</v>
      </c>
      <c r="AO18" s="113">
        <f t="shared" si="5"/>
        <v>1.5839749150986318E-15</v>
      </c>
      <c r="AP18" s="113">
        <f t="shared" si="6"/>
        <v>1.5561782763366386E-13</v>
      </c>
      <c r="AQ18" s="113">
        <f t="shared" si="7"/>
        <v>3.8776259401013684E-15</v>
      </c>
      <c r="AR18" s="113">
        <f t="shared" si="8"/>
        <v>-7.1473140284354203E-14</v>
      </c>
      <c r="AS18" s="113">
        <f t="shared" si="9"/>
        <v>-3.5899771614631553E-15</v>
      </c>
      <c r="AT18" s="113">
        <f t="shared" si="10"/>
        <v>4.2435033622277386E-12</v>
      </c>
      <c r="AU18" s="113">
        <f t="shared" si="11"/>
        <v>1.0745429107832665E-13</v>
      </c>
      <c r="AV18" s="113">
        <f t="shared" si="12"/>
        <v>0</v>
      </c>
      <c r="AW18" s="149">
        <f>T17*Other_forcing_efficacy*clim_sens2*(1-EXP(-1/clim_time2))
+AW17*EXP(-1/clim_time2)</f>
        <v>0</v>
      </c>
      <c r="AX18" s="113">
        <f>p_0*(inventory[[#This Row],[CO2_flux]]+inventory[[#This Row],[CH4_to_CO2]])+AX17</f>
        <v>0.39303195433758176</v>
      </c>
      <c r="AY18" s="113">
        <f>p_1*(inventory[[#This Row],[CO2_flux]]+inventory[[#This Row],[CH4_to_CO2]])+AY17*EXP(-1/life1_CO2)</f>
        <v>0.39635199974098828</v>
      </c>
      <c r="AZ18" s="113">
        <f>p_2*(inventory[[#This Row],[CO2_flux]]+inventory[[#This Row],[CH4_to_CO2]])+AZ17*EXP(-1/life2_CO2)</f>
        <v>0.40457855197346421</v>
      </c>
      <c r="BA18" s="113">
        <f>p_3*(inventory[[#This Row],[CO2_flux]]+inventory[[#This Row],[CH4_to_CO2]])+BA17*EXP(-1/life3_CO2)</f>
        <v>9.7214765080229901E-2</v>
      </c>
      <c r="BB18" s="113">
        <f>IF(fossil_CH4,K17*(1-EXP(-1/life_CH4))*CH4_to_CO2,0)</f>
        <v>4.7560820061255796E-2</v>
      </c>
    </row>
    <row r="19" spans="1:54" x14ac:dyDescent="0.2">
      <c r="A19" s="43">
        <v>12</v>
      </c>
      <c r="B19" s="107">
        <v>0</v>
      </c>
      <c r="C19" s="107">
        <v>0</v>
      </c>
      <c r="D19" s="107">
        <v>0</v>
      </c>
      <c r="E19" s="107">
        <v>0</v>
      </c>
      <c r="F19" s="107">
        <v>0</v>
      </c>
      <c r="G19" s="107">
        <v>0</v>
      </c>
      <c r="H19" s="131">
        <f>SUM(inventory[[#This Row],[CO2_IRF]:[other_IRF]])</f>
        <v>1.1446481053423797E-10</v>
      </c>
      <c r="I19" s="133">
        <f>SUM(inventory[[#This Row],[CO2_temp]:[other_temp]])</f>
        <v>4.6263073349850833E-12</v>
      </c>
      <c r="J19" s="117">
        <f>SUM(inventory[[#This Row],[CO2_mass0]:[CO2_mass3]])</f>
        <v>1.3029723210122985</v>
      </c>
      <c r="K19" s="117">
        <f>inventory[[#This Row],[CH4_flux]]+K18*EXP(-1/life_CH4)</f>
        <v>0.37993999923303895</v>
      </c>
      <c r="L19" s="117">
        <f>inventory[[#This Row],[Gas1_flux]]+L18*EXP(-1/life_gas1)</f>
        <v>0.9055855266482068</v>
      </c>
      <c r="M19" s="117">
        <f>inventory[[#This Row],[Gas2_flux]]+M18*EXP(-1/life_gas2)</f>
        <v>0</v>
      </c>
      <c r="N19" s="140">
        <f>inventory[[#This Row],[Gas3_flux]]+N18*EXP(-1/life_gas3)</f>
        <v>0.76592833836464824</v>
      </c>
      <c r="O19" s="3">
        <f>inventory[[#This Row],[CO2]]*A_CO2</f>
        <v>2.282416614717243E-15</v>
      </c>
      <c r="P19" s="3">
        <f>inventory[[#This Row],[CH4]]*A_CH4</f>
        <v>7.9987418846138865E-14</v>
      </c>
      <c r="Q19" s="3">
        <f>inventory[[#This Row],[gas1]]*A_gas1</f>
        <v>3.2314598241065985E-13</v>
      </c>
      <c r="R19" s="3">
        <f>inventory[[#This Row],[gas2]]*A_gas2</f>
        <v>0</v>
      </c>
      <c r="S19" s="3">
        <f>inventory[[#This Row],[gas3]]*A_gas3</f>
        <v>8.1634349341216798E-12</v>
      </c>
      <c r="T19" s="142">
        <f>inventory[[#This Row],[Other_forcing]]/earth_area</f>
        <v>0</v>
      </c>
      <c r="U19" s="3">
        <f>U18+A_CO2*(AX18+AY18*life1_CO2*(1-EXP(-1/life1_CO2))+AZ18*life2_CO2*(1-EXP(-1/life2_CO2))+BA18*life3_CO2*(1-EXP(-1/life3_CO2)))</f>
        <v>2.4115049427465127E-14</v>
      </c>
      <c r="V19" s="3">
        <f t="shared" si="0"/>
        <v>1.6186839730770922E-12</v>
      </c>
      <c r="W19" s="3">
        <f t="shared" si="1"/>
        <v>4.0765543159847711E-12</v>
      </c>
      <c r="X19" s="3">
        <f t="shared" si="2"/>
        <v>-3.5199999999999995E-12</v>
      </c>
      <c r="Y19" s="3">
        <f t="shared" si="3"/>
        <v>1.1226545719574863E-10</v>
      </c>
      <c r="Z19" s="142">
        <f>Z18+inventory[[#This Row],[Other_radfor]]</f>
        <v>0</v>
      </c>
      <c r="AA19" s="3">
        <f>SUM(inventory[[#This Row],[CO2_temp_s1]:[CO2_temp_s2]])</f>
        <v>1.0198957480087128E-15</v>
      </c>
      <c r="AB19" s="3">
        <f>inventory[[#This Row],[CH4_temp_s1]]+inventory[[#This Row],[CH4_temp_s2]]</f>
        <v>5.9439779726052563E-14</v>
      </c>
      <c r="AC19" s="3">
        <f>inventory[[#This Row],[gas1_temp_s1]]+inventory[[#This Row],[gas1_temp_s2]]</f>
        <v>1.6533795993590233E-13</v>
      </c>
      <c r="AD19" s="3">
        <f>inventory[[#This Row],[gas2_temp_s1]]+inventory[[#This Row],[gas2_temp_s2]]</f>
        <v>-6.7032611046655048E-14</v>
      </c>
      <c r="AE19" s="3">
        <f>inventory[[#This Row],[gas3_temp_s1]]+inventory[[#This Row],[gas3_temp_s2]]</f>
        <v>4.4675423106217744E-12</v>
      </c>
      <c r="AF19" s="142">
        <f>inventory[[#This Row],[other_temp_s1]]+inventory[[#This Row],[other_temp_s2]]</f>
        <v>0</v>
      </c>
      <c r="AG19" s="118">
        <f>inventory[[#This Row],[CO2_flux]]+AG18</f>
        <v>1</v>
      </c>
      <c r="AH19" s="118">
        <f>inventory[[#This Row],[CH4_flux]]+AH18</f>
        <v>1</v>
      </c>
      <c r="AI19" s="118">
        <f>inventory[[#This Row],[Gas1_flux]]+AI18</f>
        <v>1</v>
      </c>
      <c r="AJ19" s="118">
        <f>inventory[[#This Row],[Gas2_flux]]+AJ18</f>
        <v>1</v>
      </c>
      <c r="AK19" s="144">
        <f>inventory[[#This Row],[Gas3_flux]]+AK18</f>
        <v>1</v>
      </c>
      <c r="AL19" s="113">
        <f>A_CO2*(AX18*clim_sens1*(1-EXP(-1/clim_time1))
+AY18*clim_sens1*life1_CO2/(life1_CO2-clim_time1)*(EXP(-1/life1_CO2)-EXP(-1/clim_time1))
+AZ18*clim_sens1*life2_CO2/(life2_CO2-clim_time1)*(EXP(-1/life2_CO2)-EXP(-1/clim_time1))
+BA18*clim_sens1*life3_CO2/(life3_CO2-clim_time1)*(EXP(-1/life3_CO2)-EXP(-1/clim_time1)))
+AL18*EXP(-1/clim_time1)</f>
        <v>9.949815744018444E-16</v>
      </c>
      <c r="AM19" s="113">
        <f>A_CO2*(AX18*clim_sens2*(1-EXP(-1/clim_time2))
+AY18*clim_sens2*life1_CO2/(life1_CO2-clim_time2)*(EXP(-1/life1_CO2)-EXP(-1/clim_time2))
+AZ18*clim_sens2*life2_CO2/(life2_CO2-clim_time2)*(EXP(-1/life2_CO2)-EXP(-1/clim_time2))
+BA18*clim_sens2*life3_CO2/(life3_CO2-clim_time2)*(EXP(-1/life3_CO2)-EXP(-1/clim_time2)))
+AM18*EXP(-1/clim_time2)</f>
        <v>2.4914173606868311E-17</v>
      </c>
      <c r="AN19" s="113">
        <f t="shared" si="4"/>
        <v>5.7772508140511973E-14</v>
      </c>
      <c r="AO19" s="113">
        <f t="shared" si="5"/>
        <v>1.6672715855405893E-15</v>
      </c>
      <c r="AP19" s="113">
        <f t="shared" si="6"/>
        <v>1.6113027026338481E-13</v>
      </c>
      <c r="AQ19" s="113">
        <f t="shared" si="7"/>
        <v>4.2076896725175143E-15</v>
      </c>
      <c r="AR19" s="113">
        <f t="shared" si="8"/>
        <v>-6.3451389922703129E-14</v>
      </c>
      <c r="AS19" s="113">
        <f t="shared" si="9"/>
        <v>-3.5812211239519163E-15</v>
      </c>
      <c r="AT19" s="113">
        <f t="shared" si="10"/>
        <v>4.3517127907671617E-12</v>
      </c>
      <c r="AU19" s="113">
        <f t="shared" si="11"/>
        <v>1.1582951985461244E-13</v>
      </c>
      <c r="AV19" s="113">
        <f t="shared" si="12"/>
        <v>0</v>
      </c>
      <c r="AW19" s="149">
        <f>T18*Other_forcing_efficacy*clim_sens2*(1-EXP(-1/clim_time2))
+AW18*EXP(-1/clim_time2)</f>
        <v>0</v>
      </c>
      <c r="AX19" s="113">
        <f>p_0*(inventory[[#This Row],[CO2_flux]]+inventory[[#This Row],[CH4_to_CO2]])+AX18</f>
        <v>0.4025661774791584</v>
      </c>
      <c r="AY19" s="113">
        <f>p_1*(inventory[[#This Row],[CO2_flux]]+inventory[[#This Row],[CH4_to_CO2]])+AY18*EXP(-1/life1_CO2)</f>
        <v>0.40517651476389277</v>
      </c>
      <c r="AZ19" s="113">
        <f>p_2*(inventory[[#This Row],[CO2_flux]]+inventory[[#This Row],[CH4_to_CO2]])+AZ18*EXP(-1/life2_CO2)</f>
        <v>0.40604701862645531</v>
      </c>
      <c r="BA19" s="113">
        <f>p_3*(inventory[[#This Row],[CO2_flux]]+inventory[[#This Row],[CH4_to_CO2]])+BA18*EXP(-1/life3_CO2)</f>
        <v>8.9182610142791954E-2</v>
      </c>
      <c r="BB19" s="113">
        <f>IF(fossil_CH4,K18*(1-EXP(-1/life_CH4))*CH4_to_CO2,0)</f>
        <v>4.3875854310062717E-2</v>
      </c>
    </row>
    <row r="20" spans="1:54" x14ac:dyDescent="0.2">
      <c r="A20" s="43">
        <v>13</v>
      </c>
      <c r="B20" s="107">
        <v>0</v>
      </c>
      <c r="C20" s="107">
        <v>0</v>
      </c>
      <c r="D20" s="107">
        <v>0</v>
      </c>
      <c r="E20" s="107">
        <v>0</v>
      </c>
      <c r="F20" s="107">
        <v>0</v>
      </c>
      <c r="G20" s="107">
        <v>0</v>
      </c>
      <c r="H20" s="131">
        <f>SUM(inventory[[#This Row],[CO2_IRF]:[other_IRF]])</f>
        <v>1.2293912529987965E-10</v>
      </c>
      <c r="I20" s="133">
        <f>SUM(inventory[[#This Row],[CO2_temp]:[other_temp]])</f>
        <v>4.7289335839771781E-12</v>
      </c>
      <c r="J20" s="117">
        <f>SUM(inventory[[#This Row],[CO2_mass0]:[CO2_mass3]])</f>
        <v>1.3129711902147068</v>
      </c>
      <c r="K20" s="117">
        <f>inventory[[#This Row],[CH4_flux]]+K19*EXP(-1/life_CH4)</f>
        <v>0.35050262025431522</v>
      </c>
      <c r="L20" s="117">
        <f>inventory[[#This Row],[Gas1_flux]]+L19*EXP(-1/life_gas1)</f>
        <v>0.89813219007617273</v>
      </c>
      <c r="M20" s="117">
        <f>inventory[[#This Row],[Gas2_flux]]+M19*EXP(-1/life_gas2)</f>
        <v>0</v>
      </c>
      <c r="N20" s="140">
        <f>inventory[[#This Row],[Gas3_flux]]+N19*EXP(-1/life_gas3)</f>
        <v>0.74909543360475028</v>
      </c>
      <c r="O20" s="3">
        <f>inventory[[#This Row],[CO2]]*A_CO2</f>
        <v>2.2999316338991012E-15</v>
      </c>
      <c r="P20" s="3">
        <f>inventory[[#This Row],[CH4]]*A_CH4</f>
        <v>7.3790071983853185E-14</v>
      </c>
      <c r="Q20" s="3">
        <f>inventory[[#This Row],[gas1]]*A_gas1</f>
        <v>3.2048635977101615E-13</v>
      </c>
      <c r="R20" s="3">
        <f>inventory[[#This Row],[gas2]]*A_gas2</f>
        <v>0</v>
      </c>
      <c r="S20" s="3">
        <f>inventory[[#This Row],[gas3]]*A_gas3</f>
        <v>7.9840260836108205E-12</v>
      </c>
      <c r="T20" s="142">
        <f>inventory[[#This Row],[Other_forcing]]/earth_area</f>
        <v>0</v>
      </c>
      <c r="U20" s="3">
        <f>U19+A_CO2*(AX19+AY19*life1_CO2*(1-EXP(-1/life1_CO2))+AZ19*life2_CO2*(1-EXP(-1/life2_CO2))+BA19*life3_CO2*(1-EXP(-1/life3_CO2)))</f>
        <v>2.637010159125424E-14</v>
      </c>
      <c r="V20" s="3">
        <f t="shared" si="0"/>
        <v>1.6955310741694347E-12</v>
      </c>
      <c r="W20" s="3">
        <f t="shared" si="1"/>
        <v>4.3983686553816629E-12</v>
      </c>
      <c r="X20" s="3">
        <f t="shared" si="2"/>
        <v>-3.5199999999999995E-12</v>
      </c>
      <c r="Y20" s="3">
        <f t="shared" si="3"/>
        <v>1.2033885546873729E-10</v>
      </c>
      <c r="Z20" s="142">
        <f>Z19+inventory[[#This Row],[Other_radfor]]</f>
        <v>0</v>
      </c>
      <c r="AA20" s="3">
        <f>SUM(inventory[[#This Row],[CO2_temp_s1]:[CO2_temp_s2]])</f>
        <v>1.0701885107286799E-15</v>
      </c>
      <c r="AB20" s="3">
        <f>inventory[[#This Row],[CH4_temp_s1]]+inventory[[#This Row],[CH4_temp_s2]]</f>
        <v>5.8470009256493385E-14</v>
      </c>
      <c r="AC20" s="3">
        <f>inventory[[#This Row],[gas1_temp_s1]]+inventory[[#This Row],[gas1_temp_s2]]</f>
        <v>1.7036906144171116E-13</v>
      </c>
      <c r="AD20" s="3">
        <f>inventory[[#This Row],[gas2_temp_s1]]+inventory[[#This Row],[gas2_temp_s2]]</f>
        <v>-5.9902442942435025E-14</v>
      </c>
      <c r="AE20" s="3">
        <f>inventory[[#This Row],[gas3_temp_s1]]+inventory[[#This Row],[gas3_temp_s2]]</f>
        <v>4.5589267677106801E-12</v>
      </c>
      <c r="AF20" s="142">
        <f>inventory[[#This Row],[other_temp_s1]]+inventory[[#This Row],[other_temp_s2]]</f>
        <v>0</v>
      </c>
      <c r="AG20" s="118">
        <f>inventory[[#This Row],[CO2_flux]]+AG19</f>
        <v>1</v>
      </c>
      <c r="AH20" s="118">
        <f>inventory[[#This Row],[CH4_flux]]+AH19</f>
        <v>1</v>
      </c>
      <c r="AI20" s="118">
        <f>inventory[[#This Row],[Gas1_flux]]+AI19</f>
        <v>1</v>
      </c>
      <c r="AJ20" s="118">
        <f>inventory[[#This Row],[Gas2_flux]]+AJ19</f>
        <v>1</v>
      </c>
      <c r="AK20" s="144">
        <f>inventory[[#This Row],[Gas3_flux]]+AK19</f>
        <v>1</v>
      </c>
      <c r="AL20" s="113">
        <f>A_CO2*(AX19*clim_sens1*(1-EXP(-1/clim_time1))
+AY19*clim_sens1*life1_CO2/(life1_CO2-clim_time1)*(EXP(-1/life1_CO2)-EXP(-1/clim_time1))
+AZ19*clim_sens1*life2_CO2/(life2_CO2-clim_time1)*(EXP(-1/life2_CO2)-EXP(-1/clim_time1))
+BA19*clim_sens1*life3_CO2/(life3_CO2-clim_time1)*(EXP(-1/life3_CO2)-EXP(-1/clim_time1)))
+AL19*EXP(-1/clim_time1)</f>
        <v>1.0429755613202601E-15</v>
      </c>
      <c r="AM20" s="113">
        <f>A_CO2*(AX19*clim_sens2*(1-EXP(-1/clim_time2))
+AY19*clim_sens2*life1_CO2/(life1_CO2-clim_time2)*(EXP(-1/life1_CO2)-EXP(-1/clim_time2))
+AZ19*clim_sens2*life2_CO2/(life2_CO2-clim_time2)*(EXP(-1/life2_CO2)-EXP(-1/clim_time2))
+BA19*clim_sens2*life3_CO2/(life3_CO2-clim_time2)*(EXP(-1/life3_CO2)-EXP(-1/clim_time2)))
+AM19*EXP(-1/clim_time2)</f>
        <v>2.7212949408419813E-17</v>
      </c>
      <c r="AN20" s="113">
        <f t="shared" si="4"/>
        <v>5.6726397236147841E-14</v>
      </c>
      <c r="AO20" s="113">
        <f t="shared" si="5"/>
        <v>1.7436120203455386E-15</v>
      </c>
      <c r="AP20" s="113">
        <f t="shared" si="6"/>
        <v>1.6583490746845147E-13</v>
      </c>
      <c r="AQ20" s="113">
        <f t="shared" si="7"/>
        <v>4.5341539732596882E-15</v>
      </c>
      <c r="AR20" s="113">
        <f t="shared" si="8"/>
        <v>-5.6329956499815902E-14</v>
      </c>
      <c r="AS20" s="113">
        <f t="shared" si="9"/>
        <v>-3.5724864426191291E-15</v>
      </c>
      <c r="AT20" s="113">
        <f t="shared" si="10"/>
        <v>4.4349322697703356E-12</v>
      </c>
      <c r="AU20" s="113">
        <f t="shared" si="11"/>
        <v>1.2399449794034459E-13</v>
      </c>
      <c r="AV20" s="113">
        <f t="shared" si="12"/>
        <v>0</v>
      </c>
      <c r="AW20" s="149">
        <f>T19*Other_forcing_efficacy*clim_sens2*(1-EXP(-1/clim_time2))
+AW19*EXP(-1/clim_time2)</f>
        <v>0</v>
      </c>
      <c r="AX20" s="113">
        <f>p_0*(inventory[[#This Row],[CO2_flux]]+inventory[[#This Row],[CH4_to_CO2]])+AX19</f>
        <v>0.4113616983507638</v>
      </c>
      <c r="AY20" s="113">
        <f>p_1*(inventory[[#This Row],[CO2_flux]]+inventory[[#This Row],[CH4_to_CO2]])+AY19*EXP(-1/life1_CO2)</f>
        <v>0.41321720495711839</v>
      </c>
      <c r="AZ20" s="113">
        <f>p_2*(inventory[[#This Row],[CO2_flux]]+inventory[[#This Row],[CH4_to_CO2]])+AZ19*EXP(-1/life2_CO2)</f>
        <v>0.40651583529257151</v>
      </c>
      <c r="BA20" s="113">
        <f>p_3*(inventory[[#This Row],[CO2_flux]]+inventory[[#This Row],[CH4_to_CO2]])+BA19*EXP(-1/life3_CO2)</f>
        <v>8.1876451614252971E-2</v>
      </c>
      <c r="BB20" s="113">
        <f>IF(fossil_CH4,K19*(1-EXP(-1/life_CH4))*CH4_to_CO2,0)</f>
        <v>4.0476396095745097E-2</v>
      </c>
    </row>
    <row r="21" spans="1:54" x14ac:dyDescent="0.2">
      <c r="A21" s="43">
        <v>14</v>
      </c>
      <c r="B21" s="107">
        <v>0</v>
      </c>
      <c r="C21" s="107">
        <v>0</v>
      </c>
      <c r="D21" s="107">
        <v>0</v>
      </c>
      <c r="E21" s="107">
        <v>0</v>
      </c>
      <c r="F21" s="107">
        <v>0</v>
      </c>
      <c r="G21" s="107">
        <v>0</v>
      </c>
      <c r="H21" s="131">
        <f>SUM(inventory[[#This Row],[CO2_IRF]:[other_IRF]])</f>
        <v>1.3122742612546176E-10</v>
      </c>
      <c r="I21" s="133">
        <f>SUM(inventory[[#This Row],[CO2_temp]:[other_temp]])</f>
        <v>4.8076185369359642E-12</v>
      </c>
      <c r="J21" s="117">
        <f>SUM(inventory[[#This Row],[CO2_mass0]:[CO2_mass3]])</f>
        <v>1.3213157198063987</v>
      </c>
      <c r="K21" s="117">
        <f>inventory[[#This Row],[CH4_flux]]+K20*EXP(-1/life_CH4)</f>
        <v>0.32334602056412726</v>
      </c>
      <c r="L21" s="117">
        <f>inventory[[#This Row],[Gas1_flux]]+L20*EXP(-1/life_gas1)</f>
        <v>0.89074019749034572</v>
      </c>
      <c r="M21" s="117">
        <f>inventory[[#This Row],[Gas2_flux]]+M20*EXP(-1/life_gas2)</f>
        <v>0</v>
      </c>
      <c r="N21" s="140">
        <f>inventory[[#This Row],[Gas3_flux]]+N20*EXP(-1/life_gas3)</f>
        <v>0.7326324677392152</v>
      </c>
      <c r="O21" s="3">
        <f>inventory[[#This Row],[CO2]]*A_CO2</f>
        <v>2.3145487463848681E-15</v>
      </c>
      <c r="P21" s="3">
        <f>inventory[[#This Row],[CH4]]*A_CH4</f>
        <v>6.807288948598287E-14</v>
      </c>
      <c r="Q21" s="3">
        <f>inventory[[#This Row],[gas1]]*A_gas1</f>
        <v>3.1784862690556222E-13</v>
      </c>
      <c r="R21" s="3">
        <f>inventory[[#This Row],[gas2]]*A_gas2</f>
        <v>0</v>
      </c>
      <c r="S21" s="3">
        <f>inventory[[#This Row],[gas3]]*A_gas3</f>
        <v>7.8085601242850301E-12</v>
      </c>
      <c r="T21" s="142">
        <f>inventory[[#This Row],[Other_forcing]]/earth_area</f>
        <v>0</v>
      </c>
      <c r="U21" s="3">
        <f>U20+A_CO2*(AX20+AY20*life1_CO2*(1-EXP(-1/life1_CO2))+AZ20*life2_CO2*(1-EXP(-1/life2_CO2))+BA20*life3_CO2*(1-EXP(-1/life3_CO2)))</f>
        <v>2.8644017819292471E-14</v>
      </c>
      <c r="V21" s="3">
        <f t="shared" si="0"/>
        <v>1.7664241371430266E-12</v>
      </c>
      <c r="W21" s="3">
        <f t="shared" si="1"/>
        <v>4.7175343321015904E-12</v>
      </c>
      <c r="X21" s="3">
        <f t="shared" si="2"/>
        <v>-3.5199999999999995E-12</v>
      </c>
      <c r="Y21" s="3">
        <f t="shared" si="3"/>
        <v>1.2823482363839786E-10</v>
      </c>
      <c r="Z21" s="142">
        <f>Z20+inventory[[#This Row],[Other_radfor]]</f>
        <v>0</v>
      </c>
      <c r="AA21" s="3">
        <f>SUM(inventory[[#This Row],[CO2_temp_s1]:[CO2_temp_s2]])</f>
        <v>1.1164465983323942E-15</v>
      </c>
      <c r="AB21" s="3">
        <f>inventory[[#This Row],[CH4_temp_s1]]+inventory[[#This Row],[CH4_temp_s2]]</f>
        <v>5.7189904927057331E-14</v>
      </c>
      <c r="AC21" s="3">
        <f>inventory[[#This Row],[gas1_temp_s1]]+inventory[[#This Row],[gas1_temp_s2]]</f>
        <v>1.7468101001569601E-13</v>
      </c>
      <c r="AD21" s="3">
        <f>inventory[[#This Row],[gas2_temp_s1]]+inventory[[#This Row],[gas2_temp_s2]]</f>
        <v>-5.3571566482299322E-14</v>
      </c>
      <c r="AE21" s="3">
        <f>inventory[[#This Row],[gas3_temp_s1]]+inventory[[#This Row],[gas3_temp_s2]]</f>
        <v>4.6282027418771776E-12</v>
      </c>
      <c r="AF21" s="142">
        <f>inventory[[#This Row],[other_temp_s1]]+inventory[[#This Row],[other_temp_s2]]</f>
        <v>0</v>
      </c>
      <c r="AG21" s="118">
        <f>inventory[[#This Row],[CO2_flux]]+AG20</f>
        <v>1</v>
      </c>
      <c r="AH21" s="118">
        <f>inventory[[#This Row],[CH4_flux]]+AH20</f>
        <v>1</v>
      </c>
      <c r="AI21" s="118">
        <f>inventory[[#This Row],[Gas1_flux]]+AI20</f>
        <v>1</v>
      </c>
      <c r="AJ21" s="118">
        <f>inventory[[#This Row],[Gas2_flux]]+AJ20</f>
        <v>1</v>
      </c>
      <c r="AK21" s="144">
        <f>inventory[[#This Row],[Gas3_flux]]+AK20</f>
        <v>1</v>
      </c>
      <c r="AL21" s="113">
        <f>A_CO2*(AX20*clim_sens1*(1-EXP(-1/clim_time1))
+AY20*clim_sens1*life1_CO2/(life1_CO2-clim_time1)*(EXP(-1/life1_CO2)-EXP(-1/clim_time1))
+AZ20*clim_sens1*life2_CO2/(life2_CO2-clim_time1)*(EXP(-1/life2_CO2)-EXP(-1/clim_time1))
+BA20*clim_sens1*life3_CO2/(life3_CO2-clim_time1)*(EXP(-1/life3_CO2)-EXP(-1/clim_time1)))
+AL20*EXP(-1/clim_time1)</f>
        <v>1.0869207410949334E-15</v>
      </c>
      <c r="AM21" s="113">
        <f>A_CO2*(AX20*clim_sens2*(1-EXP(-1/clim_time2))
+AY20*clim_sens2*life1_CO2/(life1_CO2-clim_time2)*(EXP(-1/life1_CO2)-EXP(-1/clim_time2))
+AZ20*clim_sens2*life2_CO2/(life2_CO2-clim_time2)*(EXP(-1/life2_CO2)-EXP(-1/clim_time2))
+BA20*clim_sens2*life3_CO2/(life3_CO2-clim_time2)*(EXP(-1/life3_CO2)-EXP(-1/clim_time2)))
+AM20*EXP(-1/clim_time2)</f>
        <v>2.9525857237460918E-17</v>
      </c>
      <c r="AN21" s="113">
        <f t="shared" si="4"/>
        <v>5.5376368519632836E-14</v>
      </c>
      <c r="AO21" s="113">
        <f t="shared" si="5"/>
        <v>1.8135364074244987E-15</v>
      </c>
      <c r="AP21" s="113">
        <f t="shared" si="6"/>
        <v>1.6982395939523593E-13</v>
      </c>
      <c r="AQ21" s="113">
        <f t="shared" si="7"/>
        <v>4.8570506204600749E-15</v>
      </c>
      <c r="AR21" s="113">
        <f t="shared" si="8"/>
        <v>-5.0007793416922745E-14</v>
      </c>
      <c r="AS21" s="113">
        <f t="shared" si="9"/>
        <v>-3.5637730653765795E-15</v>
      </c>
      <c r="AT21" s="113">
        <f t="shared" si="10"/>
        <v>4.4962488319641823E-12</v>
      </c>
      <c r="AU21" s="113">
        <f t="shared" si="11"/>
        <v>1.3195390991299566E-13</v>
      </c>
      <c r="AV21" s="113">
        <f t="shared" si="12"/>
        <v>0</v>
      </c>
      <c r="AW21" s="149">
        <f>T20*Other_forcing_efficacy*clim_sens2*(1-EXP(-1/clim_time2))
+AW20*EXP(-1/clim_time2)</f>
        <v>0</v>
      </c>
      <c r="AX21" s="113">
        <f>p_0*(inventory[[#This Row],[CO2_flux]]+inventory[[#This Row],[CH4_to_CO2]])+AX20</f>
        <v>0.41947575088069583</v>
      </c>
      <c r="AY21" s="113">
        <f>p_1*(inventory[[#This Row],[CO2_flux]]+inventory[[#This Row],[CH4_to_CO2]])+AY20*EXP(-1/life1_CO2)</f>
        <v>0.42053505380789724</v>
      </c>
      <c r="AZ21" s="113">
        <f>p_2*(inventory[[#This Row],[CO2_flux]]+inventory[[#This Row],[CH4_to_CO2]])+AZ20*EXP(-1/life2_CO2)</f>
        <v>0.40608636910278134</v>
      </c>
      <c r="BA21" s="113">
        <f>p_3*(inventory[[#This Row],[CO2_flux]]+inventory[[#This Row],[CH4_to_CO2]])+BA20*EXP(-1/life3_CO2)</f>
        <v>7.521854601502434E-2</v>
      </c>
      <c r="BB21" s="113">
        <f>IF(fossil_CH4,K20*(1-EXP(-1/life_CH4))*CH4_to_CO2,0)</f>
        <v>3.7340324574008439E-2</v>
      </c>
    </row>
    <row r="22" spans="1:54" x14ac:dyDescent="0.2">
      <c r="A22" s="43">
        <v>15</v>
      </c>
      <c r="B22" s="107">
        <v>0</v>
      </c>
      <c r="C22" s="107">
        <v>0</v>
      </c>
      <c r="D22" s="107">
        <v>0</v>
      </c>
      <c r="E22" s="107">
        <v>0</v>
      </c>
      <c r="F22" s="107">
        <v>0</v>
      </c>
      <c r="G22" s="107">
        <v>0</v>
      </c>
      <c r="H22" s="131">
        <f>SUM(inventory[[#This Row],[CO2_IRF]:[other_IRF]])</f>
        <v>1.3933409253036681E-10</v>
      </c>
      <c r="I22" s="133">
        <f>SUM(inventory[[#This Row],[CO2_temp]:[other_temp]])</f>
        <v>4.865340218026836E-12</v>
      </c>
      <c r="J22" s="117">
        <f>SUM(inventory[[#This Row],[CO2_mass0]:[CO2_mass3]])</f>
        <v>1.3281405711273941</v>
      </c>
      <c r="K22" s="117">
        <f>inventory[[#This Row],[CH4_flux]]+K21*EXP(-1/life_CH4)</f>
        <v>0.29829348761728641</v>
      </c>
      <c r="L22" s="117">
        <f>inventory[[#This Row],[Gas1_flux]]+L21*EXP(-1/life_gas1)</f>
        <v>0.88340904400481224</v>
      </c>
      <c r="M22" s="117">
        <f>inventory[[#This Row],[Gas2_flux]]+M21*EXP(-1/life_gas2)</f>
        <v>0</v>
      </c>
      <c r="N22" s="140">
        <f>inventory[[#This Row],[Gas3_flux]]+N21*EXP(-1/life_gas3)</f>
        <v>0.71653131057378872</v>
      </c>
      <c r="O22" s="3">
        <f>inventory[[#This Row],[CO2]]*A_CO2</f>
        <v>2.3265038384438558E-15</v>
      </c>
      <c r="P22" s="3">
        <f>inventory[[#This Row],[CH4]]*A_CH4</f>
        <v>6.2798668687907454E-14</v>
      </c>
      <c r="Q22" s="3">
        <f>inventory[[#This Row],[gas1]]*A_gas1</f>
        <v>3.1523260365256872E-13</v>
      </c>
      <c r="R22" s="3">
        <f>inventory[[#This Row],[gas2]]*A_gas2</f>
        <v>0</v>
      </c>
      <c r="S22" s="3">
        <f>inventory[[#This Row],[gas3]]*A_gas3</f>
        <v>7.6369504027219553E-12</v>
      </c>
      <c r="T22" s="142">
        <f>inventory[[#This Row],[Other_forcing]]/earth_area</f>
        <v>0</v>
      </c>
      <c r="U22" s="3">
        <f>U21+A_CO2*(AX21+AY21*life1_CO2*(1-EXP(-1/life1_CO2))+AZ21*life2_CO2*(1-EXP(-1/life2_CO2))+BA21*life3_CO2*(1-EXP(-1/life3_CO2)))</f>
        <v>3.0933800877559817E-14</v>
      </c>
      <c r="V22" s="3">
        <f t="shared" si="0"/>
        <v>1.8318244750391618E-12</v>
      </c>
      <c r="W22" s="3">
        <f t="shared" si="1"/>
        <v>5.0340731457138013E-12</v>
      </c>
      <c r="X22" s="3">
        <f t="shared" si="2"/>
        <v>-3.5199999999999995E-12</v>
      </c>
      <c r="Y22" s="3">
        <f t="shared" si="3"/>
        <v>1.3595726110873628E-10</v>
      </c>
      <c r="Z22" s="142">
        <f>Z21+inventory[[#This Row],[Other_radfor]]</f>
        <v>0</v>
      </c>
      <c r="AA22" s="3">
        <f>SUM(inventory[[#This Row],[CO2_temp_s1]:[CO2_temp_s2]])</f>
        <v>1.1589088588974944E-15</v>
      </c>
      <c r="AB22" s="3">
        <f>inventory[[#This Row],[CH4_temp_s1]]+inventory[[#This Row],[CH4_temp_s2]]</f>
        <v>5.5666719169016663E-14</v>
      </c>
      <c r="AC22" s="3">
        <f>inventory[[#This Row],[gas1_temp_s1]]+inventory[[#This Row],[gas1_temp_s2]]</f>
        <v>1.783556942250047E-13</v>
      </c>
      <c r="AD22" s="3">
        <f>inventory[[#This Row],[gas2_temp_s1]]+inventory[[#This Row],[gas2_temp_s2]]</f>
        <v>-4.7950275927459564E-14</v>
      </c>
      <c r="AE22" s="3">
        <f>inventory[[#This Row],[gas3_temp_s1]]+inventory[[#This Row],[gas3_temp_s2]]</f>
        <v>4.6781091717013767E-12</v>
      </c>
      <c r="AF22" s="142">
        <f>inventory[[#This Row],[other_temp_s1]]+inventory[[#This Row],[other_temp_s2]]</f>
        <v>0</v>
      </c>
      <c r="AG22" s="118">
        <f>inventory[[#This Row],[CO2_flux]]+AG21</f>
        <v>1</v>
      </c>
      <c r="AH22" s="118">
        <f>inventory[[#This Row],[CH4_flux]]+AH21</f>
        <v>1</v>
      </c>
      <c r="AI22" s="118">
        <f>inventory[[#This Row],[Gas1_flux]]+AI21</f>
        <v>1</v>
      </c>
      <c r="AJ22" s="118">
        <f>inventory[[#This Row],[Gas2_flux]]+AJ21</f>
        <v>1</v>
      </c>
      <c r="AK22" s="144">
        <f>inventory[[#This Row],[Gas3_flux]]+AK21</f>
        <v>1</v>
      </c>
      <c r="AL22" s="113">
        <f>A_CO2*(AX21*clim_sens1*(1-EXP(-1/clim_time1))
+AY21*clim_sens1*life1_CO2/(life1_CO2-clim_time1)*(EXP(-1/life1_CO2)-EXP(-1/clim_time1))
+AZ21*clim_sens1*life2_CO2/(life2_CO2-clim_time1)*(EXP(-1/life2_CO2)-EXP(-1/clim_time1))
+BA21*clim_sens1*life3_CO2/(life3_CO2-clim_time1)*(EXP(-1/life3_CO2)-EXP(-1/clim_time1)))
+AL21*EXP(-1/clim_time1)</f>
        <v>1.1270591324408758E-15</v>
      </c>
      <c r="AM22" s="113">
        <f>A_CO2*(AX21*clim_sens2*(1-EXP(-1/clim_time2))
+AY21*clim_sens2*life1_CO2/(life1_CO2-clim_time2)*(EXP(-1/life1_CO2)-EXP(-1/clim_time2))
+AZ21*clim_sens2*life2_CO2/(life2_CO2-clim_time2)*(EXP(-1/life2_CO2)-EXP(-1/clim_time2))
+BA21*clim_sens2*life3_CO2/(life3_CO2-clim_time2)*(EXP(-1/life3_CO2)-EXP(-1/clim_time2)))
+AM21*EXP(-1/clim_time2)</f>
        <v>3.1849726456618574E-17</v>
      </c>
      <c r="AN22" s="113">
        <f t="shared" si="4"/>
        <v>5.3789176090547626E-14</v>
      </c>
      <c r="AO22" s="113">
        <f t="shared" si="5"/>
        <v>1.8775430784690347E-15</v>
      </c>
      <c r="AP22" s="113">
        <f t="shared" si="6"/>
        <v>1.7317928309955284E-13</v>
      </c>
      <c r="AQ22" s="113">
        <f t="shared" si="7"/>
        <v>5.1764111254518649E-15</v>
      </c>
      <c r="AR22" s="113">
        <f t="shared" si="8"/>
        <v>-4.4395194987196465E-14</v>
      </c>
      <c r="AS22" s="113">
        <f t="shared" si="9"/>
        <v>-3.5550809402630977E-15</v>
      </c>
      <c r="AT22" s="113">
        <f t="shared" si="10"/>
        <v>4.5383968344606786E-12</v>
      </c>
      <c r="AU22" s="113">
        <f t="shared" si="11"/>
        <v>1.3971233724069822E-13</v>
      </c>
      <c r="AV22" s="113">
        <f t="shared" si="12"/>
        <v>0</v>
      </c>
      <c r="AW22" s="149">
        <f>T21*Other_forcing_efficacy*clim_sens2*(1-EXP(-1/clim_time2))
+AW21*EXP(-1/clim_time2)</f>
        <v>0</v>
      </c>
      <c r="AX22" s="113">
        <f>p_0*(inventory[[#This Row],[CO2_flux]]+inventory[[#This Row],[CH4_to_CO2]])+AX21</f>
        <v>0.42696113456855006</v>
      </c>
      <c r="AY22" s="113">
        <f>p_1*(inventory[[#This Row],[CO2_flux]]+inventory[[#This Row],[CH4_to_CO2]])+AY21*EXP(-1/life1_CO2)</f>
        <v>0.42718631922065314</v>
      </c>
      <c r="AZ22" s="113">
        <f>p_2*(inventory[[#This Row],[CO2_flux]]+inventory[[#This Row],[CH4_to_CO2]])+AZ21*EXP(-1/life2_CO2)</f>
        <v>0.40485148774225416</v>
      </c>
      <c r="BA22" s="113">
        <f>p_3*(inventory[[#This Row],[CO2_flux]]+inventory[[#This Row],[CH4_to_CO2]])+BA21*EXP(-1/life3_CO2)</f>
        <v>6.9141629595936768E-2</v>
      </c>
      <c r="BB22" s="113">
        <f>IF(fossil_CH4,K21*(1-EXP(-1/life_CH4))*CH4_to_CO2,0)</f>
        <v>3.4447232801906202E-2</v>
      </c>
    </row>
    <row r="23" spans="1:54" x14ac:dyDescent="0.2">
      <c r="A23" s="43">
        <v>16</v>
      </c>
      <c r="B23" s="107">
        <v>0</v>
      </c>
      <c r="C23" s="107">
        <v>0</v>
      </c>
      <c r="D23" s="107">
        <v>0</v>
      </c>
      <c r="E23" s="107">
        <v>0</v>
      </c>
      <c r="F23" s="107">
        <v>0</v>
      </c>
      <c r="G23" s="107">
        <v>0</v>
      </c>
      <c r="H23" s="131">
        <f>SUM(inventory[[#This Row],[CO2_IRF]:[other_IRF]])</f>
        <v>1.472633826610185E-10</v>
      </c>
      <c r="I23" s="133">
        <f>SUM(inventory[[#This Row],[CO2_temp]:[other_temp]])</f>
        <v>4.9047342560462216E-12</v>
      </c>
      <c r="J23" s="117">
        <f>SUM(inventory[[#This Row],[CO2_mass0]:[CO2_mass3]])</f>
        <v>1.3335728756094893</v>
      </c>
      <c r="K23" s="117">
        <f>inventory[[#This Row],[CH4_flux]]+K22*EXP(-1/life_CH4)</f>
        <v>0.27518200038351032</v>
      </c>
      <c r="L23" s="117">
        <f>inventory[[#This Row],[Gas1_flux]]+L22*EXP(-1/life_gas1)</f>
        <v>0.87613822888907489</v>
      </c>
      <c r="M23" s="117">
        <f>inventory[[#This Row],[Gas2_flux]]+M22*EXP(-1/life_gas2)</f>
        <v>0</v>
      </c>
      <c r="N23" s="140">
        <f>inventory[[#This Row],[Gas3_flux]]+N22*EXP(-1/life_gas3)</f>
        <v>0.70078401059253226</v>
      </c>
      <c r="O23" s="3">
        <f>inventory[[#This Row],[CO2]]*A_CO2</f>
        <v>2.3360196062051421E-15</v>
      </c>
      <c r="P23" s="3">
        <f>inventory[[#This Row],[CH4]]*A_CH4</f>
        <v>5.7933089351020186E-14</v>
      </c>
      <c r="Q23" s="3">
        <f>inventory[[#This Row],[gas1]]*A_gas1</f>
        <v>3.1263811133311058E-13</v>
      </c>
      <c r="R23" s="3">
        <f>inventory[[#This Row],[gas2]]*A_gas2</f>
        <v>0</v>
      </c>
      <c r="S23" s="3">
        <f>inventory[[#This Row],[gas3]]*A_gas3</f>
        <v>7.4691121698925538E-12</v>
      </c>
      <c r="T23" s="142">
        <f>inventory[[#This Row],[Other_forcing]]/earth_area</f>
        <v>0</v>
      </c>
      <c r="U23" s="3">
        <f>U22+A_CO2*(AX22+AY22*life1_CO2*(1-EXP(-1/life1_CO2))+AZ22*life2_CO2*(1-EXP(-1/life2_CO2))+BA22*life3_CO2*(1-EXP(-1/life3_CO2)))</f>
        <v>3.323669977432401E-14</v>
      </c>
      <c r="V23" s="3">
        <f t="shared" si="0"/>
        <v>1.8921576588165641E-12</v>
      </c>
      <c r="W23" s="3">
        <f t="shared" si="1"/>
        <v>5.3480067163682363E-12</v>
      </c>
      <c r="X23" s="3">
        <f t="shared" si="2"/>
        <v>-3.5199999999999995E-12</v>
      </c>
      <c r="Y23" s="3">
        <f t="shared" si="3"/>
        <v>1.4350998158605936E-10</v>
      </c>
      <c r="Z23" s="142">
        <f>Z22+inventory[[#This Row],[Other_radfor]]</f>
        <v>0</v>
      </c>
      <c r="AA23" s="3">
        <f>SUM(inventory[[#This Row],[CO2_temp_s1]:[CO2_temp_s2]])</f>
        <v>1.1978046957920818E-15</v>
      </c>
      <c r="AB23" s="3">
        <f>inventory[[#This Row],[CH4_temp_s1]]+inventory[[#This Row],[CH4_temp_s2]]</f>
        <v>5.3957644460584788E-14</v>
      </c>
      <c r="AC23" s="3">
        <f>inventory[[#This Row],[gas1_temp_s1]]+inventory[[#This Row],[gas1_temp_s2]]</f>
        <v>1.8146580248310187E-13</v>
      </c>
      <c r="AD23" s="3">
        <f>inventory[[#This Row],[gas2_temp_s1]]+inventory[[#This Row],[gas2_temp_s2]]</f>
        <v>-4.2958933609901148E-14</v>
      </c>
      <c r="AE23" s="3">
        <f>inventory[[#This Row],[gas3_temp_s1]]+inventory[[#This Row],[gas3_temp_s2]]</f>
        <v>4.7110719380166441E-12</v>
      </c>
      <c r="AF23" s="142">
        <f>inventory[[#This Row],[other_temp_s1]]+inventory[[#This Row],[other_temp_s2]]</f>
        <v>0</v>
      </c>
      <c r="AG23" s="118">
        <f>inventory[[#This Row],[CO2_flux]]+AG22</f>
        <v>1</v>
      </c>
      <c r="AH23" s="118">
        <f>inventory[[#This Row],[CH4_flux]]+AH22</f>
        <v>1</v>
      </c>
      <c r="AI23" s="118">
        <f>inventory[[#This Row],[Gas1_flux]]+AI22</f>
        <v>1</v>
      </c>
      <c r="AJ23" s="118">
        <f>inventory[[#This Row],[Gas2_flux]]+AJ22</f>
        <v>1</v>
      </c>
      <c r="AK23" s="144">
        <f>inventory[[#This Row],[Gas3_flux]]+AK22</f>
        <v>1</v>
      </c>
      <c r="AL23" s="113">
        <f>A_CO2*(AX22*clim_sens1*(1-EXP(-1/clim_time1))
+AY22*clim_sens1*life1_CO2/(life1_CO2-clim_time1)*(EXP(-1/life1_CO2)-EXP(-1/clim_time1))
+AZ22*clim_sens1*life2_CO2/(life2_CO2-clim_time1)*(EXP(-1/life2_CO2)-EXP(-1/clim_time1))
+BA22*clim_sens1*life3_CO2/(life3_CO2-clim_time1)*(EXP(-1/life3_CO2)-EXP(-1/clim_time1)))
+AL22*EXP(-1/clim_time1)</f>
        <v>1.1636230439727077E-15</v>
      </c>
      <c r="AM23" s="113">
        <f>A_CO2*(AX22*clim_sens2*(1-EXP(-1/clim_time2))
+AY22*clim_sens2*life1_CO2/(life1_CO2-clim_time2)*(EXP(-1/life1_CO2)-EXP(-1/clim_time2))
+AZ22*clim_sens2*life2_CO2/(life2_CO2-clim_time2)*(EXP(-1/life2_CO2)-EXP(-1/clim_time2))
+BA22*clim_sens2*life3_CO2/(life3_CO2-clim_time2)*(EXP(-1/life3_CO2)-EXP(-1/clim_time2)))
+AM22*EXP(-1/clim_time2)</f>
        <v>3.4181651819374151E-17</v>
      </c>
      <c r="AN23" s="113">
        <f t="shared" si="4"/>
        <v>5.2021552708647358E-14</v>
      </c>
      <c r="AO23" s="113">
        <f t="shared" si="5"/>
        <v>1.9360917519374333E-15</v>
      </c>
      <c r="AP23" s="113">
        <f t="shared" si="6"/>
        <v>1.7597353574812393E-13</v>
      </c>
      <c r="AQ23" s="113">
        <f t="shared" si="7"/>
        <v>5.4922667349779255E-15</v>
      </c>
      <c r="AR23" s="113">
        <f t="shared" si="8"/>
        <v>-3.9412523594456901E-14</v>
      </c>
      <c r="AS23" s="113">
        <f t="shared" si="9"/>
        <v>-3.5464100154442482E-15</v>
      </c>
      <c r="AT23" s="113">
        <f t="shared" si="10"/>
        <v>4.5637976774679724E-12</v>
      </c>
      <c r="AU23" s="113">
        <f t="shared" si="11"/>
        <v>1.472742605486721E-13</v>
      </c>
      <c r="AV23" s="113">
        <f t="shared" si="12"/>
        <v>0</v>
      </c>
      <c r="AW23" s="149">
        <f>T22*Other_forcing_efficacy*clim_sens2*(1-EXP(-1/clim_time2))
+AW22*EXP(-1/clim_time2)</f>
        <v>0</v>
      </c>
      <c r="AX23" s="113">
        <f>p_0*(inventory[[#This Row],[CO2_flux]]+inventory[[#This Row],[CH4_to_CO2]])+AX22</f>
        <v>0.43386655806041197</v>
      </c>
      <c r="AY23" s="113">
        <f>p_1*(inventory[[#This Row],[CO2_flux]]+inventory[[#This Row],[CH4_to_CO2]])+AY22*EXP(-1/life1_CO2)</f>
        <v>0.43322289965215433</v>
      </c>
      <c r="AZ23" s="113">
        <f>p_2*(inventory[[#This Row],[CO2_flux]]+inventory[[#This Row],[CH4_to_CO2]])+AZ22*EXP(-1/life2_CO2)</f>
        <v>0.40289623540836195</v>
      </c>
      <c r="BA23" s="113">
        <f>p_3*(inventory[[#This Row],[CO2_flux]]+inventory[[#This Row],[CH4_to_CO2]])+BA22*EXP(-1/life3_CO2)</f>
        <v>6.3587182488561045E-2</v>
      </c>
      <c r="BB23" s="113">
        <f>IF(fossil_CH4,K22*(1-EXP(-1/life_CH4))*CH4_to_CO2,0)</f>
        <v>3.1778294946442159E-2</v>
      </c>
    </row>
    <row r="24" spans="1:54" x14ac:dyDescent="0.2">
      <c r="A24" s="43">
        <v>17</v>
      </c>
      <c r="B24" s="107">
        <v>0</v>
      </c>
      <c r="C24" s="107">
        <v>0</v>
      </c>
      <c r="D24" s="107">
        <v>0</v>
      </c>
      <c r="E24" s="107">
        <v>0</v>
      </c>
      <c r="F24" s="107">
        <v>0</v>
      </c>
      <c r="G24" s="107">
        <v>0</v>
      </c>
      <c r="H24" s="131">
        <f>SUM(inventory[[#This Row],[CO2_IRF]:[other_IRF]])</f>
        <v>1.5501943793036561E-10</v>
      </c>
      <c r="I24" s="133">
        <f>SUM(inventory[[#This Row],[CO2_temp]:[other_temp]])</f>
        <v>4.9281326309086673E-12</v>
      </c>
      <c r="J24" s="117">
        <f>SUM(inventory[[#This Row],[CO2_mass0]:[CO2_mass3]])</f>
        <v>1.33773210280171</v>
      </c>
      <c r="K24" s="117">
        <f>inventory[[#This Row],[CH4_flux]]+K23*EXP(-1/life_CH4)</f>
        <v>0.25386116854225926</v>
      </c>
      <c r="L24" s="117">
        <f>inventory[[#This Row],[Gas1_flux]]+L23*EXP(-1/life_gas1)</f>
        <v>0.86892725553385153</v>
      </c>
      <c r="M24" s="117">
        <f>inventory[[#This Row],[Gas2_flux]]+M23*EXP(-1/life_gas2)</f>
        <v>0</v>
      </c>
      <c r="N24" s="140">
        <f>inventory[[#This Row],[Gas3_flux]]+N23*EXP(-1/life_gas3)</f>
        <v>0.68538279103098709</v>
      </c>
      <c r="O24" s="3">
        <f>inventory[[#This Row],[CO2]]*A_CO2</f>
        <v>2.343305324477755E-15</v>
      </c>
      <c r="P24" s="3">
        <f>inventory[[#This Row],[CH4]]*A_CH4</f>
        <v>5.3444490335183941E-14</v>
      </c>
      <c r="Q24" s="3">
        <f>inventory[[#This Row],[gas1]]*A_gas1</f>
        <v>3.1006497273886276E-13</v>
      </c>
      <c r="R24" s="3">
        <f>inventory[[#This Row],[gas2]]*A_gas2</f>
        <v>0</v>
      </c>
      <c r="S24" s="3">
        <f>inventory[[#This Row],[gas3]]*A_gas3</f>
        <v>7.3049625393080026E-12</v>
      </c>
      <c r="T24" s="142">
        <f>inventory[[#This Row],[Other_forcing]]/earth_area</f>
        <v>0</v>
      </c>
      <c r="U24" s="3">
        <f>U23+A_CO2*(AX23+AY23*life1_CO2*(1-EXP(-1/life1_CO2))+AZ23*life2_CO2*(1-EXP(-1/life2_CO2))+BA23*life3_CO2*(1-EXP(-1/life3_CO2)))</f>
        <v>3.5550195116308409E-14</v>
      </c>
      <c r="V24" s="3">
        <f t="shared" si="0"/>
        <v>1.9478162866129336E-12</v>
      </c>
      <c r="W24" s="3">
        <f t="shared" si="1"/>
        <v>5.6593564862722235E-12</v>
      </c>
      <c r="X24" s="3">
        <f t="shared" si="2"/>
        <v>-3.5199999999999995E-12</v>
      </c>
      <c r="Y24" s="3">
        <f t="shared" si="3"/>
        <v>1.5089671496236415E-10</v>
      </c>
      <c r="Z24" s="142">
        <f>Z23+inventory[[#This Row],[Other_radfor]]</f>
        <v>0</v>
      </c>
      <c r="AA24" s="3">
        <f>SUM(inventory[[#This Row],[CO2_temp_s1]:[CO2_temp_s2]])</f>
        <v>1.2333541024828343E-15</v>
      </c>
      <c r="AB24" s="3">
        <f>inventory[[#This Row],[CH4_temp_s1]]+inventory[[#This Row],[CH4_temp_s2]]</f>
        <v>5.2111137020599344E-14</v>
      </c>
      <c r="AC24" s="3">
        <f>inventory[[#This Row],[gas1_temp_s1]]+inventory[[#This Row],[gas1_temp_s2]]</f>
        <v>1.8407585570125062E-13</v>
      </c>
      <c r="AD24" s="3">
        <f>inventory[[#This Row],[gas2_temp_s1]]+inventory[[#This Row],[gas2_temp_s2]]</f>
        <v>-3.852683994776169E-14</v>
      </c>
      <c r="AE24" s="3">
        <f>inventory[[#This Row],[gas3_temp_s1]]+inventory[[#This Row],[gas3_temp_s2]]</f>
        <v>4.7292391240320965E-12</v>
      </c>
      <c r="AF24" s="142">
        <f>inventory[[#This Row],[other_temp_s1]]+inventory[[#This Row],[other_temp_s2]]</f>
        <v>0</v>
      </c>
      <c r="AG24" s="118">
        <f>inventory[[#This Row],[CO2_flux]]+AG23</f>
        <v>1</v>
      </c>
      <c r="AH24" s="118">
        <f>inventory[[#This Row],[CH4_flux]]+AH23</f>
        <v>1</v>
      </c>
      <c r="AI24" s="118">
        <f>inventory[[#This Row],[Gas1_flux]]+AI23</f>
        <v>1</v>
      </c>
      <c r="AJ24" s="118">
        <f>inventory[[#This Row],[Gas2_flux]]+AJ23</f>
        <v>1</v>
      </c>
      <c r="AK24" s="144">
        <f>inventory[[#This Row],[Gas3_flux]]+AK23</f>
        <v>1</v>
      </c>
      <c r="AL24" s="113">
        <f>A_CO2*(AX23*clim_sens1*(1-EXP(-1/clim_time1))
+AY23*clim_sens1*life1_CO2/(life1_CO2-clim_time1)*(EXP(-1/life1_CO2)-EXP(-1/clim_time1))
+AZ23*clim_sens1*life2_CO2/(life2_CO2-clim_time1)*(EXP(-1/life2_CO2)-EXP(-1/clim_time1))
+BA23*clim_sens1*life3_CO2/(life3_CO2-clim_time1)*(EXP(-1/life3_CO2)-EXP(-1/clim_time1)))
+AL23*EXP(-1/clim_time1)</f>
        <v>1.1968351249830991E-15</v>
      </c>
      <c r="AM24" s="113">
        <f>A_CO2*(AX23*clim_sens2*(1-EXP(-1/clim_time2))
+AY23*clim_sens2*life1_CO2/(life1_CO2-clim_time2)*(EXP(-1/life1_CO2)-EXP(-1/clim_time2))
+AZ23*clim_sens2*life2_CO2/(life2_CO2-clim_time2)*(EXP(-1/life2_CO2)-EXP(-1/clim_time2))
+BA23*clim_sens2*life3_CO2/(life3_CO2-clim_time2)*(EXP(-1/life3_CO2)-EXP(-1/clim_time2)))
+AM23*EXP(-1/clim_time2)</f>
        <v>3.6518977499735225E-17</v>
      </c>
      <c r="AN24" s="113">
        <f t="shared" si="4"/>
        <v>5.0121530495821875E-14</v>
      </c>
      <c r="AO24" s="113">
        <f t="shared" si="5"/>
        <v>1.9896065247774673E-15</v>
      </c>
      <c r="AP24" s="113">
        <f t="shared" si="6"/>
        <v>1.7827120726786937E-13</v>
      </c>
      <c r="AQ24" s="113">
        <f t="shared" si="7"/>
        <v>5.8046484333812658E-15</v>
      </c>
      <c r="AR24" s="113">
        <f t="shared" si="8"/>
        <v>-3.4989079708549671E-14</v>
      </c>
      <c r="AS24" s="113">
        <f t="shared" si="9"/>
        <v>-3.5377602392120207E-15</v>
      </c>
      <c r="AT24" s="113">
        <f t="shared" si="10"/>
        <v>4.5745950621962554E-12</v>
      </c>
      <c r="AU24" s="113">
        <f t="shared" si="11"/>
        <v>1.5464406183584087E-13</v>
      </c>
      <c r="AV24" s="113">
        <f t="shared" si="12"/>
        <v>0</v>
      </c>
      <c r="AW24" s="149">
        <f>T23*Other_forcing_efficacy*clim_sens2*(1-EXP(-1/clim_time2))
+AW23*EXP(-1/clim_time2)</f>
        <v>0</v>
      </c>
      <c r="AX24" s="113">
        <f>p_0*(inventory[[#This Row],[CO2_flux]]+inventory[[#This Row],[CH4_to_CO2]])+AX23</f>
        <v>0.44023695610417979</v>
      </c>
      <c r="AY24" s="113">
        <f>p_1*(inventory[[#This Row],[CO2_flux]]+inventory[[#This Row],[CH4_to_CO2]])+AY23*EXP(-1/life1_CO2)</f>
        <v>0.43869267187886912</v>
      </c>
      <c r="AZ24" s="113">
        <f>p_2*(inventory[[#This Row],[CO2_flux]]+inventory[[#This Row],[CH4_to_CO2]])+AZ23*EXP(-1/life2_CO2)</f>
        <v>0.40029845592559349</v>
      </c>
      <c r="BA24" s="113">
        <f>p_3*(inventory[[#This Row],[CO2_flux]]+inventory[[#This Row],[CH4_to_CO2]])+BA23*EXP(-1/life3_CO2)</f>
        <v>5.8504018893067361E-2</v>
      </c>
      <c r="BB24" s="113">
        <f>IF(fossil_CH4,K23*(1-EXP(-1/life_CH4))*CH4_to_CO2,0)</f>
        <v>2.9316143781720226E-2</v>
      </c>
    </row>
    <row r="25" spans="1:54" x14ac:dyDescent="0.2">
      <c r="A25" s="43">
        <v>18</v>
      </c>
      <c r="B25" s="107">
        <v>0</v>
      </c>
      <c r="C25" s="107">
        <v>0</v>
      </c>
      <c r="D25" s="107">
        <v>0</v>
      </c>
      <c r="E25" s="107">
        <v>0</v>
      </c>
      <c r="F25" s="107">
        <v>0</v>
      </c>
      <c r="G25" s="107">
        <v>0</v>
      </c>
      <c r="H25" s="131">
        <f>SUM(inventory[[#This Row],[CO2_IRF]:[other_IRF]])</f>
        <v>1.626062874014215E-10</v>
      </c>
      <c r="I25" s="133">
        <f>SUM(inventory[[#This Row],[CO2_temp]:[other_temp]])</f>
        <v>4.9375980536320184E-12</v>
      </c>
      <c r="J25" s="117">
        <f>SUM(inventory[[#This Row],[CO2_mass0]:[CO2_mass3]])</f>
        <v>1.3407300899966039</v>
      </c>
      <c r="K25" s="117">
        <f>inventory[[#This Row],[CH4_flux]]+K24*EXP(-1/life_CH4)</f>
        <v>0.23419225386771741</v>
      </c>
      <c r="L25" s="117">
        <f>inventory[[#This Row],[Gas1_flux]]+L24*EXP(-1/life_gas1)</f>
        <v>0.86177563141715607</v>
      </c>
      <c r="M25" s="117">
        <f>inventory[[#This Row],[Gas2_flux]]+M24*EXP(-1/life_gas2)</f>
        <v>0</v>
      </c>
      <c r="N25" s="140">
        <f>inventory[[#This Row],[Gas3_flux]]+N24*EXP(-1/life_gas3)</f>
        <v>0.67032004603563866</v>
      </c>
      <c r="O25" s="3">
        <f>inventory[[#This Row],[CO2]]*A_CO2</f>
        <v>2.3485568986470505E-15</v>
      </c>
      <c r="P25" s="3">
        <f>inventory[[#This Row],[CH4]]*A_CH4</f>
        <v>4.9303663574386449E-14</v>
      </c>
      <c r="Q25" s="3">
        <f>inventory[[#This Row],[gas1]]*A_gas1</f>
        <v>3.0751301211999668E-13</v>
      </c>
      <c r="R25" s="3">
        <f>inventory[[#This Row],[gas2]]*A_gas2</f>
        <v>0</v>
      </c>
      <c r="S25" s="3">
        <f>inventory[[#This Row],[gas3]]*A_gas3</f>
        <v>7.1444204460864137E-12</v>
      </c>
      <c r="T25" s="142">
        <f>inventory[[#This Row],[Other_forcing]]/earth_area</f>
        <v>0</v>
      </c>
      <c r="U25" s="3">
        <f>U24+A_CO2*(AX24+AY24*life1_CO2*(1-EXP(-1/life1_CO2))+AZ24*life2_CO2*(1-EXP(-1/life2_CO2))+BA24*life3_CO2*(1-EXP(-1/life3_CO2)))</f>
        <v>3.7871984484036137E-14</v>
      </c>
      <c r="V25" s="3">
        <f t="shared" si="0"/>
        <v>1.9991625384468225E-12</v>
      </c>
      <c r="W25" s="3">
        <f t="shared" si="1"/>
        <v>5.9681437211550199E-12</v>
      </c>
      <c r="X25" s="3">
        <f t="shared" si="2"/>
        <v>-3.5199999999999995E-12</v>
      </c>
      <c r="Y25" s="3">
        <f t="shared" si="3"/>
        <v>1.5812110915733563E-10</v>
      </c>
      <c r="Z25" s="142">
        <f>Z24+inventory[[#This Row],[Other_radfor]]</f>
        <v>0</v>
      </c>
      <c r="AA25" s="3">
        <f>SUM(inventory[[#This Row],[CO2_temp_s1]:[CO2_temp_s2]])</f>
        <v>1.2657676933986105E-15</v>
      </c>
      <c r="AB25" s="3">
        <f>inventory[[#This Row],[CH4_temp_s1]]+inventory[[#This Row],[CH4_temp_s2]]</f>
        <v>5.0168076859163225E-14</v>
      </c>
      <c r="AC25" s="3">
        <f>inventory[[#This Row],[gas1_temp_s1]]+inventory[[#This Row],[gas1_temp_s2]]</f>
        <v>1.8624312404026494E-13</v>
      </c>
      <c r="AD25" s="3">
        <f>inventory[[#This Row],[gas2_temp_s1]]+inventory[[#This Row],[gas2_temp_s2]]</f>
        <v>-3.4591230283939938E-14</v>
      </c>
      <c r="AE25" s="3">
        <f>inventory[[#This Row],[gas3_temp_s1]]+inventory[[#This Row],[gas3_temp_s2]]</f>
        <v>4.7345123153231314E-12</v>
      </c>
      <c r="AF25" s="142">
        <f>inventory[[#This Row],[other_temp_s1]]+inventory[[#This Row],[other_temp_s2]]</f>
        <v>0</v>
      </c>
      <c r="AG25" s="118">
        <f>inventory[[#This Row],[CO2_flux]]+AG24</f>
        <v>1</v>
      </c>
      <c r="AH25" s="118">
        <f>inventory[[#This Row],[CH4_flux]]+AH24</f>
        <v>1</v>
      </c>
      <c r="AI25" s="118">
        <f>inventory[[#This Row],[Gas1_flux]]+AI24</f>
        <v>1</v>
      </c>
      <c r="AJ25" s="118">
        <f>inventory[[#This Row],[Gas2_flux]]+AJ24</f>
        <v>1</v>
      </c>
      <c r="AK25" s="144">
        <f>inventory[[#This Row],[Gas3_flux]]+AK24</f>
        <v>1</v>
      </c>
      <c r="AL25" s="113">
        <f>A_CO2*(AX24*clim_sens1*(1-EXP(-1/clim_time1))
+AY24*clim_sens1*life1_CO2/(life1_CO2-clim_time1)*(EXP(-1/life1_CO2)-EXP(-1/clim_time1))
+AZ24*clim_sens1*life2_CO2/(life2_CO2-clim_time1)*(EXP(-1/life2_CO2)-EXP(-1/clim_time1))
+BA24*clim_sens1*life3_CO2/(life3_CO2-clim_time1)*(EXP(-1/life3_CO2)-EXP(-1/clim_time1)))
+AL24*EXP(-1/clim_time1)</f>
        <v>1.2269084122175838E-15</v>
      </c>
      <c r="AM25" s="113">
        <f>A_CO2*(AX24*clim_sens2*(1-EXP(-1/clim_time2))
+AY24*clim_sens2*life1_CO2/(life1_CO2-clim_time2)*(EXP(-1/life1_CO2)-EXP(-1/clim_time2))
+AZ24*clim_sens2*life2_CO2/(life2_CO2-clim_time2)*(EXP(-1/life2_CO2)-EXP(-1/clim_time2))
+BA24*clim_sens2*life3_CO2/(life3_CO2-clim_time2)*(EXP(-1/life3_CO2)-EXP(-1/clim_time2)))
+AM24*EXP(-1/clim_time2)</f>
        <v>3.8859281181026598E-17</v>
      </c>
      <c r="AN25" s="113">
        <f t="shared" si="4"/>
        <v>4.8129598226809831E-14</v>
      </c>
      <c r="AO25" s="113">
        <f t="shared" si="5"/>
        <v>2.0384786323533935E-15</v>
      </c>
      <c r="AP25" s="113">
        <f t="shared" si="6"/>
        <v>1.801295370954875E-13</v>
      </c>
      <c r="AQ25" s="113">
        <f t="shared" si="7"/>
        <v>6.1135869447774424E-15</v>
      </c>
      <c r="AR25" s="113">
        <f t="shared" si="8"/>
        <v>-3.1062098723955415E-14</v>
      </c>
      <c r="AS25" s="113">
        <f t="shared" si="9"/>
        <v>-3.5291315599845225E-15</v>
      </c>
      <c r="AT25" s="113">
        <f t="shared" si="10"/>
        <v>4.5726862886803991E-12</v>
      </c>
      <c r="AU25" s="113">
        <f t="shared" si="11"/>
        <v>1.6182602664273261E-13</v>
      </c>
      <c r="AV25" s="113">
        <f t="shared" si="12"/>
        <v>0</v>
      </c>
      <c r="AW25" s="149">
        <f>T24*Other_forcing_efficacy*clim_sens2*(1-EXP(-1/clim_time2))
+AW24*EXP(-1/clim_time2)</f>
        <v>0</v>
      </c>
      <c r="AX25" s="113">
        <f>p_0*(inventory[[#This Row],[CO2_flux]]+inventory[[#This Row],[CH4_to_CO2]])+AX24</f>
        <v>0.44611378194749945</v>
      </c>
      <c r="AY25" s="113">
        <f>p_1*(inventory[[#This Row],[CO2_flux]]+inventory[[#This Row],[CH4_to_CO2]])+AY24*EXP(-1/life1_CO2)</f>
        <v>0.4436398025944337</v>
      </c>
      <c r="AZ25" s="113">
        <f>p_2*(inventory[[#This Row],[CO2_flux]]+inventory[[#This Row],[CH4_to_CO2]])+AZ24*EXP(-1/life2_CO2)</f>
        <v>0.39712936712431413</v>
      </c>
      <c r="BA25" s="113">
        <f>p_3*(inventory[[#This Row],[CO2_flux]]+inventory[[#This Row],[CH4_to_CO2]])+BA24*EXP(-1/life3_CO2)</f>
        <v>5.3847138330356668E-2</v>
      </c>
      <c r="BB25" s="113">
        <f>IF(fossil_CH4,K24*(1-EXP(-1/life_CH4))*CH4_to_CO2,0)</f>
        <v>2.7044757677495042E-2</v>
      </c>
    </row>
    <row r="26" spans="1:54" ht="17" thickBot="1" x14ac:dyDescent="0.25">
      <c r="A26" s="43">
        <v>19</v>
      </c>
      <c r="B26" s="107">
        <v>0</v>
      </c>
      <c r="C26" s="107">
        <v>0</v>
      </c>
      <c r="D26" s="107">
        <v>0</v>
      </c>
      <c r="E26" s="107">
        <v>0</v>
      </c>
      <c r="F26" s="107">
        <v>0</v>
      </c>
      <c r="G26" s="107">
        <v>0</v>
      </c>
      <c r="H26" s="131">
        <f>SUM(inventory[[#This Row],[CO2_IRF]:[other_IRF]])</f>
        <v>1.7002785193262811E-10</v>
      </c>
      <c r="I26" s="133">
        <f>SUM(inventory[[#This Row],[CO2_temp]:[other_temp]])</f>
        <v>4.9349544711379E-12</v>
      </c>
      <c r="J26" s="117">
        <f>SUM(inventory[[#This Row],[CO2_mass0]:[CO2_mass3]])</f>
        <v>1.3426711894701984</v>
      </c>
      <c r="K26" s="117">
        <f>inventory[[#This Row],[CH4_flux]]+K25*EXP(-1/life_CH4)</f>
        <v>0.21604726743590721</v>
      </c>
      <c r="L26" s="117">
        <f>inventory[[#This Row],[Gas1_flux]]+L25*EXP(-1/life_gas1)</f>
        <v>0.8546828680706583</v>
      </c>
      <c r="M26" s="117">
        <f>inventory[[#This Row],[Gas2_flux]]+M25*EXP(-1/life_gas2)</f>
        <v>0</v>
      </c>
      <c r="N26" s="140">
        <f>inventory[[#This Row],[Gas3_flux]]+N25*EXP(-1/life_gas3)</f>
        <v>0.65558833690778495</v>
      </c>
      <c r="O26" s="3">
        <f>inventory[[#This Row],[CO2]]*A_CO2</f>
        <v>2.3519571225949459E-15</v>
      </c>
      <c r="P26" s="3">
        <f>inventory[[#This Row],[CH4]]*A_CH4</f>
        <v>4.548366401495996E-14</v>
      </c>
      <c r="Q26" s="3">
        <f>inventory[[#This Row],[gas1]]*A_gas1</f>
        <v>3.0498205517317624E-13</v>
      </c>
      <c r="R26" s="3">
        <f>inventory[[#This Row],[gas2]]*A_gas2</f>
        <v>0</v>
      </c>
      <c r="S26" s="3">
        <f>inventory[[#This Row],[gas3]]*A_gas3</f>
        <v>6.987406606919145E-12</v>
      </c>
      <c r="T26" s="142">
        <f>inventory[[#This Row],[Other_forcing]]/earth_area</f>
        <v>0</v>
      </c>
      <c r="U26" s="3">
        <f>U25+A_CO2*(AX25+AY25*life1_CO2*(1-EXP(-1/life1_CO2))+AZ25*life2_CO2*(1-EXP(-1/life2_CO2))+BA25*life3_CO2*(1-EXP(-1/life3_CO2)))</f>
        <v>4.0199968061402776E-14</v>
      </c>
      <c r="V26" s="3">
        <f t="shared" si="0"/>
        <v>2.0465305329837111E-12</v>
      </c>
      <c r="W26" s="3">
        <f t="shared" si="1"/>
        <v>6.274389511720295E-12</v>
      </c>
      <c r="X26" s="3">
        <f t="shared" si="2"/>
        <v>-3.5199999999999995E-12</v>
      </c>
      <c r="Y26" s="3">
        <f t="shared" si="3"/>
        <v>1.6518673191986269E-10</v>
      </c>
      <c r="Z26" s="142">
        <f>Z25+inventory[[#This Row],[Other_radfor]]</f>
        <v>0</v>
      </c>
      <c r="AA26" s="3">
        <f>SUM(inventory[[#This Row],[CO2_temp_s1]:[CO2_temp_s2]])</f>
        <v>1.2952467481262527E-15</v>
      </c>
      <c r="AB26" s="3">
        <f>inventory[[#This Row],[CH4_temp_s1]]+inventory[[#This Row],[CH4_temp_s2]]</f>
        <v>4.8162783719938927E-14</v>
      </c>
      <c r="AC26" s="3">
        <f>inventory[[#This Row],[gas1_temp_s1]]+inventory[[#This Row],[gas1_temp_s2]]</f>
        <v>1.8801844077048256E-13</v>
      </c>
      <c r="AD26" s="3">
        <f>inventory[[#This Row],[gas2_temp_s1]]+inventory[[#This Row],[gas2_temp_s2]]</f>
        <v>-3.1096384313996518E-14</v>
      </c>
      <c r="AE26" s="3">
        <f>inventory[[#This Row],[gas3_temp_s1]]+inventory[[#This Row],[gas3_temp_s2]]</f>
        <v>4.7285743842133489E-12</v>
      </c>
      <c r="AF26" s="142">
        <f>inventory[[#This Row],[other_temp_s1]]+inventory[[#This Row],[other_temp_s2]]</f>
        <v>0</v>
      </c>
      <c r="AG26" s="118">
        <f>inventory[[#This Row],[CO2_flux]]+AG25</f>
        <v>1</v>
      </c>
      <c r="AH26" s="118">
        <f>inventory[[#This Row],[CH4_flux]]+AH25</f>
        <v>1</v>
      </c>
      <c r="AI26" s="118">
        <f>inventory[[#This Row],[Gas1_flux]]+AI25</f>
        <v>1</v>
      </c>
      <c r="AJ26" s="118">
        <f>inventory[[#This Row],[Gas2_flux]]+AJ25</f>
        <v>1</v>
      </c>
      <c r="AK26" s="144">
        <f>inventory[[#This Row],[Gas3_flux]]+AK25</f>
        <v>1</v>
      </c>
      <c r="AL26" s="113">
        <f>A_CO2*(AX25*clim_sens1*(1-EXP(-1/clim_time1))
+AY25*clim_sens1*life1_CO2/(life1_CO2-clim_time1)*(EXP(-1/life1_CO2)-EXP(-1/clim_time1))
+AZ25*clim_sens1*life2_CO2/(life2_CO2-clim_time1)*(EXP(-1/life2_CO2)-EXP(-1/clim_time1))
+BA25*clim_sens1*life3_CO2/(life3_CO2-clim_time1)*(EXP(-1/life3_CO2)-EXP(-1/clim_time1)))
+AL25*EXP(-1/clim_time1)</f>
        <v>1.2540463896766712E-15</v>
      </c>
      <c r="AM26" s="113">
        <f>A_CO2*(AX25*clim_sens2*(1-EXP(-1/clim_time2))
+AY25*clim_sens2*life1_CO2/(life1_CO2-clim_time2)*(EXP(-1/life1_CO2)-EXP(-1/clim_time2))
+AZ25*clim_sens2*life2_CO2/(life2_CO2-clim_time2)*(EXP(-1/life2_CO2)-EXP(-1/clim_time2))
+BA25*clim_sens2*life3_CO2/(life3_CO2-clim_time2)*(EXP(-1/life3_CO2)-EXP(-1/clim_time2)))
+AM25*EXP(-1/clim_time2)</f>
        <v>4.1200358449581503E-17</v>
      </c>
      <c r="AN26" s="113">
        <f t="shared" si="4"/>
        <v>4.6079714725402434E-14</v>
      </c>
      <c r="AO26" s="113">
        <f t="shared" si="5"/>
        <v>2.0830689945364921E-15</v>
      </c>
      <c r="AP26" s="113">
        <f t="shared" si="6"/>
        <v>1.8159932803527352E-13</v>
      </c>
      <c r="AQ26" s="113">
        <f t="shared" si="7"/>
        <v>6.4191127352090527E-15</v>
      </c>
      <c r="AR26" s="113">
        <f t="shared" si="8"/>
        <v>-2.7575860387690849E-14</v>
      </c>
      <c r="AS26" s="113">
        <f t="shared" si="9"/>
        <v>-3.5205239263056701E-15</v>
      </c>
      <c r="AT26" s="113">
        <f t="shared" si="10"/>
        <v>4.5597500380416133E-12</v>
      </c>
      <c r="AU26" s="113">
        <f t="shared" si="11"/>
        <v>1.6882434617173569E-13</v>
      </c>
      <c r="AV26" s="113">
        <f t="shared" si="12"/>
        <v>0</v>
      </c>
      <c r="AW26" s="149">
        <f>T25*Other_forcing_efficacy*clim_sens2*(1-EXP(-1/clim_time2))
+AW25*EXP(-1/clim_time2)</f>
        <v>0</v>
      </c>
      <c r="AX26" s="113">
        <f>p_0*(inventory[[#This Row],[CO2_flux]]+inventory[[#This Row],[CH4_to_CO2]])+AX25</f>
        <v>0.45153527708099395</v>
      </c>
      <c r="AY26" s="113">
        <f>p_1*(inventory[[#This Row],[CO2_flux]]+inventory[[#This Row],[CH4_to_CO2]])+AY25*EXP(-1/life1_CO2)</f>
        <v>0.44810503586484901</v>
      </c>
      <c r="AZ26" s="113">
        <f>p_2*(inventory[[#This Row],[CO2_flux]]+inventory[[#This Row],[CH4_to_CO2]])+AZ25*EXP(-1/life2_CO2)</f>
        <v>0.39345409027176004</v>
      </c>
      <c r="BA26" s="113">
        <f>p_3*(inventory[[#This Row],[CO2_flux]]+inventory[[#This Row],[CH4_to_CO2]])+BA25*EXP(-1/life3_CO2)</f>
        <v>4.9576786252595241E-2</v>
      </c>
      <c r="BB26" s="113">
        <f>IF(fossil_CH4,K25*(1-EXP(-1/life_CH4))*CH4_to_CO2,0)</f>
        <v>2.4949356343739029E-2</v>
      </c>
    </row>
    <row r="27" spans="1:54" s="26" customFormat="1" ht="17" thickBot="1" x14ac:dyDescent="0.25">
      <c r="A27" s="159">
        <v>20</v>
      </c>
      <c r="B27" s="108">
        <v>0</v>
      </c>
      <c r="C27" s="108">
        <v>0</v>
      </c>
      <c r="D27" s="108">
        <v>0</v>
      </c>
      <c r="E27" s="108">
        <v>0</v>
      </c>
      <c r="F27" s="108">
        <v>0</v>
      </c>
      <c r="G27" s="108">
        <v>0</v>
      </c>
      <c r="H27" s="132">
        <f>SUM(inventory[[#This Row],[CO2_IRF]:[other_IRF]])</f>
        <v>1.7728794810143798E-10</v>
      </c>
      <c r="I27" s="134">
        <f>SUM(inventory[[#This Row],[CO2_temp]:[other_temp]])</f>
        <v>4.9218141319453182E-12</v>
      </c>
      <c r="J27" s="119">
        <f>SUM(inventory[[#This Row],[CO2_mass0]:[CO2_mass3]])</f>
        <v>1.3436524992825394</v>
      </c>
      <c r="K27" s="119">
        <f>inventory[[#This Row],[CH4_flux]]+K26*EXP(-1/life_CH4)</f>
        <v>0.19930813677931214</v>
      </c>
      <c r="L27" s="119">
        <f>inventory[[#This Row],[Gas1_flux]]+L26*EXP(-1/life_gas1)</f>
        <v>0.84764848104632073</v>
      </c>
      <c r="M27" s="119">
        <f>inventory[[#This Row],[Gas2_flux]]+M26*EXP(-1/life_gas2)</f>
        <v>0</v>
      </c>
      <c r="N27" s="141">
        <f>inventory[[#This Row],[Gas3_flux]]+N26*EXP(-1/life_gas3)</f>
        <v>0.64118038842995384</v>
      </c>
      <c r="O27" s="25">
        <f>inventory[[#This Row],[CO2]]*A_CO2</f>
        <v>2.3536760829932238E-15</v>
      </c>
      <c r="P27" s="25">
        <f>inventory[[#This Row],[CH4]]*A_CH4</f>
        <v>4.1959634279601463E-14</v>
      </c>
      <c r="Q27" s="25">
        <f>inventory[[#This Row],[gas1]]*A_gas1</f>
        <v>3.0247192902965253E-13</v>
      </c>
      <c r="R27" s="25">
        <f>inventory[[#This Row],[gas2]]*A_gas2</f>
        <v>0</v>
      </c>
      <c r="S27" s="25">
        <f>inventory[[#This Row],[gas3]]*A_gas3</f>
        <v>6.8338434809169379E-12</v>
      </c>
      <c r="T27" s="143">
        <f>inventory[[#This Row],[Other_forcing]]/earth_area</f>
        <v>0</v>
      </c>
      <c r="U27" s="25">
        <f>U26+A_CO2*(AX26+AY26*life1_CO2*(1-EXP(-1/life1_CO2))+AZ26*life2_CO2*(1-EXP(-1/life2_CO2))+BA26*life3_CO2*(1-EXP(-1/life3_CO2)))</f>
        <v>4.2532234687135327E-14</v>
      </c>
      <c r="V27" s="25">
        <f t="shared" si="0"/>
        <v>2.0902285017021564E-12</v>
      </c>
      <c r="W27" s="25">
        <f t="shared" si="1"/>
        <v>6.5781147750866654E-12</v>
      </c>
      <c r="X27" s="25">
        <f t="shared" si="2"/>
        <v>-3.5199999999999995E-12</v>
      </c>
      <c r="Y27" s="25">
        <f t="shared" si="3"/>
        <v>1.7209707258996201E-10</v>
      </c>
      <c r="Z27" s="143">
        <f>Z26+inventory[[#This Row],[Other_radfor]]</f>
        <v>0</v>
      </c>
      <c r="AA27" s="25">
        <f>SUM(inventory[[#This Row],[CO2_temp_s1]:[CO2_temp_s2]])</f>
        <v>1.3219832794728986E-15</v>
      </c>
      <c r="AB27" s="25">
        <f>inventory[[#This Row],[CH4_temp_s1]]+inventory[[#This Row],[CH4_temp_s2]]</f>
        <v>4.6123906165806067E-14</v>
      </c>
      <c r="AC27" s="25">
        <f>inventory[[#This Row],[gas1_temp_s1]]+inventory[[#This Row],[gas1_temp_s2]]</f>
        <v>1.8944692478796909E-13</v>
      </c>
      <c r="AD27" s="25">
        <f>inventory[[#This Row],[gas2_temp_s1]]+inventory[[#This Row],[gas2_temp_s2]]</f>
        <v>-2.7992835466946513E-14</v>
      </c>
      <c r="AE27" s="25">
        <f>inventory[[#This Row],[gas3_temp_s1]]+inventory[[#This Row],[gas3_temp_s2]]</f>
        <v>4.712914153179017E-12</v>
      </c>
      <c r="AF27" s="143">
        <f>inventory[[#This Row],[other_temp_s1]]+inventory[[#This Row],[other_temp_s2]]</f>
        <v>0</v>
      </c>
      <c r="AG27" s="120">
        <f>inventory[[#This Row],[CO2_flux]]+AG26</f>
        <v>1</v>
      </c>
      <c r="AH27" s="120">
        <f>inventory[[#This Row],[CH4_flux]]+AH26</f>
        <v>1</v>
      </c>
      <c r="AI27" s="120">
        <f>inventory[[#This Row],[Gas1_flux]]+AI26</f>
        <v>1</v>
      </c>
      <c r="AJ27" s="120">
        <f>inventory[[#This Row],[Gas2_flux]]+AJ26</f>
        <v>1</v>
      </c>
      <c r="AK27" s="145">
        <f>inventory[[#This Row],[Gas3_flux]]+AK26</f>
        <v>1</v>
      </c>
      <c r="AL27" s="114">
        <f>A_CO2*(AX26*clim_sens1*(1-EXP(-1/clim_time1))
+AY26*clim_sens1*life1_CO2/(life1_CO2-clim_time1)*(EXP(-1/life1_CO2)-EXP(-1/clim_time1))
+AZ26*clim_sens1*life2_CO2/(life2_CO2-clim_time1)*(EXP(-1/life2_CO2)-EXP(-1/clim_time1))
+BA26*clim_sens1*life3_CO2/(life3_CO2-clim_time1)*(EXP(-1/life3_CO2)-EXP(-1/clim_time1)))
+AL26*EXP(-1/clim_time1)</f>
        <v>1.2784430718048977E-15</v>
      </c>
      <c r="AM27" s="114">
        <f>A_CO2*(AX26*clim_sens2*(1-EXP(-1/clim_time2))
+AY26*clim_sens2*life1_CO2/(life1_CO2-clim_time2)*(EXP(-1/life1_CO2)-EXP(-1/clim_time2))
+AZ26*clim_sens2*life2_CO2/(life2_CO2-clim_time2)*(EXP(-1/life2_CO2)-EXP(-1/clim_time2))
+BA26*clim_sens2*life3_CO2/(life3_CO2-clim_time2)*(EXP(-1/life3_CO2)-EXP(-1/clim_time2)))
+AM26*EXP(-1/clim_time2)</f>
        <v>4.354020766800086E-17</v>
      </c>
      <c r="AN27" s="114">
        <f t="shared" si="4"/>
        <v>4.4000195601279082E-14</v>
      </c>
      <c r="AO27" s="114">
        <f t="shared" si="5"/>
        <v>2.1237105645269866E-15</v>
      </c>
      <c r="AP27" s="114">
        <f t="shared" si="6"/>
        <v>1.8272566877318662E-13</v>
      </c>
      <c r="AQ27" s="114">
        <f t="shared" si="7"/>
        <v>6.7212560147824651E-15</v>
      </c>
      <c r="AR27" s="114">
        <f t="shared" si="8"/>
        <v>-2.448089818010163E-14</v>
      </c>
      <c r="AS27" s="114">
        <f t="shared" si="9"/>
        <v>-3.5119372868448823E-15</v>
      </c>
      <c r="AT27" s="114">
        <f t="shared" si="10"/>
        <v>4.537271033818261E-12</v>
      </c>
      <c r="AU27" s="114">
        <f t="shared" si="11"/>
        <v>1.7564311936075621E-13</v>
      </c>
      <c r="AV27" s="114">
        <f t="shared" si="12"/>
        <v>0</v>
      </c>
      <c r="AW27" s="150">
        <f>T26*Other_forcing_efficacy*clim_sens2*(1-EXP(-1/clim_time2))
+AW26*EXP(-1/clim_time2)</f>
        <v>0</v>
      </c>
      <c r="AX27" s="114">
        <f>p_0*(inventory[[#This Row],[CO2_flux]]+inventory[[#This Row],[CH4_to_CO2]])+AX26</f>
        <v>0.45653672008205137</v>
      </c>
      <c r="AY27" s="114">
        <f>p_1*(inventory[[#This Row],[CO2_flux]]+inventory[[#This Row],[CH4_to_CO2]])+AY26*EXP(-1/life1_CO2)</f>
        <v>0.45212595831192653</v>
      </c>
      <c r="AZ27" s="114">
        <f>p_2*(inventory[[#This Row],[CO2_flux]]+inventory[[#This Row],[CH4_to_CO2]])+AZ26*EXP(-1/life2_CO2)</f>
        <v>0.38933213804980182</v>
      </c>
      <c r="BA27" s="114">
        <f>p_3*(inventory[[#This Row],[CO2_flux]]+inventory[[#This Row],[CH4_to_CO2]])+BA26*EXP(-1/life3_CO2)</f>
        <v>4.5657682838759595E-2</v>
      </c>
      <c r="BB27" s="114">
        <f>IF(fossil_CH4,K26*(1-EXP(-1/life_CH4))*CH4_to_CO2,0)</f>
        <v>2.3016304652818238E-2</v>
      </c>
    </row>
    <row r="28" spans="1:54" x14ac:dyDescent="0.2">
      <c r="A28" s="43">
        <v>21</v>
      </c>
      <c r="B28" s="107">
        <v>0</v>
      </c>
      <c r="C28" s="107">
        <v>0</v>
      </c>
      <c r="D28" s="107">
        <v>0</v>
      </c>
      <c r="E28" s="107">
        <v>0</v>
      </c>
      <c r="F28" s="107">
        <v>0</v>
      </c>
      <c r="G28" s="107">
        <v>0</v>
      </c>
      <c r="H28" s="131">
        <f>SUM(inventory[[#This Row],[CO2_IRF]:[other_IRF]])</f>
        <v>1.8439029192124756E-10</v>
      </c>
      <c r="I28" s="133">
        <f>SUM(inventory[[#This Row],[CO2_temp]:[other_temp]])</f>
        <v>4.8996015998037611E-12</v>
      </c>
      <c r="J28" s="117">
        <f>SUM(inventory[[#This Row],[CO2_mass0]:[CO2_mass3]])</f>
        <v>1.3437641513971033</v>
      </c>
      <c r="K28" s="117">
        <f>inventory[[#This Row],[CH4_flux]]+K27*EXP(-1/life_CH4)</f>
        <v>0.18386593756954356</v>
      </c>
      <c r="L28" s="117">
        <f>inventory[[#This Row],[Gas1_flux]]+L27*EXP(-1/life_gas1)</f>
        <v>0.84067198988330993</v>
      </c>
      <c r="M28" s="117">
        <f>inventory[[#This Row],[Gas2_flux]]+M27*EXP(-1/life_gas2)</f>
        <v>0</v>
      </c>
      <c r="N28" s="140">
        <f>inventory[[#This Row],[Gas3_flux]]+N27*EXP(-1/life_gas3)</f>
        <v>0.6270890852730554</v>
      </c>
      <c r="O28" s="3">
        <f>inventory[[#This Row],[CO2]]*A_CO2</f>
        <v>2.3538716640023054E-15</v>
      </c>
      <c r="P28" s="3">
        <f>inventory[[#This Row],[CH4]]*A_CH4</f>
        <v>3.870864291625289E-14</v>
      </c>
      <c r="Q28" s="3">
        <f>inventory[[#This Row],[gas1]]*A_gas1</f>
        <v>2.9998246224345664E-13</v>
      </c>
      <c r="R28" s="3">
        <f>inventory[[#This Row],[gas2]]*A_gas2</f>
        <v>0</v>
      </c>
      <c r="S28" s="3">
        <f>inventory[[#This Row],[gas3]]*A_gas3</f>
        <v>6.6836552313165449E-12</v>
      </c>
      <c r="T28" s="142">
        <f>inventory[[#This Row],[Other_forcing]]/earth_area</f>
        <v>0</v>
      </c>
      <c r="U28" s="3">
        <f>U27+A_CO2*(AX27+AY27*life1_CO2*(1-EXP(-1/life1_CO2))+AZ27*life2_CO2*(1-EXP(-1/life2_CO2))+BA27*life3_CO2*(1-EXP(-1/life3_CO2)))</f>
        <v>4.4867048443823044E-14</v>
      </c>
      <c r="V28" s="3">
        <f t="shared" si="0"/>
        <v>2.1305407946076786E-12</v>
      </c>
      <c r="W28" s="3">
        <f t="shared" si="1"/>
        <v>6.8793402562163675E-12</v>
      </c>
      <c r="X28" s="3">
        <f t="shared" si="2"/>
        <v>-3.5199999999999995E-12</v>
      </c>
      <c r="Y28" s="3">
        <f t="shared" si="3"/>
        <v>1.788555438219797E-10</v>
      </c>
      <c r="Z28" s="142">
        <f>Z27+inventory[[#This Row],[Other_radfor]]</f>
        <v>0</v>
      </c>
      <c r="AA28" s="3">
        <f>SUM(inventory[[#This Row],[CO2_temp_s1]:[CO2_temp_s2]])</f>
        <v>1.3461601310412869E-15</v>
      </c>
      <c r="AB28" s="3">
        <f>inventory[[#This Row],[CH4_temp_s1]]+inventory[[#This Row],[CH4_temp_s2]]</f>
        <v>4.4075199039849542E-14</v>
      </c>
      <c r="AC28" s="3">
        <f>inventory[[#This Row],[gas1_temp_s1]]+inventory[[#This Row],[gas1_temp_s2]]</f>
        <v>1.9056862203887784E-13</v>
      </c>
      <c r="AD28" s="3">
        <f>inventory[[#This Row],[gas2_temp_s1]]+inventory[[#This Row],[gas2_temp_s2]]</f>
        <v>-2.5236669020783451E-14</v>
      </c>
      <c r="AE28" s="3">
        <f>inventory[[#This Row],[gas3_temp_s1]]+inventory[[#This Row],[gas3_temp_s2]]</f>
        <v>4.6888482876147761E-12</v>
      </c>
      <c r="AF28" s="142">
        <f>inventory[[#This Row],[other_temp_s1]]+inventory[[#This Row],[other_temp_s2]]</f>
        <v>0</v>
      </c>
      <c r="AG28" s="118">
        <f>inventory[[#This Row],[CO2_flux]]+AG27</f>
        <v>1</v>
      </c>
      <c r="AH28" s="118">
        <f>inventory[[#This Row],[CH4_flux]]+AH27</f>
        <v>1</v>
      </c>
      <c r="AI28" s="118">
        <f>inventory[[#This Row],[Gas1_flux]]+AI27</f>
        <v>1</v>
      </c>
      <c r="AJ28" s="118">
        <f>inventory[[#This Row],[Gas2_flux]]+AJ27</f>
        <v>1</v>
      </c>
      <c r="AK28" s="144">
        <f>inventory[[#This Row],[Gas3_flux]]+AK27</f>
        <v>1</v>
      </c>
      <c r="AL28" s="113">
        <f>A_CO2*(AX27*clim_sens1*(1-EXP(-1/clim_time1))
+AY27*clim_sens1*life1_CO2/(life1_CO2-clim_time1)*(EXP(-1/life1_CO2)-EXP(-1/clim_time1))
+AZ27*clim_sens1*life2_CO2/(life2_CO2-clim_time1)*(EXP(-1/life2_CO2)-EXP(-1/clim_time1))
+BA27*clim_sens1*life3_CO2/(life3_CO2-clim_time1)*(EXP(-1/life3_CO2)-EXP(-1/clim_time1)))
+AL27*EXP(-1/clim_time1)</f>
        <v>1.300283115593442E-15</v>
      </c>
      <c r="AM28" s="113">
        <f>A_CO2*(AX27*clim_sens2*(1-EXP(-1/clim_time2))
+AY27*clim_sens2*life1_CO2/(life1_CO2-clim_time2)*(EXP(-1/life1_CO2)-EXP(-1/clim_time2))
+AZ27*clim_sens2*life2_CO2/(life2_CO2-clim_time2)*(EXP(-1/life2_CO2)-EXP(-1/clim_time2))
+BA27*clim_sens2*life3_CO2/(life3_CO2-clim_time2)*(EXP(-1/life3_CO2)-EXP(-1/clim_time2)))
+AM27*EXP(-1/clim_time2)</f>
        <v>4.587701544784486E-17</v>
      </c>
      <c r="AN28" s="113">
        <f t="shared" si="4"/>
        <v>4.1914488544158014E-14</v>
      </c>
      <c r="AO28" s="113">
        <f t="shared" si="5"/>
        <v>2.160710495691528E-15</v>
      </c>
      <c r="AP28" s="113">
        <f t="shared" si="6"/>
        <v>1.8354857529909092E-13</v>
      </c>
      <c r="AQ28" s="113">
        <f t="shared" si="7"/>
        <v>7.0200467397869334E-15</v>
      </c>
      <c r="AR28" s="113">
        <f t="shared" si="8"/>
        <v>-2.1733297430386678E-14</v>
      </c>
      <c r="AS28" s="113">
        <f t="shared" si="9"/>
        <v>-3.5033715903967746E-15</v>
      </c>
      <c r="AT28" s="113">
        <f t="shared" si="10"/>
        <v>4.5065619327034741E-12</v>
      </c>
      <c r="AU28" s="113">
        <f t="shared" si="11"/>
        <v>1.8228635491130175E-13</v>
      </c>
      <c r="AV28" s="113">
        <f t="shared" si="12"/>
        <v>0</v>
      </c>
      <c r="AW28" s="149">
        <f>T27*Other_forcing_efficacy*clim_sens2*(1-EXP(-1/clim_time2))
+AW27*EXP(-1/clim_time2)</f>
        <v>0</v>
      </c>
      <c r="AX28" s="113">
        <f>p_0*(inventory[[#This Row],[CO2_flux]]+inventory[[#This Row],[CH4_to_CO2]])+AX27</f>
        <v>0.46115065617844009</v>
      </c>
      <c r="AY28" s="113">
        <f>p_1*(inventory[[#This Row],[CO2_flux]]+inventory[[#This Row],[CH4_to_CO2]])+AY27*EXP(-1/life1_CO2)</f>
        <v>0.4557372437505765</v>
      </c>
      <c r="AZ28" s="113">
        <f>p_2*(inventory[[#This Row],[CO2_flux]]+inventory[[#This Row],[CH4_to_CO2]])+AZ27*EXP(-1/life2_CO2)</f>
        <v>0.38481786430293352</v>
      </c>
      <c r="BA28" s="113">
        <f>p_3*(inventory[[#This Row],[CO2_flux]]+inventory[[#This Row],[CH4_to_CO2]])+BA27*EXP(-1/life3_CO2)</f>
        <v>4.2058387165152936E-2</v>
      </c>
      <c r="BB28" s="113">
        <f>IF(fossil_CH4,K27*(1-EXP(-1/life_CH4))*CH4_to_CO2,0)</f>
        <v>2.123302391343181E-2</v>
      </c>
    </row>
    <row r="29" spans="1:54" x14ac:dyDescent="0.2">
      <c r="A29" s="43">
        <v>22</v>
      </c>
      <c r="B29" s="107">
        <v>0</v>
      </c>
      <c r="C29" s="107">
        <v>0</v>
      </c>
      <c r="D29" s="107">
        <v>0</v>
      </c>
      <c r="E29" s="107">
        <v>0</v>
      </c>
      <c r="F29" s="107">
        <v>0</v>
      </c>
      <c r="G29" s="107">
        <v>0</v>
      </c>
      <c r="H29" s="131">
        <f>SUM(inventory[[#This Row],[CO2_IRF]:[other_IRF]])</f>
        <v>1.913385023656606E-10</v>
      </c>
      <c r="I29" s="133">
        <f>SUM(inventory[[#This Row],[CO2_temp]:[other_temp]])</f>
        <v>4.8695750587910723E-12</v>
      </c>
      <c r="J29" s="117">
        <f>SUM(inventory[[#This Row],[CO2_mass0]:[CO2_mass3]])</f>
        <v>1.3430896370109462</v>
      </c>
      <c r="K29" s="117">
        <f>inventory[[#This Row],[CH4_flux]]+K28*EXP(-1/life_CH4)</f>
        <v>0.16962018482848196</v>
      </c>
      <c r="L29" s="117">
        <f>inventory[[#This Row],[Gas1_flux]]+L28*EXP(-1/life_gas1)</f>
        <v>0.83375291807518015</v>
      </c>
      <c r="M29" s="117">
        <f>inventory[[#This Row],[Gas2_flux]]+M28*EXP(-1/life_gas2)</f>
        <v>0</v>
      </c>
      <c r="N29" s="140">
        <f>inventory[[#This Row],[Gas3_flux]]+N28*EXP(-1/life_gas3)</f>
        <v>0.61330746848249429</v>
      </c>
      <c r="O29" s="3">
        <f>inventory[[#This Row],[CO2]]*A_CO2</f>
        <v>2.352690117152074E-15</v>
      </c>
      <c r="P29" s="3">
        <f>inventory[[#This Row],[CH4]]*A_CH4</f>
        <v>3.5709535179299623E-14</v>
      </c>
      <c r="Q29" s="3">
        <f>inventory[[#This Row],[gas1]]*A_gas1</f>
        <v>2.9751348477968964E-13</v>
      </c>
      <c r="R29" s="3">
        <f>inventory[[#This Row],[gas2]]*A_gas2</f>
        <v>0</v>
      </c>
      <c r="S29" s="3">
        <f>inventory[[#This Row],[gas3]]*A_gas3</f>
        <v>6.5367676880289348E-12</v>
      </c>
      <c r="T29" s="142">
        <f>inventory[[#This Row],[Other_forcing]]/earth_area</f>
        <v>0</v>
      </c>
      <c r="U29" s="3">
        <f>U28+A_CO2*(AX28+AY28*life1_CO2*(1-EXP(-1/life1_CO2))+AZ28*life2_CO2*(1-EXP(-1/life2_CO2))+BA28*life3_CO2*(1-EXP(-1/life3_CO2)))</f>
        <v>4.7202835860345995E-14</v>
      </c>
      <c r="V29" s="3">
        <f t="shared" si="0"/>
        <v>2.167729730545899E-12</v>
      </c>
      <c r="W29" s="3">
        <f t="shared" si="1"/>
        <v>7.1780865293321753E-12</v>
      </c>
      <c r="X29" s="3">
        <f t="shared" si="2"/>
        <v>-3.5199999999999995E-12</v>
      </c>
      <c r="Y29" s="3">
        <f t="shared" si="3"/>
        <v>1.8546548326992218E-10</v>
      </c>
      <c r="Z29" s="142">
        <f>Z28+inventory[[#This Row],[Other_radfor]]</f>
        <v>0</v>
      </c>
      <c r="AA29" s="3">
        <f>SUM(inventory[[#This Row],[CO2_temp_s1]:[CO2_temp_s2]])</f>
        <v>1.3679511064876633E-15</v>
      </c>
      <c r="AB29" s="3">
        <f>inventory[[#This Row],[CH4_temp_s1]]+inventory[[#This Row],[CH4_temp_s2]]</f>
        <v>4.2036202747058193E-14</v>
      </c>
      <c r="AC29" s="3">
        <f>inventory[[#This Row],[gas1_temp_s1]]+inventory[[#This Row],[gas1_temp_s2]]</f>
        <v>1.9141907495327129E-13</v>
      </c>
      <c r="AD29" s="3">
        <f>inventory[[#This Row],[gas2_temp_s1]]+inventory[[#This Row],[gas2_temp_s2]]</f>
        <v>-2.2788898993638852E-14</v>
      </c>
      <c r="AE29" s="3">
        <f>inventory[[#This Row],[gas3_temp_s1]]+inventory[[#This Row],[gas3_temp_s2]]</f>
        <v>4.6575407289778942E-12</v>
      </c>
      <c r="AF29" s="142">
        <f>inventory[[#This Row],[other_temp_s1]]+inventory[[#This Row],[other_temp_s2]]</f>
        <v>0</v>
      </c>
      <c r="AG29" s="118">
        <f>inventory[[#This Row],[CO2_flux]]+AG28</f>
        <v>1</v>
      </c>
      <c r="AH29" s="118">
        <f>inventory[[#This Row],[CH4_flux]]+AH28</f>
        <v>1</v>
      </c>
      <c r="AI29" s="118">
        <f>inventory[[#This Row],[Gas1_flux]]+AI28</f>
        <v>1</v>
      </c>
      <c r="AJ29" s="118">
        <f>inventory[[#This Row],[Gas2_flux]]+AJ28</f>
        <v>1</v>
      </c>
      <c r="AK29" s="144">
        <f>inventory[[#This Row],[Gas3_flux]]+AK28</f>
        <v>1</v>
      </c>
      <c r="AL29" s="113">
        <f>A_CO2*(AX28*clim_sens1*(1-EXP(-1/clim_time1))
+AY28*clim_sens1*life1_CO2/(life1_CO2-clim_time1)*(EXP(-1/life1_CO2)-EXP(-1/clim_time1))
+AZ28*clim_sens1*life2_CO2/(life2_CO2-clim_time1)*(EXP(-1/life2_CO2)-EXP(-1/clim_time1))
+BA28*clim_sens1*life3_CO2/(life3_CO2-clim_time1)*(EXP(-1/life3_CO2)-EXP(-1/clim_time1)))
+AL28*EXP(-1/clim_time1)</f>
        <v>1.3197419636880388E-15</v>
      </c>
      <c r="AM29" s="113">
        <f>A_CO2*(AX28*clim_sens2*(1-EXP(-1/clim_time2))
+AY28*clim_sens2*life1_CO2/(life1_CO2-clim_time2)*(EXP(-1/life1_CO2)-EXP(-1/clim_time2))
+AZ28*clim_sens2*life2_CO2/(life2_CO2-clim_time2)*(EXP(-1/life2_CO2)-EXP(-1/clim_time2))
+BA28*clim_sens2*life3_CO2/(life3_CO2-clim_time2)*(EXP(-1/life3_CO2)-EXP(-1/clim_time2)))
+AM28*EXP(-1/clim_time2)</f>
        <v>4.8209142799624488E-17</v>
      </c>
      <c r="AN29" s="113">
        <f t="shared" si="4"/>
        <v>3.9841850606541984E-14</v>
      </c>
      <c r="AO29" s="113">
        <f t="shared" si="5"/>
        <v>2.1943521405162099E-15</v>
      </c>
      <c r="AP29" s="113">
        <f t="shared" si="6"/>
        <v>1.8410356033847506E-13</v>
      </c>
      <c r="AQ29" s="113">
        <f t="shared" si="7"/>
        <v>7.31551461479624E-15</v>
      </c>
      <c r="AR29" s="113">
        <f t="shared" si="8"/>
        <v>-1.9294072207757997E-14</v>
      </c>
      <c r="AS29" s="113">
        <f t="shared" si="9"/>
        <v>-3.4948267858808537E-15</v>
      </c>
      <c r="AT29" s="113">
        <f t="shared" si="10"/>
        <v>4.4687827557059018E-12</v>
      </c>
      <c r="AU29" s="113">
        <f t="shared" si="11"/>
        <v>1.8875797327199255E-13</v>
      </c>
      <c r="AV29" s="113">
        <f t="shared" si="12"/>
        <v>0</v>
      </c>
      <c r="AW29" s="149">
        <f>T28*Other_forcing_efficacy*clim_sens2*(1-EXP(-1/clim_time2))
+AW28*EXP(-1/clim_time2)</f>
        <v>0</v>
      </c>
      <c r="AX29" s="113">
        <f>p_0*(inventory[[#This Row],[CO2_flux]]+inventory[[#This Row],[CH4_to_CO2]])+AX28</f>
        <v>0.46540710902556004</v>
      </c>
      <c r="AY29" s="113">
        <f>p_1*(inventory[[#This Row],[CO2_flux]]+inventory[[#This Row],[CH4_to_CO2]])+AY28*EXP(-1/life1_CO2)</f>
        <v>0.45897087887183452</v>
      </c>
      <c r="AZ29" s="113">
        <f>p_2*(inventory[[#This Row],[CO2_flux]]+inventory[[#This Row],[CH4_to_CO2]])+AZ28*EXP(-1/life2_CO2)</f>
        <v>0.37996087852987875</v>
      </c>
      <c r="BA29" s="113">
        <f>p_3*(inventory[[#This Row],[CO2_flux]]+inventory[[#This Row],[CH4_to_CO2]])+BA28*EXP(-1/life3_CO2)</f>
        <v>3.8750770583672871E-2</v>
      </c>
      <c r="BB29" s="113">
        <f>IF(fossil_CH4,K28*(1-EXP(-1/life_CH4))*CH4_to_CO2,0)</f>
        <v>1.9587910018959702E-2</v>
      </c>
    </row>
    <row r="30" spans="1:54" x14ac:dyDescent="0.2">
      <c r="A30" s="43">
        <v>23</v>
      </c>
      <c r="B30" s="107">
        <v>0</v>
      </c>
      <c r="C30" s="107">
        <v>0</v>
      </c>
      <c r="D30" s="107">
        <v>0</v>
      </c>
      <c r="E30" s="107">
        <v>0</v>
      </c>
      <c r="F30" s="107">
        <v>0</v>
      </c>
      <c r="G30" s="107">
        <v>0</v>
      </c>
      <c r="H30" s="131">
        <f>SUM(inventory[[#This Row],[CO2_IRF]:[other_IRF]])</f>
        <v>1.9813610471299921E-10</v>
      </c>
      <c r="I30" s="133">
        <f>SUM(inventory[[#This Row],[CO2_temp]:[other_temp]])</f>
        <v>4.8328452147715365E-12</v>
      </c>
      <c r="J30" s="117">
        <f>SUM(inventory[[#This Row],[CO2_mass0]:[CO2_mass3]])</f>
        <v>1.3417061537956712</v>
      </c>
      <c r="K30" s="117">
        <f>inventory[[#This Row],[CH4_flux]]+K29*EXP(-1/life_CH4)</f>
        <v>0.1564781790556847</v>
      </c>
      <c r="L30" s="117">
        <f>inventory[[#This Row],[Gas1_flux]]+L29*EXP(-1/life_gas1)</f>
        <v>0.82689079303732715</v>
      </c>
      <c r="M30" s="117">
        <f>inventory[[#This Row],[Gas2_flux]]+M29*EXP(-1/life_gas2)</f>
        <v>0</v>
      </c>
      <c r="N30" s="140">
        <f>inventory[[#This Row],[Gas3_flux]]+N29*EXP(-1/life_gas3)</f>
        <v>0.59982873204150766</v>
      </c>
      <c r="O30" s="3">
        <f>inventory[[#This Row],[CO2]]*A_CO2</f>
        <v>2.3502666696038767E-15</v>
      </c>
      <c r="P30" s="3">
        <f>inventory[[#This Row],[CH4]]*A_CH4</f>
        <v>3.2942795372095615E-14</v>
      </c>
      <c r="Q30" s="3">
        <f>inventory[[#This Row],[gas1]]*A_gas1</f>
        <v>2.9506482800290878E-13</v>
      </c>
      <c r="R30" s="3">
        <f>inventory[[#This Row],[gas2]]*A_gas2</f>
        <v>0</v>
      </c>
      <c r="S30" s="3">
        <f>inventory[[#This Row],[gas3]]*A_gas3</f>
        <v>6.3931083110105796E-12</v>
      </c>
      <c r="T30" s="142">
        <f>inventory[[#This Row],[Other_forcing]]/earth_area</f>
        <v>0</v>
      </c>
      <c r="U30" s="3">
        <f>U29+A_CO2*(AX29+AY29*life1_CO2*(1-EXP(-1/life1_CO2))+AZ29*life2_CO2*(1-EXP(-1/life2_CO2))+BA29*life3_CO2*(1-EXP(-1/life3_CO2)))</f>
        <v>4.9538173773165183E-14</v>
      </c>
      <c r="V30" s="3">
        <f t="shared" si="0"/>
        <v>2.2020373041552285E-12</v>
      </c>
      <c r="W30" s="3">
        <f t="shared" si="1"/>
        <v>7.4743739993226563E-12</v>
      </c>
      <c r="X30" s="3">
        <f t="shared" si="2"/>
        <v>-3.5199999999999995E-12</v>
      </c>
      <c r="Y30" s="3">
        <f t="shared" si="3"/>
        <v>1.9193015523574815E-10</v>
      </c>
      <c r="Z30" s="142">
        <f>Z29+inventory[[#This Row],[Other_radfor]]</f>
        <v>0</v>
      </c>
      <c r="AA30" s="3">
        <f>SUM(inventory[[#This Row],[CO2_temp_s1]:[CO2_temp_s2]])</f>
        <v>1.387521130221484E-15</v>
      </c>
      <c r="AB30" s="3">
        <f>inventory[[#This Row],[CH4_temp_s1]]+inventory[[#This Row],[CH4_temp_s2]]</f>
        <v>4.0022836222011589E-14</v>
      </c>
      <c r="AC30" s="3">
        <f>inventory[[#This Row],[gas1_temp_s1]]+inventory[[#This Row],[gas1_temp_s2]]</f>
        <v>1.9202982796822932E-13</v>
      </c>
      <c r="AD30" s="3">
        <f>inventory[[#This Row],[gas2_temp_s1]]+inventory[[#This Row],[gas2_temp_s2]]</f>
        <v>-2.0614914969235127E-14</v>
      </c>
      <c r="AE30" s="3">
        <f>inventory[[#This Row],[gas3_temp_s1]]+inventory[[#This Row],[gas3_temp_s2]]</f>
        <v>4.6200199444203092E-12</v>
      </c>
      <c r="AF30" s="142">
        <f>inventory[[#This Row],[other_temp_s1]]+inventory[[#This Row],[other_temp_s2]]</f>
        <v>0</v>
      </c>
      <c r="AG30" s="118">
        <f>inventory[[#This Row],[CO2_flux]]+AG29</f>
        <v>1</v>
      </c>
      <c r="AH30" s="118">
        <f>inventory[[#This Row],[CH4_flux]]+AH29</f>
        <v>1</v>
      </c>
      <c r="AI30" s="118">
        <f>inventory[[#This Row],[Gas1_flux]]+AI29</f>
        <v>1</v>
      </c>
      <c r="AJ30" s="118">
        <f>inventory[[#This Row],[Gas2_flux]]+AJ29</f>
        <v>1</v>
      </c>
      <c r="AK30" s="144">
        <f>inventory[[#This Row],[Gas3_flux]]+AK29</f>
        <v>1</v>
      </c>
      <c r="AL30" s="113">
        <f>A_CO2*(AX29*clim_sens1*(1-EXP(-1/clim_time1))
+AY29*clim_sens1*life1_CO2/(life1_CO2-clim_time1)*(EXP(-1/life1_CO2)-EXP(-1/clim_time1))
+AZ29*clim_sens1*life2_CO2/(life2_CO2-clim_time1)*(EXP(-1/life2_CO2)-EXP(-1/clim_time1))
+BA29*clim_sens1*life3_CO2/(life3_CO2-clim_time1)*(EXP(-1/life3_CO2)-EXP(-1/clim_time1)))
+AL29*EXP(-1/clim_time1)</f>
        <v>1.3369860182154803E-15</v>
      </c>
      <c r="AM30" s="113">
        <f>A_CO2*(AX29*clim_sens2*(1-EXP(-1/clim_time2))
+AY29*clim_sens2*life1_CO2/(life1_CO2-clim_time2)*(EXP(-1/life1_CO2)-EXP(-1/clim_time2))
+AZ29*clim_sens2*life2_CO2/(life2_CO2-clim_time2)*(EXP(-1/life2_CO2)-EXP(-1/clim_time2))
+BA29*clim_sens2*life3_CO2/(life3_CO2-clim_time2)*(EXP(-1/life3_CO2)-EXP(-1/clim_time2)))
+AM29*EXP(-1/clim_time2)</f>
        <v>5.0535112006003705E-17</v>
      </c>
      <c r="AN30" s="113">
        <f t="shared" si="4"/>
        <v>3.779793932732894E-14</v>
      </c>
      <c r="AO30" s="113">
        <f t="shared" si="5"/>
        <v>2.22489689468265E-15</v>
      </c>
      <c r="AP30" s="113">
        <f t="shared" si="6"/>
        <v>1.8442213887347631E-13</v>
      </c>
      <c r="AQ30" s="113">
        <f t="shared" si="7"/>
        <v>7.6076890947530034E-15</v>
      </c>
      <c r="AR30" s="113">
        <f t="shared" si="8"/>
        <v>-1.7128612146893915E-14</v>
      </c>
      <c r="AS30" s="113">
        <f t="shared" si="9"/>
        <v>-3.4863028223412131E-15</v>
      </c>
      <c r="AT30" s="113">
        <f t="shared" si="10"/>
        <v>4.4249581358418291E-12</v>
      </c>
      <c r="AU30" s="113">
        <f t="shared" si="11"/>
        <v>1.9506180857848004E-13</v>
      </c>
      <c r="AV30" s="113">
        <f t="shared" si="12"/>
        <v>0</v>
      </c>
      <c r="AW30" s="149">
        <f>T29*Other_forcing_efficacy*clim_sens2*(1-EXP(-1/clim_time2))
+AW29*EXP(-1/clim_time2)</f>
        <v>0</v>
      </c>
      <c r="AX30" s="113">
        <f>p_0*(inventory[[#This Row],[CO2_flux]]+inventory[[#This Row],[CH4_to_CO2]])+AX29</f>
        <v>0.46933377607539972</v>
      </c>
      <c r="AY30" s="113">
        <f>p_1*(inventory[[#This Row],[CO2_flux]]+inventory[[#This Row],[CH4_to_CO2]])+AY29*EXP(-1/life1_CO2)</f>
        <v>0.46185637144018415</v>
      </c>
      <c r="AZ30" s="113">
        <f>p_2*(inventory[[#This Row],[CO2_flux]]+inventory[[#This Row],[CH4_to_CO2]])+AZ29*EXP(-1/life2_CO2)</f>
        <v>0.37480642786152113</v>
      </c>
      <c r="BA30" s="113">
        <f>p_3*(inventory[[#This Row],[CO2_flux]]+inventory[[#This Row],[CH4_to_CO2]])+BA29*EXP(-1/life3_CO2)</f>
        <v>3.5709578418566187E-2</v>
      </c>
      <c r="BB30" s="113">
        <f>IF(fossil_CH4,K29*(1-EXP(-1/life_CH4))*CH4_to_CO2,0)</f>
        <v>1.8070257937596233E-2</v>
      </c>
    </row>
    <row r="31" spans="1:54" x14ac:dyDescent="0.2">
      <c r="A31" s="43">
        <v>24</v>
      </c>
      <c r="B31" s="107">
        <v>0</v>
      </c>
      <c r="C31" s="107">
        <v>0</v>
      </c>
      <c r="D31" s="107">
        <v>0</v>
      </c>
      <c r="E31" s="107">
        <v>0</v>
      </c>
      <c r="F31" s="107">
        <v>0</v>
      </c>
      <c r="G31" s="107">
        <v>0</v>
      </c>
      <c r="H31" s="131">
        <f>SUM(inventory[[#This Row],[CO2_IRF]:[other_IRF]])</f>
        <v>2.0478653372300735E-10</v>
      </c>
      <c r="I31" s="133">
        <f>SUM(inventory[[#This Row],[CO2_temp]:[other_temp]])</f>
        <v>4.7903920638214074E-12</v>
      </c>
      <c r="J31" s="117">
        <f>SUM(inventory[[#This Row],[CO2_mass0]:[CO2_mass3]])</f>
        <v>1.3396849635110271</v>
      </c>
      <c r="K31" s="117">
        <f>inventory[[#This Row],[CH4_flux]]+K30*EXP(-1/life_CH4)</f>
        <v>0.14435440301720168</v>
      </c>
      <c r="L31" s="117">
        <f>inventory[[#This Row],[Gas1_flux]]+L30*EXP(-1/life_gas1)</f>
        <v>0.82008514607471006</v>
      </c>
      <c r="M31" s="117">
        <f>inventory[[#This Row],[Gas2_flux]]+M30*EXP(-1/life_gas2)</f>
        <v>0</v>
      </c>
      <c r="N31" s="140">
        <f>inventory[[#This Row],[Gas3_flux]]+N30*EXP(-1/life_gas3)</f>
        <v>0.58664621951003104</v>
      </c>
      <c r="O31" s="3">
        <f>inventory[[#This Row],[CO2]]*A_CO2</f>
        <v>2.3467261505822658E-15</v>
      </c>
      <c r="P31" s="3">
        <f>inventory[[#This Row],[CH4]]*A_CH4</f>
        <v>3.0390419855054777E-14</v>
      </c>
      <c r="Q31" s="3">
        <f>inventory[[#This Row],[gas1]]*A_gas1</f>
        <v>2.9263632466560956E-13</v>
      </c>
      <c r="R31" s="3">
        <f>inventory[[#This Row],[gas2]]*A_gas2</f>
        <v>0</v>
      </c>
      <c r="S31" s="3">
        <f>inventory[[#This Row],[gas3]]*A_gas3</f>
        <v>6.2526061544397398E-12</v>
      </c>
      <c r="T31" s="142">
        <f>inventory[[#This Row],[Other_forcing]]/earth_area</f>
        <v>0</v>
      </c>
      <c r="U31" s="3">
        <f>U30+A_CO2*(AX30+AY30*life1_CO2*(1-EXP(-1/life1_CO2))+AZ30*life2_CO2*(1-EXP(-1/life2_CO2))+BA30*life3_CO2*(1-EXP(-1/life3_CO2)))</f>
        <v>5.1871777869008554E-14</v>
      </c>
      <c r="V31" s="3">
        <f t="shared" si="0"/>
        <v>2.2336867605665349E-12</v>
      </c>
      <c r="W31" s="3">
        <f t="shared" si="1"/>
        <v>7.7682229031358605E-12</v>
      </c>
      <c r="X31" s="3">
        <f t="shared" si="2"/>
        <v>-3.5199999999999995E-12</v>
      </c>
      <c r="Y31" s="3">
        <f t="shared" si="3"/>
        <v>1.9825275228143595E-10</v>
      </c>
      <c r="Z31" s="142">
        <f>Z30+inventory[[#This Row],[Other_radfor]]</f>
        <v>0</v>
      </c>
      <c r="AA31" s="3">
        <f>SUM(inventory[[#This Row],[CO2_temp_s1]:[CO2_temp_s2]])</f>
        <v>1.4050264376955619E-15</v>
      </c>
      <c r="AB31" s="3">
        <f>inventory[[#This Row],[CH4_temp_s1]]+inventory[[#This Row],[CH4_temp_s2]]</f>
        <v>3.8047914050578306E-14</v>
      </c>
      <c r="AC31" s="3">
        <f>inventory[[#This Row],[gas1_temp_s1]]+inventory[[#This Row],[gas1_temp_s2]]</f>
        <v>1.9242887631323465E-13</v>
      </c>
      <c r="AD31" s="3">
        <f>inventory[[#This Row],[gas2_temp_s1]]+inventory[[#This Row],[gas2_temp_s2]]</f>
        <v>-1.8683991007593272E-14</v>
      </c>
      <c r="AE31" s="3">
        <f>inventory[[#This Row],[gas3_temp_s1]]+inventory[[#This Row],[gas3_temp_s2]]</f>
        <v>4.5771942380274923E-12</v>
      </c>
      <c r="AF31" s="142">
        <f>inventory[[#This Row],[other_temp_s1]]+inventory[[#This Row],[other_temp_s2]]</f>
        <v>0</v>
      </c>
      <c r="AG31" s="118">
        <f>inventory[[#This Row],[CO2_flux]]+AG30</f>
        <v>1</v>
      </c>
      <c r="AH31" s="118">
        <f>inventory[[#This Row],[CH4_flux]]+AH30</f>
        <v>1</v>
      </c>
      <c r="AI31" s="118">
        <f>inventory[[#This Row],[Gas1_flux]]+AI30</f>
        <v>1</v>
      </c>
      <c r="AJ31" s="118">
        <f>inventory[[#This Row],[Gas2_flux]]+AJ30</f>
        <v>1</v>
      </c>
      <c r="AK31" s="144">
        <f>inventory[[#This Row],[Gas3_flux]]+AK30</f>
        <v>1</v>
      </c>
      <c r="AL31" s="113">
        <f>A_CO2*(AX30*clim_sens1*(1-EXP(-1/clim_time1))
+AY30*clim_sens1*life1_CO2/(life1_CO2-clim_time1)*(EXP(-1/life1_CO2)-EXP(-1/clim_time1))
+AZ30*clim_sens1*life2_CO2/(life2_CO2-clim_time1)*(EXP(-1/life2_CO2)-EXP(-1/clim_time1))
+BA30*clim_sens1*life3_CO2/(life3_CO2-clim_time1)*(EXP(-1/life3_CO2)-EXP(-1/clim_time1)))
+AL30*EXP(-1/clim_time1)</f>
        <v>1.3521728434555414E-15</v>
      </c>
      <c r="AM31" s="113">
        <f>A_CO2*(AX30*clim_sens2*(1-EXP(-1/clim_time2))
+AY30*clim_sens2*life1_CO2/(life1_CO2-clim_time2)*(EXP(-1/life1_CO2)-EXP(-1/clim_time2))
+AZ30*clim_sens2*life2_CO2/(life2_CO2-clim_time2)*(EXP(-1/life2_CO2)-EXP(-1/clim_time2))
+BA30*clim_sens2*life3_CO2/(life3_CO2-clim_time2)*(EXP(-1/life3_CO2)-EXP(-1/clim_time2)))
+AM30*EXP(-1/clim_time2)</f>
        <v>5.2853594240020425E-17</v>
      </c>
      <c r="AN31" s="113">
        <f t="shared" si="4"/>
        <v>3.5795328152311463E-14</v>
      </c>
      <c r="AO31" s="113">
        <f t="shared" si="5"/>
        <v>2.2525858982668431E-15</v>
      </c>
      <c r="AP31" s="113">
        <f t="shared" si="6"/>
        <v>1.8453227692619883E-13</v>
      </c>
      <c r="AQ31" s="113">
        <f t="shared" si="7"/>
        <v>7.8965993870358124E-15</v>
      </c>
      <c r="AR31" s="113">
        <f t="shared" si="8"/>
        <v>-1.5206191358647044E-14</v>
      </c>
      <c r="AS31" s="113">
        <f t="shared" si="9"/>
        <v>-3.4777996489462281E-15</v>
      </c>
      <c r="AT31" s="113">
        <f t="shared" si="10"/>
        <v>4.3759926274767618E-12</v>
      </c>
      <c r="AU31" s="113">
        <f t="shared" si="11"/>
        <v>2.012016105507306E-13</v>
      </c>
      <c r="AV31" s="113">
        <f t="shared" si="12"/>
        <v>0</v>
      </c>
      <c r="AW31" s="149">
        <f>T30*Other_forcing_efficacy*clim_sens2*(1-EXP(-1/clim_time2))
+AW30*EXP(-1/clim_time2)</f>
        <v>0</v>
      </c>
      <c r="AX31" s="113">
        <f>p_0*(inventory[[#This Row],[CO2_flux]]+inventory[[#This Row],[CH4_to_CO2]])+AX30</f>
        <v>0.47295620880849798</v>
      </c>
      <c r="AY31" s="113">
        <f>p_1*(inventory[[#This Row],[CO2_flux]]+inventory[[#This Row],[CH4_to_CO2]])+AY30*EXP(-1/life1_CO2)</f>
        <v>0.46442094235995107</v>
      </c>
      <c r="AZ31" s="113">
        <f>p_2*(inventory[[#This Row],[CO2_flux]]+inventory[[#This Row],[CH4_to_CO2]])+AZ30*EXP(-1/life2_CO2)</f>
        <v>0.36939574905506595</v>
      </c>
      <c r="BA31" s="113">
        <f>p_3*(inventory[[#This Row],[CO2_flux]]+inventory[[#This Row],[CH4_to_CO2]])+BA30*EXP(-1/life3_CO2)</f>
        <v>3.2912063287512262E-2</v>
      </c>
      <c r="BB31" s="113">
        <f>IF(fossil_CH4,K30*(1-EXP(-1/life_CH4))*CH4_to_CO2,0)</f>
        <v>1.6670192052914163E-2</v>
      </c>
    </row>
    <row r="32" spans="1:54" x14ac:dyDescent="0.2">
      <c r="A32" s="43">
        <v>25</v>
      </c>
      <c r="B32" s="107">
        <v>0</v>
      </c>
      <c r="C32" s="107">
        <v>0</v>
      </c>
      <c r="D32" s="107">
        <v>0</v>
      </c>
      <c r="E32" s="107">
        <v>0</v>
      </c>
      <c r="F32" s="107">
        <v>0</v>
      </c>
      <c r="G32" s="107">
        <v>0</v>
      </c>
      <c r="H32" s="131">
        <f>SUM(inventory[[#This Row],[CO2_IRF]:[other_IRF]])</f>
        <v>2.112931366567947E-10</v>
      </c>
      <c r="I32" s="133">
        <f>SUM(inventory[[#This Row],[CO2_temp]:[other_temp]])</f>
        <v>4.743079767794808E-12</v>
      </c>
      <c r="J32" s="117">
        <f>SUM(inventory[[#This Row],[CO2_mass0]:[CO2_mass3]])</f>
        <v>1.3370917513890708</v>
      </c>
      <c r="K32" s="117">
        <f>inventory[[#This Row],[CH4_flux]]+K31*EXP(-1/life_CH4)</f>
        <v>0.13316996527060271</v>
      </c>
      <c r="L32" s="117">
        <f>inventory[[#This Row],[Gas1_flux]]+L31*EXP(-1/life_gas1)</f>
        <v>0.81333551234983825</v>
      </c>
      <c r="M32" s="117">
        <f>inventory[[#This Row],[Gas2_flux]]+M31*EXP(-1/life_gas2)</f>
        <v>0</v>
      </c>
      <c r="N32" s="140">
        <f>inventory[[#This Row],[Gas3_flux]]+N31*EXP(-1/life_gas3)</f>
        <v>0.57375342073743207</v>
      </c>
      <c r="O32" s="3">
        <f>inventory[[#This Row],[CO2]]*A_CO2</f>
        <v>2.3421836209082348E-15</v>
      </c>
      <c r="P32" s="3">
        <f>inventory[[#This Row],[CH4]]*A_CH4</f>
        <v>2.8035799892951075E-14</v>
      </c>
      <c r="Q32" s="3">
        <f>inventory[[#This Row],[gas1]]*A_gas1</f>
        <v>2.9022780889680233E-13</v>
      </c>
      <c r="R32" s="3">
        <f>inventory[[#This Row],[gas2]]*A_gas2</f>
        <v>0</v>
      </c>
      <c r="S32" s="3">
        <f>inventory[[#This Row],[gas3]]*A_gas3</f>
        <v>6.1151918316800462E-12</v>
      </c>
      <c r="T32" s="142">
        <f>inventory[[#This Row],[Other_forcing]]/earth_area</f>
        <v>0</v>
      </c>
      <c r="U32" s="3">
        <f>U31+A_CO2*(AX31+AY31*life1_CO2*(1-EXP(-1/life1_CO2))+AZ31*life2_CO2*(1-EXP(-1/life2_CO2))+BA31*life3_CO2*(1-EXP(-1/life3_CO2)))</f>
        <v>5.4202491914361542E-14</v>
      </c>
      <c r="V32" s="3">
        <f t="shared" si="0"/>
        <v>2.2628840480966207E-12</v>
      </c>
      <c r="W32" s="3">
        <f t="shared" si="1"/>
        <v>8.05965331116154E-12</v>
      </c>
      <c r="X32" s="3">
        <f t="shared" si="2"/>
        <v>-3.5199999999999995E-12</v>
      </c>
      <c r="Y32" s="3">
        <f t="shared" si="3"/>
        <v>2.0443639680562217E-10</v>
      </c>
      <c r="Z32" s="142">
        <f>Z31+inventory[[#This Row],[Other_radfor]]</f>
        <v>0</v>
      </c>
      <c r="AA32" s="3">
        <f>SUM(inventory[[#This Row],[CO2_temp_s1]:[CO2_temp_s2]])</f>
        <v>1.4206147924188763E-15</v>
      </c>
      <c r="AB32" s="3">
        <f>inventory[[#This Row],[CH4_temp_s1]]+inventory[[#This Row],[CH4_temp_s2]]</f>
        <v>3.612159697829468E-14</v>
      </c>
      <c r="AC32" s="3">
        <f>inventory[[#This Row],[gas1_temp_s1]]+inventory[[#This Row],[gas1_temp_s2]]</f>
        <v>1.9264106442576907E-13</v>
      </c>
      <c r="AD32" s="3">
        <f>inventory[[#This Row],[gas2_temp_s1]]+inventory[[#This Row],[gas2_temp_s2]]</f>
        <v>-1.6968849672889272E-14</v>
      </c>
      <c r="AE32" s="3">
        <f>inventory[[#This Row],[gas3_temp_s1]]+inventory[[#This Row],[gas3_temp_s2]]</f>
        <v>4.5298653412712147E-12</v>
      </c>
      <c r="AF32" s="142">
        <f>inventory[[#This Row],[other_temp_s1]]+inventory[[#This Row],[other_temp_s2]]</f>
        <v>0</v>
      </c>
      <c r="AG32" s="118">
        <f>inventory[[#This Row],[CO2_flux]]+AG31</f>
        <v>1</v>
      </c>
      <c r="AH32" s="118">
        <f>inventory[[#This Row],[CH4_flux]]+AH31</f>
        <v>1</v>
      </c>
      <c r="AI32" s="118">
        <f>inventory[[#This Row],[Gas1_flux]]+AI31</f>
        <v>1</v>
      </c>
      <c r="AJ32" s="118">
        <f>inventory[[#This Row],[Gas2_flux]]+AJ31</f>
        <v>1</v>
      </c>
      <c r="AK32" s="144">
        <f>inventory[[#This Row],[Gas3_flux]]+AK31</f>
        <v>1</v>
      </c>
      <c r="AL32" s="113">
        <f>A_CO2*(AX31*clim_sens1*(1-EXP(-1/clim_time1))
+AY31*clim_sens1*life1_CO2/(life1_CO2-clim_time1)*(EXP(-1/life1_CO2)-EXP(-1/clim_time1))
+AZ31*clim_sens1*life2_CO2/(life2_CO2-clim_time1)*(EXP(-1/life2_CO2)-EXP(-1/clim_time1))
+BA31*clim_sens1*life3_CO2/(life3_CO2-clim_time1)*(EXP(-1/life3_CO2)-EXP(-1/clim_time1)))
+AL31*EXP(-1/clim_time1)</f>
        <v>1.3654513944867131E-15</v>
      </c>
      <c r="AM32" s="113">
        <f>A_CO2*(AX31*clim_sens2*(1-EXP(-1/clim_time2))
+AY31*clim_sens2*life1_CO2/(life1_CO2-clim_time2)*(EXP(-1/life1_CO2)-EXP(-1/clim_time2))
+AZ31*clim_sens2*life2_CO2/(life2_CO2-clim_time2)*(EXP(-1/life2_CO2)-EXP(-1/clim_time2))
+BA31*clim_sens2*life3_CO2/(life3_CO2-clim_time2)*(EXP(-1/life3_CO2)-EXP(-1/clim_time2)))
+AM31*EXP(-1/clim_time2)</f>
        <v>5.5163397932163202E-17</v>
      </c>
      <c r="AN32" s="113">
        <f t="shared" si="4"/>
        <v>3.3843955373163904E-14</v>
      </c>
      <c r="AO32" s="113">
        <f t="shared" si="5"/>
        <v>2.2776416051307752E-15</v>
      </c>
      <c r="AP32" s="113">
        <f t="shared" si="6"/>
        <v>1.8445878997225977E-13</v>
      </c>
      <c r="AQ32" s="113">
        <f t="shared" si="7"/>
        <v>8.182274453509308E-15</v>
      </c>
      <c r="AR32" s="113">
        <f t="shared" si="8"/>
        <v>-1.3499532457901018E-14</v>
      </c>
      <c r="AS32" s="113">
        <f t="shared" si="9"/>
        <v>-3.4693172149882541E-15</v>
      </c>
      <c r="AT32" s="113">
        <f t="shared" si="10"/>
        <v>4.3226842949226034E-12</v>
      </c>
      <c r="AU32" s="113">
        <f t="shared" si="11"/>
        <v>2.0718104634861145E-13</v>
      </c>
      <c r="AV32" s="113">
        <f t="shared" si="12"/>
        <v>0</v>
      </c>
      <c r="AW32" s="149">
        <f>T31*Other_forcing_efficacy*clim_sens2*(1-EXP(-1/clim_time2))
+AW31*EXP(-1/clim_time2)</f>
        <v>0</v>
      </c>
      <c r="AX32" s="113">
        <f>p_0*(inventory[[#This Row],[CO2_flux]]+inventory[[#This Row],[CH4_to_CO2]])+AX31</f>
        <v>0.47629797900170989</v>
      </c>
      <c r="AY32" s="113">
        <f>p_1*(inventory[[#This Row],[CO2_flux]]+inventory[[#This Row],[CH4_to_CO2]])+AY31*EXP(-1/life1_CO2)</f>
        <v>0.46668970286057693</v>
      </c>
      <c r="AZ32" s="113">
        <f>p_2*(inventory[[#This Row],[CO2_flux]]+inventory[[#This Row],[CH4_to_CO2]])+AZ31*EXP(-1/life2_CO2)</f>
        <v>0.36376639283803353</v>
      </c>
      <c r="BA32" s="113">
        <f>p_3*(inventory[[#This Row],[CO2_flux]]+inventory[[#This Row],[CH4_to_CO2]])+BA31*EXP(-1/life3_CO2)</f>
        <v>3.0337676688750505E-2</v>
      </c>
      <c r="BB32" s="113">
        <f>IF(fossil_CH4,K31*(1-EXP(-1/life_CH4))*CH4_to_CO2,0)</f>
        <v>1.5378601901573577E-2</v>
      </c>
    </row>
    <row r="33" spans="1:54" x14ac:dyDescent="0.2">
      <c r="A33" s="43">
        <v>26</v>
      </c>
      <c r="B33" s="107">
        <v>0</v>
      </c>
      <c r="C33" s="107">
        <v>0</v>
      </c>
      <c r="D33" s="107">
        <v>0</v>
      </c>
      <c r="E33" s="107">
        <v>0</v>
      </c>
      <c r="F33" s="107">
        <v>0</v>
      </c>
      <c r="G33" s="107">
        <v>0</v>
      </c>
      <c r="H33" s="131">
        <f>SUM(inventory[[#This Row],[CO2_IRF]:[other_IRF]])</f>
        <v>2.1765917615024543E-10</v>
      </c>
      <c r="I33" s="133">
        <f>SUM(inventory[[#This Row],[CO2_temp]:[other_temp]])</f>
        <v>4.6916698501893434E-12</v>
      </c>
      <c r="J33" s="117">
        <f>SUM(inventory[[#This Row],[CO2_mass0]:[CO2_mass3]])</f>
        <v>1.3339869809719895</v>
      </c>
      <c r="K33" s="117">
        <f>inventory[[#This Row],[CH4_flux]]+K32*EXP(-1/life_CH4)</f>
        <v>0.12285208680514074</v>
      </c>
      <c r="L33" s="117">
        <f>inventory[[#This Row],[Gas1_flux]]+L32*EXP(-1/life_gas1)</f>
        <v>0.80664143085102247</v>
      </c>
      <c r="M33" s="117">
        <f>inventory[[#This Row],[Gas2_flux]]+M32*EXP(-1/life_gas2)</f>
        <v>0</v>
      </c>
      <c r="N33" s="140">
        <f>inventory[[#This Row],[Gas3_flux]]+N32*EXP(-1/life_gas3)</f>
        <v>0.56114396864748883</v>
      </c>
      <c r="O33" s="3">
        <f>inventory[[#This Row],[CO2]]*A_CO2</f>
        <v>2.3367449945686336E-15</v>
      </c>
      <c r="P33" s="3">
        <f>inventory[[#This Row],[CH4]]*A_CH4</f>
        <v>2.5863613579095087E-14</v>
      </c>
      <c r="Q33" s="3">
        <f>inventory[[#This Row],[gas1]]*A_gas1</f>
        <v>2.8783911619068295E-13</v>
      </c>
      <c r="R33" s="3">
        <f>inventory[[#This Row],[gas2]]*A_gas2</f>
        <v>0</v>
      </c>
      <c r="S33" s="3">
        <f>inventory[[#This Row],[gas3]]*A_gas3</f>
        <v>5.9807974810140844E-12</v>
      </c>
      <c r="T33" s="142">
        <f>inventory[[#This Row],[Other_forcing]]/earth_area</f>
        <v>0</v>
      </c>
      <c r="U33" s="3">
        <f>U32+A_CO2*(AX32+AY32*life1_CO2*(1-EXP(-1/life1_CO2))+AZ32*life2_CO2*(1-EXP(-1/life2_CO2))+BA32*life3_CO2*(1-EXP(-1/life3_CO2)))</f>
        <v>5.6529277664563801E-14</v>
      </c>
      <c r="V33" s="3">
        <f t="shared" si="0"/>
        <v>2.2898191583884349E-12</v>
      </c>
      <c r="W33" s="3">
        <f t="shared" si="1"/>
        <v>8.3486851286019871E-12</v>
      </c>
      <c r="X33" s="3">
        <f t="shared" si="2"/>
        <v>-3.5199999999999995E-12</v>
      </c>
      <c r="Y33" s="3">
        <f t="shared" si="3"/>
        <v>2.1048414258559045E-10</v>
      </c>
      <c r="Z33" s="142">
        <f>Z32+inventory[[#This Row],[Other_radfor]]</f>
        <v>0</v>
      </c>
      <c r="AA33" s="3">
        <f>SUM(inventory[[#This Row],[CO2_temp_s1]:[CO2_temp_s2]])</f>
        <v>1.4344257262438643E-15</v>
      </c>
      <c r="AB33" s="3">
        <f>inventory[[#This Row],[CH4_temp_s1]]+inventory[[#This Row],[CH4_temp_s2]]</f>
        <v>3.4251783946074011E-14</v>
      </c>
      <c r="AC33" s="3">
        <f>inventory[[#This Row],[gas1_temp_s1]]+inventory[[#This Row],[gas1_temp_s2]]</f>
        <v>1.9268843965035184E-13</v>
      </c>
      <c r="AD33" s="3">
        <f>inventory[[#This Row],[gas2_temp_s1]]+inventory[[#This Row],[gas2_temp_s2]]</f>
        <v>-1.5445274992415063E-14</v>
      </c>
      <c r="AE33" s="3">
        <f>inventory[[#This Row],[gas3_temp_s1]]+inventory[[#This Row],[gas3_temp_s2]]</f>
        <v>4.4787404758590887E-12</v>
      </c>
      <c r="AF33" s="142">
        <f>inventory[[#This Row],[other_temp_s1]]+inventory[[#This Row],[other_temp_s2]]</f>
        <v>0</v>
      </c>
      <c r="AG33" s="118">
        <f>inventory[[#This Row],[CO2_flux]]+AG32</f>
        <v>1</v>
      </c>
      <c r="AH33" s="118">
        <f>inventory[[#This Row],[CH4_flux]]+AH32</f>
        <v>1</v>
      </c>
      <c r="AI33" s="118">
        <f>inventory[[#This Row],[Gas1_flux]]+AI32</f>
        <v>1</v>
      </c>
      <c r="AJ33" s="118">
        <f>inventory[[#This Row],[Gas2_flux]]+AJ32</f>
        <v>1</v>
      </c>
      <c r="AK33" s="144">
        <f>inventory[[#This Row],[Gas3_flux]]+AK32</f>
        <v>1</v>
      </c>
      <c r="AL33" s="113">
        <f>A_CO2*(AX32*clim_sens1*(1-EXP(-1/clim_time1))
+AY32*clim_sens1*life1_CO2/(life1_CO2-clim_time1)*(EXP(-1/life1_CO2)-EXP(-1/clim_time1))
+AZ32*clim_sens1*life2_CO2/(life2_CO2-clim_time1)*(EXP(-1/life2_CO2)-EXP(-1/clim_time1))
+BA32*clim_sens1*life3_CO2/(life3_CO2-clim_time1)*(EXP(-1/life3_CO2)-EXP(-1/clim_time1)))
+AL32*EXP(-1/clim_time1)</f>
        <v>1.3769622683669232E-15</v>
      </c>
      <c r="AM33" s="113">
        <f>A_CO2*(AX32*clim_sens2*(1-EXP(-1/clim_time2))
+AY32*clim_sens2*life1_CO2/(life1_CO2-clim_time2)*(EXP(-1/life1_CO2)-EXP(-1/clim_time2))
+AZ32*clim_sens2*life2_CO2/(life2_CO2-clim_time2)*(EXP(-1/life2_CO2)-EXP(-1/clim_time2))
+BA32*clim_sens2*life3_CO2/(life3_CO2-clim_time2)*(EXP(-1/life3_CO2)-EXP(-1/clim_time2)))
+AM32*EXP(-1/clim_time2)</f>
        <v>5.746345787694113E-17</v>
      </c>
      <c r="AN33" s="113">
        <f t="shared" si="4"/>
        <v>3.1951514715354913E-14</v>
      </c>
      <c r="AO33" s="113">
        <f t="shared" si="5"/>
        <v>2.3002692307190968E-15</v>
      </c>
      <c r="AP33" s="113">
        <f t="shared" si="6"/>
        <v>1.8422369663779448E-13</v>
      </c>
      <c r="AQ33" s="113">
        <f t="shared" si="7"/>
        <v>8.4647430125573614E-15</v>
      </c>
      <c r="AR33" s="113">
        <f t="shared" si="8"/>
        <v>-1.1984419522531741E-14</v>
      </c>
      <c r="AS33" s="113">
        <f t="shared" si="9"/>
        <v>-3.4608554698833235E-15</v>
      </c>
      <c r="AT33" s="113">
        <f t="shared" si="10"/>
        <v>4.2657367734723934E-12</v>
      </c>
      <c r="AU33" s="113">
        <f t="shared" si="11"/>
        <v>2.1300370238669538E-13</v>
      </c>
      <c r="AV33" s="113">
        <f t="shared" si="12"/>
        <v>0</v>
      </c>
      <c r="AW33" s="149">
        <f>T32*Other_forcing_efficacy*clim_sens2*(1-EXP(-1/clim_time2))
+AW32*EXP(-1/clim_time2)</f>
        <v>0</v>
      </c>
      <c r="AX33" s="113">
        <f>p_0*(inventory[[#This Row],[CO2_flux]]+inventory[[#This Row],[CH4_to_CO2]])+AX32</f>
        <v>0.47938083211370913</v>
      </c>
      <c r="AY33" s="113">
        <f>p_1*(inventory[[#This Row],[CO2_flux]]+inventory[[#This Row],[CH4_to_CO2]])+AY32*EXP(-1/life1_CO2)</f>
        <v>0.4686858179537477</v>
      </c>
      <c r="AZ33" s="113">
        <f>p_2*(inventory[[#This Row],[CO2_flux]]+inventory[[#This Row],[CH4_to_CO2]])+AZ32*EXP(-1/life2_CO2)</f>
        <v>0.3579525227545976</v>
      </c>
      <c r="BA33" s="113">
        <f>p_3*(inventory[[#This Row],[CO2_flux]]+inventory[[#This Row],[CH4_to_CO2]])+BA32*EXP(-1/life3_CO2)</f>
        <v>2.7967808149934947E-2</v>
      </c>
      <c r="BB33" s="113">
        <f>IF(fossil_CH4,K32*(1-EXP(-1/life_CH4))*CH4_to_CO2,0)</f>
        <v>1.4187082890010198E-2</v>
      </c>
    </row>
    <row r="34" spans="1:54" x14ac:dyDescent="0.2">
      <c r="A34" s="43">
        <v>27</v>
      </c>
      <c r="B34" s="107">
        <v>0</v>
      </c>
      <c r="C34" s="107">
        <v>0</v>
      </c>
      <c r="D34" s="107">
        <v>0</v>
      </c>
      <c r="E34" s="107">
        <v>0</v>
      </c>
      <c r="F34" s="107">
        <v>0</v>
      </c>
      <c r="G34" s="107">
        <v>0</v>
      </c>
      <c r="H34" s="131">
        <f>SUM(inventory[[#This Row],[CO2_IRF]:[other_IRF]])</f>
        <v>2.2388783295035799E-10</v>
      </c>
      <c r="I34" s="133">
        <f>SUM(inventory[[#This Row],[CO2_temp]:[other_temp]])</f>
        <v>4.6368329014937252E-12</v>
      </c>
      <c r="J34" s="117">
        <f>SUM(inventory[[#This Row],[CO2_mass0]:[CO2_mass3]])</f>
        <v>1.3304262398591664</v>
      </c>
      <c r="K34" s="117">
        <f>inventory[[#This Row],[CH4_flux]]+K33*EXP(-1/life_CH4)</f>
        <v>0.11333362745653233</v>
      </c>
      <c r="L34" s="117">
        <f>inventory[[#This Row],[Gas1_flux]]+L33*EXP(-1/life_gas1)</f>
        <v>0.80000244436088674</v>
      </c>
      <c r="M34" s="117">
        <f>inventory[[#This Row],[Gas2_flux]]+M33*EXP(-1/life_gas2)</f>
        <v>0</v>
      </c>
      <c r="N34" s="140">
        <f>inventory[[#This Row],[Gas3_flux]]+N33*EXP(-1/life_gas3)</f>
        <v>0.54881163609402561</v>
      </c>
      <c r="O34" s="3">
        <f>inventory[[#This Row],[CO2]]*A_CO2</f>
        <v>2.3305076443613012E-15</v>
      </c>
      <c r="P34" s="3">
        <f>inventory[[#This Row],[CH4]]*A_CH4</f>
        <v>2.385972613311943E-14</v>
      </c>
      <c r="Q34" s="3">
        <f>inventory[[#This Row],[gas1]]*A_gas1</f>
        <v>2.8547008339539686E-13</v>
      </c>
      <c r="R34" s="3">
        <f>inventory[[#This Row],[gas2]]*A_gas2</f>
        <v>0</v>
      </c>
      <c r="S34" s="3">
        <f>inventory[[#This Row],[gas3]]*A_gas3</f>
        <v>5.8493567321300575E-12</v>
      </c>
      <c r="T34" s="142">
        <f>inventory[[#This Row],[Other_forcing]]/earth_area</f>
        <v>0</v>
      </c>
      <c r="U34" s="3">
        <f>U33+A_CO2*(AX33+AY33*life1_CO2*(1-EXP(-1/life1_CO2))+AZ33*life2_CO2*(1-EXP(-1/life2_CO2))+BA33*life3_CO2*(1-EXP(-1/life3_CO2)))</f>
        <v>5.8851205436213689E-14</v>
      </c>
      <c r="V34" s="3">
        <f t="shared" si="0"/>
        <v>2.3146673627185332E-12</v>
      </c>
      <c r="W34" s="3">
        <f t="shared" si="1"/>
        <v>8.6353380968316001E-12</v>
      </c>
      <c r="X34" s="3">
        <f t="shared" si="2"/>
        <v>-3.5199999999999995E-12</v>
      </c>
      <c r="Y34" s="3">
        <f t="shared" si="3"/>
        <v>2.1639897628537165E-10</v>
      </c>
      <c r="Z34" s="142">
        <f>Z33+inventory[[#This Row],[Other_radfor]]</f>
        <v>0</v>
      </c>
      <c r="AA34" s="3">
        <f>SUM(inventory[[#This Row],[CO2_temp_s1]:[CO2_temp_s2]])</f>
        <v>1.4465907992146503E-15</v>
      </c>
      <c r="AB34" s="3">
        <f>inventory[[#This Row],[CH4_temp_s1]]+inventory[[#This Row],[CH4_temp_s2]]</f>
        <v>3.2444452828762201E-14</v>
      </c>
      <c r="AC34" s="3">
        <f>inventory[[#This Row],[gas1_temp_s1]]+inventory[[#This Row],[gas1_temp_s2]]</f>
        <v>1.925905662397648E-13</v>
      </c>
      <c r="AD34" s="3">
        <f>inventory[[#This Row],[gas2_temp_s1]]+inventory[[#This Row],[gas2_temp_s2]]</f>
        <v>-1.40917688548872E-14</v>
      </c>
      <c r="AE34" s="3">
        <f>inventory[[#This Row],[gas3_temp_s1]]+inventory[[#This Row],[gas3_temp_s2]]</f>
        <v>4.4244430604808705E-12</v>
      </c>
      <c r="AF34" s="142">
        <f>inventory[[#This Row],[other_temp_s1]]+inventory[[#This Row],[other_temp_s2]]</f>
        <v>0</v>
      </c>
      <c r="AG34" s="118">
        <f>inventory[[#This Row],[CO2_flux]]+AG33</f>
        <v>1</v>
      </c>
      <c r="AH34" s="118">
        <f>inventory[[#This Row],[CH4_flux]]+AH33</f>
        <v>1</v>
      </c>
      <c r="AI34" s="118">
        <f>inventory[[#This Row],[Gas1_flux]]+AI33</f>
        <v>1</v>
      </c>
      <c r="AJ34" s="118">
        <f>inventory[[#This Row],[Gas2_flux]]+AJ33</f>
        <v>1</v>
      </c>
      <c r="AK34" s="144">
        <f>inventory[[#This Row],[Gas3_flux]]+AK33</f>
        <v>1</v>
      </c>
      <c r="AL34" s="113">
        <f>A_CO2*(AX33*clim_sens1*(1-EXP(-1/clim_time1))
+AY33*clim_sens1*life1_CO2/(life1_CO2-clim_time1)*(EXP(-1/life1_CO2)-EXP(-1/clim_time1))
+AZ33*clim_sens1*life2_CO2/(life2_CO2-clim_time1)*(EXP(-1/life2_CO2)-EXP(-1/clim_time1))
+BA33*clim_sens1*life3_CO2/(life3_CO2-clim_time1)*(EXP(-1/life3_CO2)-EXP(-1/clim_time1)))
+AL33*EXP(-1/clim_time1)</f>
        <v>1.3868379741545642E-15</v>
      </c>
      <c r="AM34" s="113">
        <f>A_CO2*(AX33*clim_sens2*(1-EXP(-1/clim_time2))
+AY33*clim_sens2*life1_CO2/(life1_CO2-clim_time2)*(EXP(-1/life1_CO2)-EXP(-1/clim_time2))
+AZ33*clim_sens2*life2_CO2/(life2_CO2-clim_time2)*(EXP(-1/life2_CO2)-EXP(-1/clim_time2))
+BA33*clim_sens2*life3_CO2/(life3_CO2-clim_time2)*(EXP(-1/life3_CO2)-EXP(-1/clim_time2)))
+AM33*EXP(-1/clim_time2)</f>
        <v>5.9752825060086075E-17</v>
      </c>
      <c r="AN34" s="113">
        <f t="shared" si="4"/>
        <v>3.0123794741080295E-14</v>
      </c>
      <c r="AO34" s="113">
        <f t="shared" si="5"/>
        <v>2.3206580876819094E-15</v>
      </c>
      <c r="AP34" s="113">
        <f t="shared" si="6"/>
        <v>1.8384653269866531E-13</v>
      </c>
      <c r="AQ34" s="113">
        <f t="shared" si="7"/>
        <v>8.7440335410994942E-15</v>
      </c>
      <c r="AR34" s="113">
        <f t="shared" si="8"/>
        <v>-1.0639354491716355E-14</v>
      </c>
      <c r="AS34" s="113">
        <f t="shared" si="9"/>
        <v>-3.4524143631708442E-15</v>
      </c>
      <c r="AT34" s="113">
        <f t="shared" si="10"/>
        <v>4.2057699743716902E-12</v>
      </c>
      <c r="AU34" s="113">
        <f t="shared" si="11"/>
        <v>2.1867308610918015E-13</v>
      </c>
      <c r="AV34" s="113">
        <f t="shared" si="12"/>
        <v>0</v>
      </c>
      <c r="AW34" s="149">
        <f>T33*Other_forcing_efficacy*clim_sens2*(1-EXP(-1/clim_time2))
+AW33*EXP(-1/clim_time2)</f>
        <v>0</v>
      </c>
      <c r="AX34" s="113">
        <f>p_0*(inventory[[#This Row],[CO2_flux]]+inventory[[#This Row],[CH4_to_CO2]])+AX33</f>
        <v>0.48222482878633144</v>
      </c>
      <c r="AY34" s="113">
        <f>p_1*(inventory[[#This Row],[CO2_flux]]+inventory[[#This Row],[CH4_to_CO2]])+AY33*EXP(-1/life1_CO2)</f>
        <v>0.47043065722602012</v>
      </c>
      <c r="AZ34" s="113">
        <f>p_2*(inventory[[#This Row],[CO2_flux]]+inventory[[#This Row],[CH4_to_CO2]])+AZ33*EXP(-1/life2_CO2)</f>
        <v>0.35198519049973037</v>
      </c>
      <c r="BA34" s="113">
        <f>p_3*(inventory[[#This Row],[CO2_flux]]+inventory[[#This Row],[CH4_to_CO2]])+BA33*EXP(-1/life3_CO2)</f>
        <v>2.5785563347084435E-2</v>
      </c>
      <c r="BB34" s="113">
        <f>IF(fossil_CH4,K33*(1-EXP(-1/life_CH4))*CH4_to_CO2,0)</f>
        <v>1.3087881604336559E-2</v>
      </c>
    </row>
    <row r="35" spans="1:54" x14ac:dyDescent="0.2">
      <c r="A35" s="43">
        <v>28</v>
      </c>
      <c r="B35" s="107">
        <v>0</v>
      </c>
      <c r="C35" s="107">
        <v>0</v>
      </c>
      <c r="D35" s="107">
        <v>0</v>
      </c>
      <c r="E35" s="107">
        <v>0</v>
      </c>
      <c r="F35" s="107">
        <v>0</v>
      </c>
      <c r="G35" s="107">
        <v>0</v>
      </c>
      <c r="H35" s="131">
        <f>SUM(inventory[[#This Row],[CO2_IRF]:[other_IRF]])</f>
        <v>2.2998220852328247E-10</v>
      </c>
      <c r="I35" s="133">
        <f>SUM(inventory[[#This Row],[CO2_temp]:[other_temp]])</f>
        <v>4.5791589619178747E-12</v>
      </c>
      <c r="J35" s="117">
        <f>SUM(inventory[[#This Row],[CO2_mass0]:[CO2_mass3]])</f>
        <v>1.3264605731881582</v>
      </c>
      <c r="K35" s="117">
        <f>inventory[[#This Row],[CH4_flux]]+K34*EXP(-1/life_CH4)</f>
        <v>0.10455264901465704</v>
      </c>
      <c r="L35" s="117">
        <f>inventory[[#This Row],[Gas1_flux]]+L34*EXP(-1/life_gas1)</f>
        <v>0.79341809942513997</v>
      </c>
      <c r="M35" s="117">
        <f>inventory[[#This Row],[Gas2_flux]]+M34*EXP(-1/life_gas2)</f>
        <v>0</v>
      </c>
      <c r="N35" s="140">
        <f>inventory[[#This Row],[Gas3_flux]]+N34*EXP(-1/life_gas3)</f>
        <v>0.53675033278565221</v>
      </c>
      <c r="O35" s="3">
        <f>inventory[[#This Row],[CO2]]*A_CO2</f>
        <v>2.3235609860536962E-15</v>
      </c>
      <c r="P35" s="3">
        <f>inventory[[#This Row],[CH4]]*A_CH4</f>
        <v>2.2011097923594186E-14</v>
      </c>
      <c r="Q35" s="3">
        <f>inventory[[#This Row],[gas1]]*A_gas1</f>
        <v>2.8312054870189565E-13</v>
      </c>
      <c r="R35" s="3">
        <f>inventory[[#This Row],[gas2]]*A_gas2</f>
        <v>0</v>
      </c>
      <c r="S35" s="3">
        <f>inventory[[#This Row],[gas3]]*A_gas3</f>
        <v>5.7208046733449747E-12</v>
      </c>
      <c r="T35" s="142">
        <f>inventory[[#This Row],[Other_forcing]]/earth_area</f>
        <v>0</v>
      </c>
      <c r="U35" s="3">
        <f>U34+A_CO2*(AX34+AY34*life1_CO2*(1-EXP(-1/life1_CO2))+AZ34*life2_CO2*(1-EXP(-1/life2_CO2))+BA34*life3_CO2*(1-EXP(-1/life3_CO2)))</f>
        <v>6.1167445320192664E-14</v>
      </c>
      <c r="V35" s="3">
        <f t="shared" si="0"/>
        <v>2.3375903525166463E-12</v>
      </c>
      <c r="W35" s="3">
        <f t="shared" si="1"/>
        <v>8.9196317947452486E-12</v>
      </c>
      <c r="X35" s="3">
        <f t="shared" si="2"/>
        <v>-3.5199999999999995E-12</v>
      </c>
      <c r="Y35" s="3">
        <f t="shared" si="3"/>
        <v>2.2218381893070038E-10</v>
      </c>
      <c r="Z35" s="142">
        <f>Z34+inventory[[#This Row],[Other_radfor]]</f>
        <v>0</v>
      </c>
      <c r="AA35" s="3">
        <f>SUM(inventory[[#This Row],[CO2_temp_s1]:[CO2_temp_s2]])</f>
        <v>1.4572338752203195E-15</v>
      </c>
      <c r="AB35" s="3">
        <f>inventory[[#This Row],[CH4_temp_s1]]+inventory[[#This Row],[CH4_temp_s2]]</f>
        <v>3.0703956199231301E-14</v>
      </c>
      <c r="AC35" s="3">
        <f>inventory[[#This Row],[gas1_temp_s1]]+inventory[[#This Row],[gas1_temp_s2]]</f>
        <v>1.9236480411393236E-13</v>
      </c>
      <c r="AD35" s="3">
        <f>inventory[[#This Row],[gas2_temp_s1]]+inventory[[#This Row],[gas2_temp_s2]]</f>
        <v>-1.2889245972710831E-14</v>
      </c>
      <c r="AE35" s="3">
        <f>inventory[[#This Row],[gas3_temp_s1]]+inventory[[#This Row],[gas3_temp_s2]]</f>
        <v>4.3675222137022012E-12</v>
      </c>
      <c r="AF35" s="142">
        <f>inventory[[#This Row],[other_temp_s1]]+inventory[[#This Row],[other_temp_s2]]</f>
        <v>0</v>
      </c>
      <c r="AG35" s="118">
        <f>inventory[[#This Row],[CO2_flux]]+AG34</f>
        <v>1</v>
      </c>
      <c r="AH35" s="118">
        <f>inventory[[#This Row],[CH4_flux]]+AH34</f>
        <v>1</v>
      </c>
      <c r="AI35" s="118">
        <f>inventory[[#This Row],[Gas1_flux]]+AI34</f>
        <v>1</v>
      </c>
      <c r="AJ35" s="118">
        <f>inventory[[#This Row],[Gas2_flux]]+AJ34</f>
        <v>1</v>
      </c>
      <c r="AK35" s="144">
        <f>inventory[[#This Row],[Gas3_flux]]+AK34</f>
        <v>1</v>
      </c>
      <c r="AL35" s="113">
        <f>A_CO2*(AX34*clim_sens1*(1-EXP(-1/clim_time1))
+AY34*clim_sens1*life1_CO2/(life1_CO2-clim_time1)*(EXP(-1/life1_CO2)-EXP(-1/clim_time1))
+AZ34*clim_sens1*life2_CO2/(life2_CO2-clim_time1)*(EXP(-1/life2_CO2)-EXP(-1/clim_time1))
+BA34*clim_sens1*life3_CO2/(life3_CO2-clim_time1)*(EXP(-1/life3_CO2)-EXP(-1/clim_time1)))
+AL34*EXP(-1/clim_time1)</f>
        <v>1.3952032180394318E-15</v>
      </c>
      <c r="AM35" s="113">
        <f>A_CO2*(AX34*clim_sens2*(1-EXP(-1/clim_time2))
+AY34*clim_sens2*life1_CO2/(life1_CO2-clim_time2)*(EXP(-1/life1_CO2)-EXP(-1/clim_time2))
+AZ34*clim_sens2*life2_CO2/(life2_CO2-clim_time2)*(EXP(-1/life2_CO2)-EXP(-1/clim_time2))
+BA34*clim_sens2*life3_CO2/(life3_CO2-clim_time2)*(EXP(-1/life3_CO2)-EXP(-1/clim_time2)))
+AM34*EXP(-1/clim_time2)</f>
        <v>6.2030657180887681E-17</v>
      </c>
      <c r="AN35" s="113">
        <f t="shared" si="4"/>
        <v>2.8364973381216508E-14</v>
      </c>
      <c r="AO35" s="113">
        <f t="shared" si="5"/>
        <v>2.3389828180147924E-15</v>
      </c>
      <c r="AP35" s="113">
        <f t="shared" si="6"/>
        <v>1.8334462983734169E-13</v>
      </c>
      <c r="AQ35" s="113">
        <f t="shared" si="7"/>
        <v>9.0201742765906639E-15</v>
      </c>
      <c r="AR35" s="113">
        <f t="shared" si="8"/>
        <v>-9.4452521281975331E-15</v>
      </c>
      <c r="AS35" s="113">
        <f t="shared" si="9"/>
        <v>-3.4439938445132983E-15</v>
      </c>
      <c r="AT35" s="113">
        <f t="shared" si="10"/>
        <v>4.1433295859764016E-12</v>
      </c>
      <c r="AU35" s="113">
        <f t="shared" si="11"/>
        <v>2.2419262772579956E-13</v>
      </c>
      <c r="AV35" s="113">
        <f t="shared" si="12"/>
        <v>0</v>
      </c>
      <c r="AW35" s="149">
        <f>T34*Other_forcing_efficacy*clim_sens2*(1-EXP(-1/clim_time2))
+AW34*EXP(-1/clim_time2)</f>
        <v>0</v>
      </c>
      <c r="AX35" s="113">
        <f>p_0*(inventory[[#This Row],[CO2_flux]]+inventory[[#This Row],[CH4_to_CO2]])+AX34</f>
        <v>0.48484847538253323</v>
      </c>
      <c r="AY35" s="113">
        <f>p_1*(inventory[[#This Row],[CO2_flux]]+inventory[[#This Row],[CH4_to_CO2]])+AY34*EXP(-1/life1_CO2)</f>
        <v>0.4719439339481788</v>
      </c>
      <c r="AZ35" s="113">
        <f>p_2*(inventory[[#This Row],[CO2_flux]]+inventory[[#This Row],[CH4_to_CO2]])+AZ34*EXP(-1/life2_CO2)</f>
        <v>0.34589258957251789</v>
      </c>
      <c r="BA35" s="113">
        <f>p_3*(inventory[[#This Row],[CO2_flux]]+inventory[[#This Row],[CH4_to_CO2]])+BA34*EXP(-1/life3_CO2)</f>
        <v>2.3775574284928231E-2</v>
      </c>
      <c r="BB35" s="113">
        <f>IF(fossil_CH4,K34*(1-EXP(-1/life_CH4))*CH4_to_CO2,0)</f>
        <v>1.2073845357578524E-2</v>
      </c>
    </row>
    <row r="36" spans="1:54" x14ac:dyDescent="0.2">
      <c r="A36" s="43">
        <v>29</v>
      </c>
      <c r="B36" s="107">
        <v>0</v>
      </c>
      <c r="C36" s="107">
        <v>0</v>
      </c>
      <c r="D36" s="107">
        <v>0</v>
      </c>
      <c r="E36" s="107">
        <v>0</v>
      </c>
      <c r="F36" s="107">
        <v>0</v>
      </c>
      <c r="G36" s="107">
        <v>0</v>
      </c>
      <c r="H36" s="131">
        <f>SUM(inventory[[#This Row],[CO2_IRF]:[other_IRF]])</f>
        <v>2.3594532754217894E-10</v>
      </c>
      <c r="I36" s="133">
        <f>SUM(inventory[[#This Row],[CO2_temp]:[other_temp]])</f>
        <v>4.519166730516544E-12</v>
      </c>
      <c r="J36" s="117">
        <f>SUM(inventory[[#This Row],[CO2_mass0]:[CO2_mass3]])</f>
        <v>1.3221368027263669</v>
      </c>
      <c r="K36" s="117">
        <f>inventory[[#This Row],[CH4_flux]]+K35*EXP(-1/life_CH4)</f>
        <v>9.6452012181244356E-2</v>
      </c>
      <c r="L36" s="117">
        <f>inventory[[#This Row],[Gas1_flux]]+L35*EXP(-1/life_gas1)</f>
        <v>0.78688794632160386</v>
      </c>
      <c r="M36" s="117">
        <f>inventory[[#This Row],[Gas2_flux]]+M35*EXP(-1/life_gas2)</f>
        <v>0</v>
      </c>
      <c r="N36" s="140">
        <f>inventory[[#This Row],[Gas3_flux]]+N35*EXP(-1/life_gas3)</f>
        <v>0.52495410227808881</v>
      </c>
      <c r="O36" s="3">
        <f>inventory[[#This Row],[CO2]]*A_CO2</f>
        <v>2.3159870373357766E-15</v>
      </c>
      <c r="P36" s="3">
        <f>inventory[[#This Row],[CH4]]*A_CH4</f>
        <v>2.0305699616959943E-14</v>
      </c>
      <c r="Q36" s="3">
        <f>inventory[[#This Row],[gas1]]*A_gas1</f>
        <v>2.8079035163288493E-13</v>
      </c>
      <c r="R36" s="3">
        <f>inventory[[#This Row],[gas2]]*A_gas2</f>
        <v>0</v>
      </c>
      <c r="S36" s="3">
        <f>inventory[[#This Row],[gas3]]*A_gas3</f>
        <v>5.5950778195481786E-12</v>
      </c>
      <c r="T36" s="142">
        <f>inventory[[#This Row],[Other_forcing]]/earth_area</f>
        <v>0</v>
      </c>
      <c r="U36" s="3">
        <f>U35+A_CO2*(AX35+AY35*life1_CO2*(1-EXP(-1/life1_CO2))+AZ35*life2_CO2*(1-EXP(-1/life2_CO2))+BA35*life3_CO2*(1-EXP(-1/life3_CO2)))</f>
        <v>6.3477259008316834E-14</v>
      </c>
      <c r="V36" s="3">
        <f t="shared" si="0"/>
        <v>2.3587372915189109E-12</v>
      </c>
      <c r="W36" s="3">
        <f t="shared" si="1"/>
        <v>9.2015856400955482E-12</v>
      </c>
      <c r="X36" s="3">
        <f t="shared" si="2"/>
        <v>-3.5199999999999995E-12</v>
      </c>
      <c r="Y36" s="3">
        <f t="shared" si="3"/>
        <v>2.2784152735155618E-10</v>
      </c>
      <c r="Z36" s="142">
        <f>Z35+inventory[[#This Row],[Other_radfor]]</f>
        <v>0</v>
      </c>
      <c r="AA36" s="3">
        <f>SUM(inventory[[#This Row],[CO2_temp_s1]:[CO2_temp_s2]])</f>
        <v>1.4664714098084071E-15</v>
      </c>
      <c r="AB36" s="3">
        <f>inventory[[#This Row],[CH4_temp_s1]]+inventory[[#This Row],[CH4_temp_s2]]</f>
        <v>2.9033277687273127E-14</v>
      </c>
      <c r="AC36" s="3">
        <f>inventory[[#This Row],[gas1_temp_s1]]+inventory[[#This Row],[gas1_temp_s2]]</f>
        <v>1.9202655633186682E-13</v>
      </c>
      <c r="AD36" s="3">
        <f>inventory[[#This Row],[gas2_temp_s1]]+inventory[[#This Row],[gas2_temp_s2]]</f>
        <v>-1.1820763079993773E-14</v>
      </c>
      <c r="AE36" s="3">
        <f>inventory[[#This Row],[gas3_temp_s1]]+inventory[[#This Row],[gas3_temp_s2]]</f>
        <v>4.3084611881675896E-12</v>
      </c>
      <c r="AF36" s="142">
        <f>inventory[[#This Row],[other_temp_s1]]+inventory[[#This Row],[other_temp_s2]]</f>
        <v>0</v>
      </c>
      <c r="AG36" s="118">
        <f>inventory[[#This Row],[CO2_flux]]+AG35</f>
        <v>1</v>
      </c>
      <c r="AH36" s="118">
        <f>inventory[[#This Row],[CH4_flux]]+AH35</f>
        <v>1</v>
      </c>
      <c r="AI36" s="118">
        <f>inventory[[#This Row],[Gas1_flux]]+AI35</f>
        <v>1</v>
      </c>
      <c r="AJ36" s="118">
        <f>inventory[[#This Row],[Gas2_flux]]+AJ35</f>
        <v>1</v>
      </c>
      <c r="AK36" s="144">
        <f>inventory[[#This Row],[Gas3_flux]]+AK35</f>
        <v>1</v>
      </c>
      <c r="AL36" s="113">
        <f>A_CO2*(AX35*clim_sens1*(1-EXP(-1/clim_time1))
+AY35*clim_sens1*life1_CO2/(life1_CO2-clim_time1)*(EXP(-1/life1_CO2)-EXP(-1/clim_time1))
+AZ35*clim_sens1*life2_CO2/(life2_CO2-clim_time1)*(EXP(-1/life2_CO2)-EXP(-1/clim_time1))
+BA35*clim_sens1*life3_CO2/(life3_CO2-clim_time1)*(EXP(-1/life3_CO2)-EXP(-1/clim_time1)))
+AL35*EXP(-1/clim_time1)</f>
        <v>1.4021751999686873E-15</v>
      </c>
      <c r="AM36" s="113">
        <f>A_CO2*(AX35*clim_sens2*(1-EXP(-1/clim_time2))
+AY35*clim_sens2*life1_CO2/(life1_CO2-clim_time2)*(EXP(-1/life1_CO2)-EXP(-1/clim_time2))
+AZ35*clim_sens2*life2_CO2/(life2_CO2-clim_time2)*(EXP(-1/life2_CO2)-EXP(-1/clim_time2))
+BA35*clim_sens2*life3_CO2/(life3_CO2-clim_time2)*(EXP(-1/life3_CO2)-EXP(-1/clim_time2)))
+AM35*EXP(-1/clim_time2)</f>
        <v>6.4296209839719817E-17</v>
      </c>
      <c r="AN36" s="113">
        <f t="shared" si="4"/>
        <v>2.6677873157539323E-14</v>
      </c>
      <c r="AO36" s="113">
        <f t="shared" si="5"/>
        <v>2.3554045297338055E-15</v>
      </c>
      <c r="AP36" s="113">
        <f t="shared" si="6"/>
        <v>1.8273336311286224E-13</v>
      </c>
      <c r="AQ36" s="113">
        <f t="shared" si="7"/>
        <v>9.293193219004568E-15</v>
      </c>
      <c r="AR36" s="113">
        <f t="shared" si="8"/>
        <v>-8.3851692162978299E-15</v>
      </c>
      <c r="AS36" s="113">
        <f t="shared" si="9"/>
        <v>-3.4355938636959431E-15</v>
      </c>
      <c r="AT36" s="113">
        <f t="shared" si="10"/>
        <v>4.078895506258006E-12</v>
      </c>
      <c r="AU36" s="113">
        <f t="shared" si="11"/>
        <v>2.2956568190958317E-13</v>
      </c>
      <c r="AV36" s="113">
        <f t="shared" si="12"/>
        <v>0</v>
      </c>
      <c r="AW36" s="149">
        <f>T35*Other_forcing_efficacy*clim_sens2*(1-EXP(-1/clim_time2))
+AW35*EXP(-1/clim_time2)</f>
        <v>0</v>
      </c>
      <c r="AX36" s="113">
        <f>p_0*(inventory[[#This Row],[CO2_flux]]+inventory[[#This Row],[CH4_to_CO2]])+AX35</f>
        <v>0.48726884441039653</v>
      </c>
      <c r="AY36" s="113">
        <f>p_1*(inventory[[#This Row],[CO2_flux]]+inventory[[#This Row],[CH4_to_CO2]])+AY35*EXP(-1/life1_CO2)</f>
        <v>0.47324383340653275</v>
      </c>
      <c r="AZ36" s="113">
        <f>p_2*(inventory[[#This Row],[CO2_flux]]+inventory[[#This Row],[CH4_to_CO2]])+AZ35*EXP(-1/life2_CO2)</f>
        <v>0.33970028893785509</v>
      </c>
      <c r="BA36" s="113">
        <f>p_3*(inventory[[#This Row],[CO2_flux]]+inventory[[#This Row],[CH4_to_CO2]])+BA35*EXP(-1/life3_CO2)</f>
        <v>2.192383597158257E-2</v>
      </c>
      <c r="BB36" s="113">
        <f>IF(fossil_CH4,K35*(1-EXP(-1/life_CH4))*CH4_to_CO2,0)</f>
        <v>1.1138375645942443E-2</v>
      </c>
    </row>
    <row r="37" spans="1:54" x14ac:dyDescent="0.2">
      <c r="A37" s="43">
        <v>30</v>
      </c>
      <c r="B37" s="107">
        <v>0</v>
      </c>
      <c r="C37" s="107">
        <v>0</v>
      </c>
      <c r="D37" s="107">
        <v>0</v>
      </c>
      <c r="E37" s="107">
        <v>0</v>
      </c>
      <c r="F37" s="107">
        <v>0</v>
      </c>
      <c r="G37" s="107">
        <v>0</v>
      </c>
      <c r="H37" s="131">
        <f>SUM(inventory[[#This Row],[CO2_IRF]:[other_IRF]])</f>
        <v>2.4178014026242622E-10</v>
      </c>
      <c r="I37" s="133">
        <f>SUM(inventory[[#This Row],[CO2_temp]:[other_temp]])</f>
        <v>4.4573117329516645E-12</v>
      </c>
      <c r="J37" s="117">
        <f>SUM(inventory[[#This Row],[CO2_mass0]:[CO2_mass3]])</f>
        <v>1.3174978302536264</v>
      </c>
      <c r="K37" s="117">
        <f>inventory[[#This Row],[CH4_flux]]+K36*EXP(-1/life_CH4)</f>
        <v>8.8979004754884211E-2</v>
      </c>
      <c r="L37" s="117">
        <f>inventory[[#This Row],[Gas1_flux]]+L36*EXP(-1/life_gas1)</f>
        <v>0.78041153902949612</v>
      </c>
      <c r="M37" s="117">
        <f>inventory[[#This Row],[Gas2_flux]]+M36*EXP(-1/life_gas2)</f>
        <v>0</v>
      </c>
      <c r="N37" s="140">
        <f>inventory[[#This Row],[Gas3_flux]]+N36*EXP(-1/life_gas3)</f>
        <v>0.51341711903259124</v>
      </c>
      <c r="O37" s="3">
        <f>inventory[[#This Row],[CO2]]*A_CO2</f>
        <v>2.3078609492552769E-15</v>
      </c>
      <c r="P37" s="3">
        <f>inventory[[#This Row],[CH4]]*A_CH4</f>
        <v>1.8732433900638397E-14</v>
      </c>
      <c r="Q37" s="3">
        <f>inventory[[#This Row],[gas1]]*A_gas1</f>
        <v>2.7847933303186357E-13</v>
      </c>
      <c r="R37" s="3">
        <f>inventory[[#This Row],[gas2]]*A_gas2</f>
        <v>0</v>
      </c>
      <c r="S37" s="3">
        <f>inventory[[#This Row],[gas3]]*A_gas3</f>
        <v>5.4721140808493856E-12</v>
      </c>
      <c r="T37" s="142">
        <f>inventory[[#This Row],[Other_forcing]]/earth_area</f>
        <v>0</v>
      </c>
      <c r="U37" s="3">
        <f>U36+A_CO2*(AX36+AY36*life1_CO2*(1-EXP(-1/life1_CO2))+AZ36*life2_CO2*(1-EXP(-1/life2_CO2))+BA36*life3_CO2*(1-EXP(-1/life3_CO2)))</f>
        <v>6.5779992203911532E-14</v>
      </c>
      <c r="V37" s="3">
        <f t="shared" si="0"/>
        <v>2.378245786401298E-12</v>
      </c>
      <c r="W37" s="3">
        <f t="shared" si="1"/>
        <v>9.4812188908191289E-12</v>
      </c>
      <c r="X37" s="3">
        <f t="shared" si="2"/>
        <v>-3.5199999999999995E-12</v>
      </c>
      <c r="Y37" s="3">
        <f t="shared" si="3"/>
        <v>2.3337489559300188E-10</v>
      </c>
      <c r="Z37" s="142">
        <f>Z36+inventory[[#This Row],[Other_radfor]]</f>
        <v>0</v>
      </c>
      <c r="AA37" s="3">
        <f>SUM(inventory[[#This Row],[CO2_temp_s1]:[CO2_temp_s2]])</f>
        <v>1.4744127467260637E-15</v>
      </c>
      <c r="AB37" s="3">
        <f>inventory[[#This Row],[CH4_temp_s1]]+inventory[[#This Row],[CH4_temp_s2]]</f>
        <v>2.7434253837080777E-14</v>
      </c>
      <c r="AC37" s="3">
        <f>inventory[[#This Row],[gas1_temp_s1]]+inventory[[#This Row],[gas1_temp_s2]]</f>
        <v>1.915894887881569E-13</v>
      </c>
      <c r="AD37" s="3">
        <f>inventory[[#This Row],[gas2_temp_s1]]+inventory[[#This Row],[gas2_temp_s2]]</f>
        <v>-1.0871278523879181E-14</v>
      </c>
      <c r="AE37" s="3">
        <f>inventory[[#This Row],[gas3_temp_s1]]+inventory[[#This Row],[gas3_temp_s2]]</f>
        <v>4.2476848561035803E-12</v>
      </c>
      <c r="AF37" s="142">
        <f>inventory[[#This Row],[other_temp_s1]]+inventory[[#This Row],[other_temp_s2]]</f>
        <v>0</v>
      </c>
      <c r="AG37" s="118">
        <f>inventory[[#This Row],[CO2_flux]]+AG36</f>
        <v>1</v>
      </c>
      <c r="AH37" s="118">
        <f>inventory[[#This Row],[CH4_flux]]+AH36</f>
        <v>1</v>
      </c>
      <c r="AI37" s="118">
        <f>inventory[[#This Row],[Gas1_flux]]+AI36</f>
        <v>1</v>
      </c>
      <c r="AJ37" s="118">
        <f>inventory[[#This Row],[Gas2_flux]]+AJ36</f>
        <v>1</v>
      </c>
      <c r="AK37" s="144">
        <f>inventory[[#This Row],[Gas3_flux]]+AK36</f>
        <v>1</v>
      </c>
      <c r="AL37" s="113">
        <f>A_CO2*(AX36*clim_sens1*(1-EXP(-1/clim_time1))
+AY36*clim_sens1*life1_CO2/(life1_CO2-clim_time1)*(EXP(-1/life1_CO2)-EXP(-1/clim_time1))
+AZ36*clim_sens1*life2_CO2/(life2_CO2-clim_time1)*(EXP(-1/life2_CO2)-EXP(-1/clim_time1))
+BA36*clim_sens1*life3_CO2/(life3_CO2-clim_time1)*(EXP(-1/life3_CO2)-EXP(-1/clim_time1)))
+AL36*EXP(-1/clim_time1)</f>
        <v>1.4078639183680101E-15</v>
      </c>
      <c r="AM37" s="113">
        <f>A_CO2*(AX36*clim_sens2*(1-EXP(-1/clim_time2))
+AY36*clim_sens2*life1_CO2/(life1_CO2-clim_time2)*(EXP(-1/life1_CO2)-EXP(-1/clim_time2))
+AZ36*clim_sens2*life2_CO2/(life2_CO2-clim_time2)*(EXP(-1/life2_CO2)-EXP(-1/clim_time2))
+BA36*clim_sens2*life3_CO2/(life3_CO2-clim_time2)*(EXP(-1/life3_CO2)-EXP(-1/clim_time2)))
+AM36*EXP(-1/clim_time2)</f>
        <v>6.6548828358053553E-17</v>
      </c>
      <c r="AN37" s="113">
        <f t="shared" si="4"/>
        <v>2.5064181991598764E-14</v>
      </c>
      <c r="AO37" s="113">
        <f t="shared" si="5"/>
        <v>2.3700718454820113E-15</v>
      </c>
      <c r="AP37" s="113">
        <f t="shared" si="6"/>
        <v>1.8202637065535632E-13</v>
      </c>
      <c r="AQ37" s="113">
        <f t="shared" si="7"/>
        <v>9.5631181328005866E-15</v>
      </c>
      <c r="AR37" s="113">
        <f t="shared" si="8"/>
        <v>-7.4440641532526721E-15</v>
      </c>
      <c r="AS37" s="113">
        <f t="shared" si="9"/>
        <v>-3.4272143706265101E-15</v>
      </c>
      <c r="AT37" s="113">
        <f t="shared" si="10"/>
        <v>4.0128893266462767E-12</v>
      </c>
      <c r="AU37" s="113">
        <f t="shared" si="11"/>
        <v>2.3479552945730328E-13</v>
      </c>
      <c r="AV37" s="113">
        <f t="shared" si="12"/>
        <v>0</v>
      </c>
      <c r="AW37" s="149">
        <f>T36*Other_forcing_efficacy*clim_sens2*(1-EXP(-1/clim_time2))
+AW36*EXP(-1/clim_time2)</f>
        <v>0</v>
      </c>
      <c r="AX37" s="113">
        <f>p_0*(inventory[[#This Row],[CO2_flux]]+inventory[[#This Row],[CH4_to_CO2]])+AX36</f>
        <v>0.48950168561680013</v>
      </c>
      <c r="AY37" s="113">
        <f>p_1*(inventory[[#This Row],[CO2_flux]]+inventory[[#This Row],[CH4_to_CO2]])+AY36*EXP(-1/life1_CO2)</f>
        <v>0.47434713129122469</v>
      </c>
      <c r="AZ37" s="113">
        <f>p_2*(inventory[[#This Row],[CO2_flux]]+inventory[[#This Row],[CH4_to_CO2]])+AZ36*EXP(-1/life2_CO2)</f>
        <v>0.33343144825459836</v>
      </c>
      <c r="BA37" s="113">
        <f>p_3*(inventory[[#This Row],[CO2_flux]]+inventory[[#This Row],[CH4_to_CO2]])+BA36*EXP(-1/life3_CO2)</f>
        <v>2.0217565091003212E-2</v>
      </c>
      <c r="BB37" s="113">
        <f>IF(fossil_CH4,K36*(1-EXP(-1/life_CH4))*CH4_to_CO2,0)</f>
        <v>1.0275385211245191E-2</v>
      </c>
    </row>
    <row r="38" spans="1:54" x14ac:dyDescent="0.2">
      <c r="A38" s="43">
        <v>31</v>
      </c>
      <c r="B38" s="107">
        <v>0</v>
      </c>
      <c r="C38" s="107">
        <v>0</v>
      </c>
      <c r="D38" s="107">
        <v>0</v>
      </c>
      <c r="E38" s="107">
        <v>0</v>
      </c>
      <c r="F38" s="107">
        <v>0</v>
      </c>
      <c r="G38" s="107">
        <v>0</v>
      </c>
      <c r="H38" s="131">
        <f>SUM(inventory[[#This Row],[CO2_IRF]:[other_IRF]])</f>
        <v>2.4748952479116207E-10</v>
      </c>
      <c r="I38" s="133">
        <f>SUM(inventory[[#This Row],[CO2_temp]:[other_temp]])</f>
        <v>4.3939935652577394E-12</v>
      </c>
      <c r="J38" s="117">
        <f>SUM(inventory[[#This Row],[CO2_mass0]:[CO2_mass3]])</f>
        <v>1.312582924524585</v>
      </c>
      <c r="K38" s="117">
        <f>inventory[[#This Row],[CH4_flux]]+K37*EXP(-1/life_CH4)</f>
        <v>8.2084998623898744E-2</v>
      </c>
      <c r="L38" s="117">
        <f>inventory[[#This Row],[Gas1_flux]]+L37*EXP(-1/life_gas1)</f>
        <v>0.77398843519896687</v>
      </c>
      <c r="M38" s="117">
        <f>inventory[[#This Row],[Gas2_flux]]+M37*EXP(-1/life_gas2)</f>
        <v>0</v>
      </c>
      <c r="N38" s="140">
        <f>inventory[[#This Row],[Gas3_flux]]+N37*EXP(-1/life_gas3)</f>
        <v>0.50213368553902293</v>
      </c>
      <c r="O38" s="3">
        <f>inventory[[#This Row],[CO2]]*A_CO2</f>
        <v>2.2992515088897151E-15</v>
      </c>
      <c r="P38" s="3">
        <f>inventory[[#This Row],[CH4]]*A_CH4</f>
        <v>1.7281063270959687E-14</v>
      </c>
      <c r="Q38" s="3">
        <f>inventory[[#This Row],[gas1]]*A_gas1</f>
        <v>2.7618733505225325E-13</v>
      </c>
      <c r="R38" s="3">
        <f>inventory[[#This Row],[gas2]]*A_gas2</f>
        <v>0</v>
      </c>
      <c r="S38" s="3">
        <f>inventory[[#This Row],[gas3]]*A_gas3</f>
        <v>5.3518527319157457E-12</v>
      </c>
      <c r="T38" s="142">
        <f>inventory[[#This Row],[Other_forcing]]/earth_area</f>
        <v>0</v>
      </c>
      <c r="U38" s="3">
        <f>U37+A_CO2*(AX37+AY37*life1_CO2*(1-EXP(-1/life1_CO2))+AZ37*life2_CO2*(1-EXP(-1/life2_CO2))+BA37*life3_CO2*(1-EXP(-1/life3_CO2)))</f>
        <v>6.807506758510222E-14</v>
      </c>
      <c r="V38" s="3">
        <f t="shared" si="0"/>
        <v>2.3962427822093139E-12</v>
      </c>
      <c r="W38" s="3">
        <f t="shared" si="1"/>
        <v>9.7585506463519807E-12</v>
      </c>
      <c r="X38" s="3">
        <f t="shared" si="2"/>
        <v>-3.5199999999999995E-12</v>
      </c>
      <c r="Y38" s="3">
        <f t="shared" si="3"/>
        <v>2.3878665629501566E-10</v>
      </c>
      <c r="Z38" s="142">
        <f>Z37+inventory[[#This Row],[Other_radfor]]</f>
        <v>0</v>
      </c>
      <c r="AA38" s="3">
        <f>SUM(inventory[[#This Row],[CO2_temp_s1]:[CO2_temp_s2]])</f>
        <v>1.4811604200311213E-15</v>
      </c>
      <c r="AB38" s="3">
        <f>inventory[[#This Row],[CH4_temp_s1]]+inventory[[#This Row],[CH4_temp_s2]]</f>
        <v>2.590776577945133E-14</v>
      </c>
      <c r="AC38" s="3">
        <f>inventory[[#This Row],[gas1_temp_s1]]+inventory[[#This Row],[gas1_temp_s2]]</f>
        <v>1.9106572525136786E-13</v>
      </c>
      <c r="AD38" s="3">
        <f>inventory[[#This Row],[gas2_temp_s1]]+inventory[[#This Row],[gas2_temp_s2]]</f>
        <v>-1.0027438838018725E-14</v>
      </c>
      <c r="AE38" s="3">
        <f>inventory[[#This Row],[gas3_temp_s1]]+inventory[[#This Row],[gas3_temp_s2]]</f>
        <v>4.1855663526449078E-12</v>
      </c>
      <c r="AF38" s="142">
        <f>inventory[[#This Row],[other_temp_s1]]+inventory[[#This Row],[other_temp_s2]]</f>
        <v>0</v>
      </c>
      <c r="AG38" s="118">
        <f>inventory[[#This Row],[CO2_flux]]+AG37</f>
        <v>1</v>
      </c>
      <c r="AH38" s="118">
        <f>inventory[[#This Row],[CH4_flux]]+AH37</f>
        <v>1</v>
      </c>
      <c r="AI38" s="118">
        <f>inventory[[#This Row],[Gas1_flux]]+AI37</f>
        <v>1</v>
      </c>
      <c r="AJ38" s="118">
        <f>inventory[[#This Row],[Gas2_flux]]+AJ37</f>
        <v>1</v>
      </c>
      <c r="AK38" s="144">
        <f>inventory[[#This Row],[Gas3_flux]]+AK37</f>
        <v>1</v>
      </c>
      <c r="AL38" s="113">
        <f>A_CO2*(AX37*clim_sens1*(1-EXP(-1/clim_time1))
+AY37*clim_sens1*life1_CO2/(life1_CO2-clim_time1)*(EXP(-1/life1_CO2)-EXP(-1/clim_time1))
+AZ37*clim_sens1*life2_CO2/(life2_CO2-clim_time1)*(EXP(-1/life2_CO2)-EXP(-1/clim_time1))
+BA37*clim_sens1*life3_CO2/(life3_CO2-clim_time1)*(EXP(-1/life3_CO2)-EXP(-1/clim_time1)))
+AL37*EXP(-1/clim_time1)</f>
        <v>1.4123724798343616E-15</v>
      </c>
      <c r="AM38" s="113">
        <f>A_CO2*(AX37*clim_sens2*(1-EXP(-1/clim_time2))
+AY37*clim_sens2*life1_CO2/(life1_CO2-clim_time2)*(EXP(-1/life1_CO2)-EXP(-1/clim_time2))
+AZ37*clim_sens2*life2_CO2/(life2_CO2-clim_time2)*(EXP(-1/life2_CO2)-EXP(-1/clim_time2))
+BA37*clim_sens2*life3_CO2/(life3_CO2-clim_time2)*(EXP(-1/life3_CO2)-EXP(-1/clim_time2)))
+AM37*EXP(-1/clim_time2)</f>
        <v>6.8787940196759702E-17</v>
      </c>
      <c r="AN38" s="113">
        <f t="shared" si="4"/>
        <v>2.3524643909560354E-14</v>
      </c>
      <c r="AO38" s="113">
        <f t="shared" si="5"/>
        <v>2.3831218698909755E-15</v>
      </c>
      <c r="AP38" s="113">
        <f t="shared" si="6"/>
        <v>1.8123574870249333E-13</v>
      </c>
      <c r="AQ38" s="113">
        <f t="shared" si="7"/>
        <v>9.8299765488745119E-15</v>
      </c>
      <c r="AR38" s="113">
        <f t="shared" si="8"/>
        <v>-6.6085835226838176E-15</v>
      </c>
      <c r="AS38" s="113">
        <f t="shared" si="9"/>
        <v>-3.4188553153349071E-15</v>
      </c>
      <c r="AT38" s="113">
        <f t="shared" si="10"/>
        <v>3.9456809737314785E-12</v>
      </c>
      <c r="AU38" s="113">
        <f t="shared" si="11"/>
        <v>2.3988537891342915E-13</v>
      </c>
      <c r="AV38" s="113">
        <f t="shared" si="12"/>
        <v>0</v>
      </c>
      <c r="AW38" s="149">
        <f>T37*Other_forcing_efficacy*clim_sens2*(1-EXP(-1/clim_time2))
+AW37*EXP(-1/clim_time2)</f>
        <v>0</v>
      </c>
      <c r="AX38" s="113">
        <f>p_0*(inventory[[#This Row],[CO2_flux]]+inventory[[#This Row],[CH4_to_CO2]])+AX37</f>
        <v>0.49156152847366197</v>
      </c>
      <c r="AY38" s="113">
        <f>p_1*(inventory[[#This Row],[CO2_flux]]+inventory[[#This Row],[CH4_to_CO2]])+AY37*EXP(-1/life1_CO2)</f>
        <v>0.47526930291192637</v>
      </c>
      <c r="AZ38" s="113">
        <f>p_2*(inventory[[#This Row],[CO2_flux]]+inventory[[#This Row],[CH4_to_CO2]])+AZ37*EXP(-1/life2_CO2)</f>
        <v>0.32710701610728821</v>
      </c>
      <c r="BA38" s="113">
        <f>p_3*(inventory[[#This Row],[CO2_flux]]+inventory[[#This Row],[CH4_to_CO2]])+BA37*EXP(-1/life3_CO2)</f>
        <v>1.8645077031708573E-2</v>
      </c>
      <c r="BB38" s="113">
        <f>IF(fossil_CH4,K37*(1-EXP(-1/life_CH4))*CH4_to_CO2,0)</f>
        <v>9.4792584301050219E-3</v>
      </c>
    </row>
    <row r="39" spans="1:54" x14ac:dyDescent="0.2">
      <c r="A39" s="43">
        <v>32</v>
      </c>
      <c r="B39" s="107">
        <v>0</v>
      </c>
      <c r="C39" s="107">
        <v>0</v>
      </c>
      <c r="D39" s="107">
        <v>0</v>
      </c>
      <c r="E39" s="107">
        <v>0</v>
      </c>
      <c r="F39" s="107">
        <v>0</v>
      </c>
      <c r="G39" s="107">
        <v>0</v>
      </c>
      <c r="H39" s="131">
        <f>SUM(inventory[[#This Row],[CO2_IRF]:[other_IRF]])</f>
        <v>2.5307628925763216E-10</v>
      </c>
      <c r="I39" s="133">
        <f>SUM(inventory[[#This Row],[CO2_temp]:[other_temp]])</f>
        <v>4.3295623177668125E-12</v>
      </c>
      <c r="J39" s="117">
        <f>SUM(inventory[[#This Row],[CO2_mass0]:[CO2_mass3]])</f>
        <v>1.3074279915562461</v>
      </c>
      <c r="K39" s="117">
        <f>inventory[[#This Row],[CH4_flux]]+K38*EXP(-1/life_CH4)</f>
        <v>7.5725133335070277E-2</v>
      </c>
      <c r="L39" s="117">
        <f>inventory[[#This Row],[Gas1_flux]]+L38*EXP(-1/life_gas1)</f>
        <v>0.76761819612088478</v>
      </c>
      <c r="M39" s="117">
        <f>inventory[[#This Row],[Gas2_flux]]+M38*EXP(-1/life_gas2)</f>
        <v>0</v>
      </c>
      <c r="N39" s="140">
        <f>inventory[[#This Row],[Gas3_flux]]+N38*EXP(-1/life_gas3)</f>
        <v>0.49109822950215432</v>
      </c>
      <c r="O39" s="3">
        <f>inventory[[#This Row],[CO2]]*A_CO2</f>
        <v>2.2902216128090758E-15</v>
      </c>
      <c r="P39" s="3">
        <f>inventory[[#This Row],[CH4]]*A_CH4</f>
        <v>1.5942143416010376E-14</v>
      </c>
      <c r="Q39" s="3">
        <f>inventory[[#This Row],[gas1]]*A_gas1</f>
        <v>2.7391420114661687E-13</v>
      </c>
      <c r="R39" s="3">
        <f>inventory[[#This Row],[gas2]]*A_gas2</f>
        <v>0</v>
      </c>
      <c r="S39" s="3">
        <f>inventory[[#This Row],[gas3]]*A_gas3</f>
        <v>5.2342343819827939E-12</v>
      </c>
      <c r="T39" s="142">
        <f>inventory[[#This Row],[Other_forcing]]/earth_area</f>
        <v>0</v>
      </c>
      <c r="U39" s="3">
        <f>U38+A_CO2*(AX38+AY38*life1_CO2*(1-EXP(-1/life1_CO2))+AZ38*life2_CO2*(1-EXP(-1/life2_CO2))+BA38*life3_CO2*(1-EXP(-1/life3_CO2)))</f>
        <v>7.0361978289020309E-14</v>
      </c>
      <c r="V39" s="3">
        <f t="shared" si="0"/>
        <v>2.4128453884106854E-12</v>
      </c>
      <c r="W39" s="3">
        <f t="shared" si="1"/>
        <v>1.0033599848933981E-11</v>
      </c>
      <c r="X39" s="3">
        <f t="shared" si="2"/>
        <v>-3.5199999999999995E-12</v>
      </c>
      <c r="Y39" s="3">
        <f t="shared" si="3"/>
        <v>2.4407948204199849E-10</v>
      </c>
      <c r="Z39" s="142">
        <f>Z38+inventory[[#This Row],[Other_radfor]]</f>
        <v>0</v>
      </c>
      <c r="AA39" s="3">
        <f>SUM(inventory[[#This Row],[CO2_temp_s1]:[CO2_temp_s2]])</f>
        <v>1.486810458924081E-15</v>
      </c>
      <c r="AB39" s="3">
        <f>inventory[[#This Row],[CH4_temp_s1]]+inventory[[#This Row],[CH4_temp_s2]]</f>
        <v>2.4453904516032494E-14</v>
      </c>
      <c r="AC39" s="3">
        <f>inventory[[#This Row],[gas1_temp_s1]]+inventory[[#This Row],[gas1_temp_s2]]</f>
        <v>1.9046602051184525E-13</v>
      </c>
      <c r="AD39" s="3">
        <f>inventory[[#This Row],[gas2_temp_s1]]+inventory[[#This Row],[gas2_temp_s2]]</f>
        <v>-9.2773892698598565E-15</v>
      </c>
      <c r="AE39" s="3">
        <f>inventory[[#This Row],[gas3_temp_s1]]+inventory[[#This Row],[gas3_temp_s2]]</f>
        <v>4.1224329715498708E-12</v>
      </c>
      <c r="AF39" s="142">
        <f>inventory[[#This Row],[other_temp_s1]]+inventory[[#This Row],[other_temp_s2]]</f>
        <v>0</v>
      </c>
      <c r="AG39" s="118">
        <f>inventory[[#This Row],[CO2_flux]]+AG38</f>
        <v>1</v>
      </c>
      <c r="AH39" s="118">
        <f>inventory[[#This Row],[CH4_flux]]+AH38</f>
        <v>1</v>
      </c>
      <c r="AI39" s="118">
        <f>inventory[[#This Row],[Gas1_flux]]+AI38</f>
        <v>1</v>
      </c>
      <c r="AJ39" s="118">
        <f>inventory[[#This Row],[Gas2_flux]]+AJ38</f>
        <v>1</v>
      </c>
      <c r="AK39" s="144">
        <f>inventory[[#This Row],[Gas3_flux]]+AK38</f>
        <v>1</v>
      </c>
      <c r="AL39" s="113">
        <f>A_CO2*(AX38*clim_sens1*(1-EXP(-1/clim_time1))
+AY38*clim_sens1*life1_CO2/(life1_CO2-clim_time1)*(EXP(-1/life1_CO2)-EXP(-1/clim_time1))
+AZ38*clim_sens1*life2_CO2/(life2_CO2-clim_time1)*(EXP(-1/life2_CO2)-EXP(-1/clim_time1))
+BA38*clim_sens1*life3_CO2/(life3_CO2-clim_time1)*(EXP(-1/life3_CO2)-EXP(-1/clim_time1)))
+AL38*EXP(-1/clim_time1)</f>
        <v>1.4157974109861157E-15</v>
      </c>
      <c r="AM39" s="113">
        <f>A_CO2*(AX38*clim_sens2*(1-EXP(-1/clim_time2))
+AY38*clim_sens2*life1_CO2/(life1_CO2-clim_time2)*(EXP(-1/life1_CO2)-EXP(-1/clim_time2))
+AZ38*clim_sens2*life2_CO2/(life2_CO2-clim_time2)*(EXP(-1/life2_CO2)-EXP(-1/clim_time2))
+BA38*clim_sens2*life3_CO2/(life3_CO2-clim_time2)*(EXP(-1/life3_CO2)-EXP(-1/clim_time2)))
+AM38*EXP(-1/clim_time2)</f>
        <v>7.1013047937965295E-17</v>
      </c>
      <c r="AN39" s="113">
        <f t="shared" si="4"/>
        <v>2.2059223434040469E-14</v>
      </c>
      <c r="AO39" s="113">
        <f t="shared" si="5"/>
        <v>2.3946810819920251E-15</v>
      </c>
      <c r="AP39" s="113">
        <f t="shared" si="6"/>
        <v>1.8037222474535205E-13</v>
      </c>
      <c r="AQ39" s="113">
        <f t="shared" si="7"/>
        <v>1.0093795766493189E-14</v>
      </c>
      <c r="AR39" s="113">
        <f t="shared" si="8"/>
        <v>-5.8668726218869357E-15</v>
      </c>
      <c r="AS39" s="113">
        <f t="shared" si="9"/>
        <v>-3.4105166479729204E-15</v>
      </c>
      <c r="AT39" s="113">
        <f t="shared" si="10"/>
        <v>3.8775946033914806E-12</v>
      </c>
      <c r="AU39" s="113">
        <f t="shared" si="11"/>
        <v>2.4483836815839048E-13</v>
      </c>
      <c r="AV39" s="113">
        <f t="shared" si="12"/>
        <v>0</v>
      </c>
      <c r="AW39" s="149">
        <f>T38*Other_forcing_efficacy*clim_sens2*(1-EXP(-1/clim_time2))
+AW38*EXP(-1/clim_time2)</f>
        <v>0</v>
      </c>
      <c r="AX39" s="113">
        <f>p_0*(inventory[[#This Row],[CO2_flux]]+inventory[[#This Row],[CH4_to_CO2]])+AX38</f>
        <v>0.49346177672364783</v>
      </c>
      <c r="AY39" s="113">
        <f>p_1*(inventory[[#This Row],[CO2_flux]]+inventory[[#This Row],[CH4_to_CO2]])+AY38*EXP(-1/life1_CO2)</f>
        <v>0.47602462395160455</v>
      </c>
      <c r="AZ39" s="113">
        <f>p_2*(inventory[[#This Row],[CO2_flux]]+inventory[[#This Row],[CH4_to_CO2]])+AZ38*EXP(-1/life2_CO2)</f>
        <v>0.32074591256696799</v>
      </c>
      <c r="BA39" s="113">
        <f>p_3*(inventory[[#This Row],[CO2_flux]]+inventory[[#This Row],[CH4_to_CO2]])+BA38*EXP(-1/life3_CO2)</f>
        <v>1.7195678314025735E-2</v>
      </c>
      <c r="BB39" s="113">
        <f>IF(fossil_CH4,K38*(1-EXP(-1/life_CH4))*CH4_to_CO2,0)</f>
        <v>8.7448147721391513E-3</v>
      </c>
    </row>
    <row r="40" spans="1:54" x14ac:dyDescent="0.2">
      <c r="A40" s="43">
        <v>33</v>
      </c>
      <c r="B40" s="107">
        <v>0</v>
      </c>
      <c r="C40" s="107">
        <v>0</v>
      </c>
      <c r="D40" s="107">
        <v>0</v>
      </c>
      <c r="E40" s="107">
        <v>0</v>
      </c>
      <c r="F40" s="107">
        <v>0</v>
      </c>
      <c r="G40" s="107">
        <v>0</v>
      </c>
      <c r="H40" s="131">
        <f>SUM(inventory[[#This Row],[CO2_IRF]:[other_IRF]])</f>
        <v>2.5854317389035726E-10</v>
      </c>
      <c r="I40" s="133">
        <f>SUM(inventory[[#This Row],[CO2_temp]:[other_temp]])</f>
        <v>4.2643242716269047E-12</v>
      </c>
      <c r="J40" s="117">
        <f>SUM(inventory[[#This Row],[CO2_mass0]:[CO2_mass3]])</f>
        <v>1.3020658283238689</v>
      </c>
      <c r="K40" s="117">
        <f>inventory[[#This Row],[CH4_flux]]+K39*EXP(-1/life_CH4)</f>
        <v>6.9858024179154363E-2</v>
      </c>
      <c r="L40" s="117">
        <f>inventory[[#This Row],[Gas1_flux]]+L39*EXP(-1/life_gas1)</f>
        <v>0.76130038669687305</v>
      </c>
      <c r="M40" s="117">
        <f>inventory[[#This Row],[Gas2_flux]]+M39*EXP(-1/life_gas2)</f>
        <v>0</v>
      </c>
      <c r="N40" s="140">
        <f>inventory[[#This Row],[Gas3_flux]]+N39*EXP(-1/life_gas3)</f>
        <v>0.48030530108979858</v>
      </c>
      <c r="O40" s="3">
        <f>inventory[[#This Row],[CO2]]*A_CO2</f>
        <v>2.2808287114749205E-15</v>
      </c>
      <c r="P40" s="3">
        <f>inventory[[#This Row],[CH4]]*A_CH4</f>
        <v>1.4706961759913098E-14</v>
      </c>
      <c r="Q40" s="3">
        <f>inventory[[#This Row],[gas1]]*A_gas1</f>
        <v>2.7165977605596643E-13</v>
      </c>
      <c r="R40" s="3">
        <f>inventory[[#This Row],[gas2]]*A_gas2</f>
        <v>0</v>
      </c>
      <c r="S40" s="3">
        <f>inventory[[#This Row],[gas3]]*A_gas3</f>
        <v>5.1192009455244706E-12</v>
      </c>
      <c r="T40" s="142">
        <f>inventory[[#This Row],[Other_forcing]]/earth_area</f>
        <v>0</v>
      </c>
      <c r="U40" s="3">
        <f>U39+A_CO2*(AX39+AY39*life1_CO2*(1-EXP(-1/life1_CO2))+AZ39*life2_CO2*(1-EXP(-1/life2_CO2))+BA39*life3_CO2*(1-EXP(-1/life3_CO2)))</f>
        <v>7.2640281885201231E-14</v>
      </c>
      <c r="V40" s="3">
        <f t="shared" si="0"/>
        <v>2.4281616409462915E-12</v>
      </c>
      <c r="W40" s="3">
        <f t="shared" si="1"/>
        <v>1.0306385284902681E-11</v>
      </c>
      <c r="X40" s="3">
        <f t="shared" si="2"/>
        <v>-3.5199999999999995E-12</v>
      </c>
      <c r="Y40" s="3">
        <f t="shared" si="3"/>
        <v>2.4925598668262307E-10</v>
      </c>
      <c r="Z40" s="142">
        <f>Z39+inventory[[#This Row],[Other_radfor]]</f>
        <v>0</v>
      </c>
      <c r="AA40" s="3">
        <f>SUM(inventory[[#This Row],[CO2_temp_s1]:[CO2_temp_s2]])</f>
        <v>1.4914526927743521E-15</v>
      </c>
      <c r="AB40" s="3">
        <f>inventory[[#This Row],[CH4_temp_s1]]+inventory[[#This Row],[CH4_temp_s2]]</f>
        <v>2.3072113155018057E-14</v>
      </c>
      <c r="AC40" s="3">
        <f>inventory[[#This Row],[gas1_temp_s1]]+inventory[[#This Row],[gas1_temp_s2]]</f>
        <v>1.8979991409580688E-13</v>
      </c>
      <c r="AD40" s="3">
        <f>inventory[[#This Row],[gas2_temp_s1]]+inventory[[#This Row],[gas2_temp_s2]]</f>
        <v>-8.6106055733034644E-15</v>
      </c>
      <c r="AE40" s="3">
        <f>inventory[[#This Row],[gas3_temp_s1]]+inventory[[#This Row],[gas3_temp_s2]]</f>
        <v>4.0585713972566088E-12</v>
      </c>
      <c r="AF40" s="142">
        <f>inventory[[#This Row],[other_temp_s1]]+inventory[[#This Row],[other_temp_s2]]</f>
        <v>0</v>
      </c>
      <c r="AG40" s="118">
        <f>inventory[[#This Row],[CO2_flux]]+AG39</f>
        <v>1</v>
      </c>
      <c r="AH40" s="118">
        <f>inventory[[#This Row],[CH4_flux]]+AH39</f>
        <v>1</v>
      </c>
      <c r="AI40" s="118">
        <f>inventory[[#This Row],[Gas1_flux]]+AI39</f>
        <v>1</v>
      </c>
      <c r="AJ40" s="118">
        <f>inventory[[#This Row],[Gas2_flux]]+AJ39</f>
        <v>1</v>
      </c>
      <c r="AK40" s="144">
        <f>inventory[[#This Row],[Gas3_flux]]+AK39</f>
        <v>1</v>
      </c>
      <c r="AL40" s="113">
        <f>A_CO2*(AX39*clim_sens1*(1-EXP(-1/clim_time1))
+AY39*clim_sens1*life1_CO2/(life1_CO2-clim_time1)*(EXP(-1/life1_CO2)-EXP(-1/clim_time1))
+AZ39*clim_sens1*life2_CO2/(life2_CO2-clim_time1)*(EXP(-1/life2_CO2)-EXP(-1/clim_time1))
+BA39*clim_sens1*life3_CO2/(life3_CO2-clim_time1)*(EXP(-1/life3_CO2)-EXP(-1/clim_time1)))
+AL39*EXP(-1/clim_time1)</f>
        <v>1.4182289699784564E-15</v>
      </c>
      <c r="AM40" s="113">
        <f>A_CO2*(AX39*clim_sens2*(1-EXP(-1/clim_time2))
+AY39*clim_sens2*life1_CO2/(life1_CO2-clim_time2)*(EXP(-1/life1_CO2)-EXP(-1/clim_time2))
+AZ39*clim_sens2*life2_CO2/(life2_CO2-clim_time2)*(EXP(-1/life2_CO2)-EXP(-1/clim_time2))
+BA39*clim_sens2*life3_CO2/(life3_CO2-clim_time2)*(EXP(-1/life3_CO2)-EXP(-1/clim_time2)))
+AM39*EXP(-1/clim_time2)</f>
        <v>7.3223722795895728E-17</v>
      </c>
      <c r="AN40" s="113">
        <f t="shared" si="4"/>
        <v>2.0667246996533716E-14</v>
      </c>
      <c r="AO40" s="113">
        <f t="shared" si="5"/>
        <v>2.4048661584843425E-15</v>
      </c>
      <c r="AP40" s="113">
        <f t="shared" si="6"/>
        <v>1.7944531124059367E-13</v>
      </c>
      <c r="AQ40" s="113">
        <f t="shared" si="7"/>
        <v>1.0354602855213213E-14</v>
      </c>
      <c r="AR40" s="113">
        <f t="shared" si="8"/>
        <v>-5.2084072544895473E-15</v>
      </c>
      <c r="AS40" s="113">
        <f t="shared" si="9"/>
        <v>-3.4021983188139167E-15</v>
      </c>
      <c r="AT40" s="113">
        <f t="shared" si="10"/>
        <v>3.808913831294674E-12</v>
      </c>
      <c r="AU40" s="113">
        <f t="shared" si="11"/>
        <v>2.4965756596193451E-13</v>
      </c>
      <c r="AV40" s="113">
        <f t="shared" si="12"/>
        <v>0</v>
      </c>
      <c r="AW40" s="149">
        <f>T39*Other_forcing_efficacy*clim_sens2*(1-EXP(-1/clim_time2))
+AW39*EXP(-1/clim_time2)</f>
        <v>0</v>
      </c>
      <c r="AX40" s="113">
        <f>p_0*(inventory[[#This Row],[CO2_flux]]+inventory[[#This Row],[CH4_to_CO2]])+AX39</f>
        <v>0.49521479560057108</v>
      </c>
      <c r="AY40" s="113">
        <f>p_1*(inventory[[#This Row],[CO2_flux]]+inventory[[#This Row],[CH4_to_CO2]])+AY39*EXP(-1/life1_CO2)</f>
        <v>0.47662626341398012</v>
      </c>
      <c r="AZ40" s="113">
        <f>p_2*(inventory[[#This Row],[CO2_flux]]+inventory[[#This Row],[CH4_to_CO2]])+AZ39*EXP(-1/life2_CO2)</f>
        <v>0.3143651973036905</v>
      </c>
      <c r="BA40" s="113">
        <f>p_3*(inventory[[#This Row],[CO2_flux]]+inventory[[#This Row],[CH4_to_CO2]])+BA39*EXP(-1/life3_CO2)</f>
        <v>1.5859572005627171E-2</v>
      </c>
      <c r="BB40" s="113">
        <f>IF(fossil_CH4,K39*(1-EXP(-1/life_CH4))*CH4_to_CO2,0)</f>
        <v>8.0672750893843806E-3</v>
      </c>
    </row>
    <row r="41" spans="1:54" x14ac:dyDescent="0.2">
      <c r="A41" s="43">
        <v>34</v>
      </c>
      <c r="B41" s="107">
        <v>0</v>
      </c>
      <c r="C41" s="107">
        <v>0</v>
      </c>
      <c r="D41" s="107">
        <v>0</v>
      </c>
      <c r="E41" s="107">
        <v>0</v>
      </c>
      <c r="F41" s="107">
        <v>0</v>
      </c>
      <c r="G41" s="107">
        <v>0</v>
      </c>
      <c r="H41" s="131">
        <f>SUM(inventory[[#This Row],[CO2_IRF]:[other_IRF]])</f>
        <v>2.6389285300669822E-10</v>
      </c>
      <c r="I41" s="133">
        <f>SUM(inventory[[#This Row],[CO2_temp]:[other_temp]])</f>
        <v>4.1985469499432989E-12</v>
      </c>
      <c r="J41" s="117">
        <f>SUM(inventory[[#This Row],[CO2_mass0]:[CO2_mass3]])</f>
        <v>1.2965263601941166</v>
      </c>
      <c r="K41" s="117">
        <f>inventory[[#This Row],[CH4_flux]]+K40*EXP(-1/life_CH4)</f>
        <v>6.4445492893641362E-2</v>
      </c>
      <c r="L41" s="117">
        <f>inventory[[#This Row],[Gas1_flux]]+L40*EXP(-1/life_gas1)</f>
        <v>0.75503457540959107</v>
      </c>
      <c r="M41" s="117">
        <f>inventory[[#This Row],[Gas2_flux]]+M40*EXP(-1/life_gas2)</f>
        <v>0</v>
      </c>
      <c r="N41" s="140">
        <f>inventory[[#This Row],[Gas3_flux]]+N40*EXP(-1/life_gas3)</f>
        <v>0.46974957024142572</v>
      </c>
      <c r="O41" s="3">
        <f>inventory[[#This Row],[CO2]]*A_CO2</f>
        <v>2.2711252251520336E-15</v>
      </c>
      <c r="P41" s="3">
        <f>inventory[[#This Row],[CH4]]*A_CH4</f>
        <v>1.3567480768635275E-14</v>
      </c>
      <c r="Q41" s="3">
        <f>inventory[[#This Row],[gas1]]*A_gas1</f>
        <v>2.6942390579915846E-13</v>
      </c>
      <c r="R41" s="3">
        <f>inventory[[#This Row],[gas2]]*A_gas2</f>
        <v>0</v>
      </c>
      <c r="S41" s="3">
        <f>inventory[[#This Row],[gas3]]*A_gas3</f>
        <v>5.0066956135677253E-12</v>
      </c>
      <c r="T41" s="142">
        <f>inventory[[#This Row],[Other_forcing]]/earth_area</f>
        <v>0</v>
      </c>
      <c r="U41" s="3">
        <f>U40+A_CO2*(AX40+AY40*life1_CO2*(1-EXP(-1/life1_CO2))+AZ40*life2_CO2*(1-EXP(-1/life2_CO2))+BA40*life3_CO2*(1-EXP(-1/life3_CO2)))</f>
        <v>7.4909594807022014E-14</v>
      </c>
      <c r="V41" s="3">
        <f t="shared" si="0"/>
        <v>2.4422912052381365E-12</v>
      </c>
      <c r="W41" s="3">
        <f t="shared" si="1"/>
        <v>1.0576925585976448E-11</v>
      </c>
      <c r="X41" s="3">
        <f t="shared" si="2"/>
        <v>-3.5199999999999995E-12</v>
      </c>
      <c r="Y41" s="3">
        <f t="shared" si="3"/>
        <v>2.5431872662067658E-10</v>
      </c>
      <c r="Z41" s="142">
        <f>Z40+inventory[[#This Row],[Other_radfor]]</f>
        <v>0</v>
      </c>
      <c r="AA41" s="3">
        <f>SUM(inventory[[#This Row],[CO2_temp_s1]:[CO2_temp_s2]])</f>
        <v>1.4951710541353751E-15</v>
      </c>
      <c r="AB41" s="3">
        <f>inventory[[#This Row],[CH4_temp_s1]]+inventory[[#This Row],[CH4_temp_s2]]</f>
        <v>2.1761309033631824E-14</v>
      </c>
      <c r="AC41" s="3">
        <f>inventory[[#This Row],[gas1_temp_s1]]+inventory[[#This Row],[gas1_temp_s2]]</f>
        <v>1.8907586672685981E-13</v>
      </c>
      <c r="AD41" s="3">
        <f>inventory[[#This Row],[gas2_temp_s1]]+inventory[[#This Row],[gas2_temp_s2]]</f>
        <v>-8.0177446800242109E-15</v>
      </c>
      <c r="AE41" s="3">
        <f>inventory[[#This Row],[gas3_temp_s1]]+inventory[[#This Row],[gas3_temp_s2]]</f>
        <v>3.9942323478086961E-12</v>
      </c>
      <c r="AF41" s="142">
        <f>inventory[[#This Row],[other_temp_s1]]+inventory[[#This Row],[other_temp_s2]]</f>
        <v>0</v>
      </c>
      <c r="AG41" s="118">
        <f>inventory[[#This Row],[CO2_flux]]+AG40</f>
        <v>1</v>
      </c>
      <c r="AH41" s="118">
        <f>inventory[[#This Row],[CH4_flux]]+AH40</f>
        <v>1</v>
      </c>
      <c r="AI41" s="118">
        <f>inventory[[#This Row],[Gas1_flux]]+AI40</f>
        <v>1</v>
      </c>
      <c r="AJ41" s="118">
        <f>inventory[[#This Row],[Gas2_flux]]+AJ40</f>
        <v>1</v>
      </c>
      <c r="AK41" s="144">
        <f>inventory[[#This Row],[Gas3_flux]]+AK40</f>
        <v>1</v>
      </c>
      <c r="AL41" s="113">
        <f>A_CO2*(AX40*clim_sens1*(1-EXP(-1/clim_time1))
+AY40*clim_sens1*life1_CO2/(life1_CO2-clim_time1)*(EXP(-1/life1_CO2)-EXP(-1/clim_time1))
+AZ40*clim_sens1*life2_CO2/(life2_CO2-clim_time1)*(EXP(-1/life2_CO2)-EXP(-1/clim_time1))
+BA40*clim_sens1*life3_CO2/(life3_CO2-clim_time1)*(EXP(-1/life3_CO2)-EXP(-1/clim_time1)))
+AL40*EXP(-1/clim_time1)</f>
        <v>1.41975145551256E-15</v>
      </c>
      <c r="AM41" s="113">
        <f>A_CO2*(AX40*clim_sens2*(1-EXP(-1/clim_time2))
+AY40*clim_sens2*life1_CO2/(life1_CO2-clim_time2)*(EXP(-1/life1_CO2)-EXP(-1/clim_time2))
+AZ40*clim_sens2*life2_CO2/(life2_CO2-clim_time2)*(EXP(-1/life2_CO2)-EXP(-1/clim_time2))
+BA40*clim_sens2*life3_CO2/(life3_CO2-clim_time2)*(EXP(-1/life3_CO2)-EXP(-1/clim_time2)))
+AM40*EXP(-1/clim_time2)</f>
        <v>7.5419598622815098E-17</v>
      </c>
      <c r="AN41" s="113">
        <f t="shared" si="4"/>
        <v>1.9347524300414788E-14</v>
      </c>
      <c r="AO41" s="113">
        <f t="shared" si="5"/>
        <v>2.4137847332170346E-15</v>
      </c>
      <c r="AP41" s="113">
        <f t="shared" si="6"/>
        <v>1.7846344207007602E-13</v>
      </c>
      <c r="AQ41" s="113">
        <f t="shared" si="7"/>
        <v>1.0612424656783783E-14</v>
      </c>
      <c r="AR41" s="113">
        <f t="shared" si="8"/>
        <v>-4.6238444017716631E-15</v>
      </c>
      <c r="AS41" s="113">
        <f t="shared" si="9"/>
        <v>-3.3939002782525482E-15</v>
      </c>
      <c r="AT41" s="113">
        <f t="shared" si="10"/>
        <v>3.7398863743063522E-12</v>
      </c>
      <c r="AU41" s="113">
        <f t="shared" si="11"/>
        <v>2.5434597350234393E-13</v>
      </c>
      <c r="AV41" s="113">
        <f t="shared" si="12"/>
        <v>0</v>
      </c>
      <c r="AW41" s="149">
        <f>T40*Other_forcing_efficacy*clim_sens2*(1-EXP(-1/clim_time2))
+AW40*EXP(-1/clim_time2)</f>
        <v>0</v>
      </c>
      <c r="AX41" s="113">
        <f>p_0*(inventory[[#This Row],[CO2_flux]]+inventory[[#This Row],[CH4_to_CO2]])+AX40</f>
        <v>0.49683199229204128</v>
      </c>
      <c r="AY41" s="113">
        <f>p_1*(inventory[[#This Row],[CO2_flux]]+inventory[[#This Row],[CH4_to_CO2]])+AY40*EXP(-1/life1_CO2)</f>
        <v>0.47708636936950516</v>
      </c>
      <c r="AZ41" s="113">
        <f>p_2*(inventory[[#This Row],[CO2_flux]]+inventory[[#This Row],[CH4_to_CO2]])+AZ40*EXP(-1/life2_CO2)</f>
        <v>0.30798022437835204</v>
      </c>
      <c r="BA41" s="113">
        <f>p_3*(inventory[[#This Row],[CO2_flux]]+inventory[[#This Row],[CH4_to_CO2]])+BA40*EXP(-1/life3_CO2)</f>
        <v>1.4627774154218129E-2</v>
      </c>
      <c r="BB41" s="113">
        <f>IF(fossil_CH4,K40*(1-EXP(-1/life_CH4))*CH4_to_CO2,0)</f>
        <v>7.442230517580385E-3</v>
      </c>
    </row>
    <row r="42" spans="1:54" x14ac:dyDescent="0.2">
      <c r="A42" s="43">
        <v>35</v>
      </c>
      <c r="B42" s="107">
        <v>0</v>
      </c>
      <c r="C42" s="107">
        <v>0</v>
      </c>
      <c r="D42" s="107">
        <v>0</v>
      </c>
      <c r="E42" s="107">
        <v>0</v>
      </c>
      <c r="F42" s="107">
        <v>0</v>
      </c>
      <c r="G42" s="107">
        <v>0</v>
      </c>
      <c r="H42" s="131">
        <f>SUM(inventory[[#This Row],[CO2_IRF]:[other_IRF]])</f>
        <v>2.6912793692000116E-10</v>
      </c>
      <c r="I42" s="133">
        <f>SUM(inventory[[#This Row],[CO2_temp]:[other_temp]])</f>
        <v>4.1324635963377144E-12</v>
      </c>
      <c r="J42" s="117">
        <f>SUM(inventory[[#This Row],[CO2_mass0]:[CO2_mass3]])</f>
        <v>1.2908368625986588</v>
      </c>
      <c r="K42" s="117">
        <f>inventory[[#This Row],[CH4_flux]]+K41*EXP(-1/life_CH4)</f>
        <v>5.9452319230404178E-2</v>
      </c>
      <c r="L42" s="117">
        <f>inventory[[#This Row],[Gas1_flux]]+L41*EXP(-1/life_gas1)</f>
        <v>0.74882033429326111</v>
      </c>
      <c r="M42" s="117">
        <f>inventory[[#This Row],[Gas2_flux]]+M41*EXP(-1/life_gas2)</f>
        <v>0</v>
      </c>
      <c r="N42" s="140">
        <f>inventory[[#This Row],[Gas3_flux]]+N41*EXP(-1/life_gas3)</f>
        <v>0.4594258240359258</v>
      </c>
      <c r="O42" s="3">
        <f>inventory[[#This Row],[CO2]]*A_CO2</f>
        <v>2.2611589322140703E-15</v>
      </c>
      <c r="P42" s="3">
        <f>inventory[[#This Row],[CH4]]*A_CH4</f>
        <v>1.2516285648408167E-14</v>
      </c>
      <c r="Q42" s="3">
        <f>inventory[[#This Row],[gas1]]*A_gas1</f>
        <v>2.6720643766237665E-13</v>
      </c>
      <c r="R42" s="3">
        <f>inventory[[#This Row],[gas2]]*A_gas2</f>
        <v>0</v>
      </c>
      <c r="S42" s="3">
        <f>inventory[[#This Row],[gas3]]*A_gas3</f>
        <v>4.8966628256375558E-12</v>
      </c>
      <c r="T42" s="142">
        <f>inventory[[#This Row],[Other_forcing]]/earth_area</f>
        <v>0</v>
      </c>
      <c r="U42" s="3">
        <f>U41+A_CO2*(AX41+AY41*life1_CO2*(1-EXP(-1/life1_CO2))+AZ41*life2_CO2*(1-EXP(-1/life2_CO2))+BA41*life3_CO2*(1-EXP(-1/life3_CO2)))</f>
        <v>7.7169587210945198E-14</v>
      </c>
      <c r="V42" s="3">
        <f t="shared" si="0"/>
        <v>2.4553260247289529E-12</v>
      </c>
      <c r="W42" s="3">
        <f t="shared" si="1"/>
        <v>1.0845239230527042E-11</v>
      </c>
      <c r="X42" s="3">
        <f t="shared" si="2"/>
        <v>-3.5199999999999995E-12</v>
      </c>
      <c r="Y42" s="3">
        <f t="shared" si="3"/>
        <v>2.592702020775342E-10</v>
      </c>
      <c r="Z42" s="142">
        <f>Z41+inventory[[#This Row],[Other_radfor]]</f>
        <v>0</v>
      </c>
      <c r="AA42" s="3">
        <f>SUM(inventory[[#This Row],[CO2_temp_s1]:[CO2_temp_s2]])</f>
        <v>1.4980438778536304E-15</v>
      </c>
      <c r="AB42" s="3">
        <f>inventory[[#This Row],[CH4_temp_s1]]+inventory[[#This Row],[CH4_temp_s2]]</f>
        <v>2.0519988306292023E-14</v>
      </c>
      <c r="AC42" s="3">
        <f>inventory[[#This Row],[gas1_temp_s1]]+inventory[[#This Row],[gas1_temp_s2]]</f>
        <v>1.8830138147128069E-13</v>
      </c>
      <c r="AD42" s="3">
        <f>inventory[[#This Row],[gas2_temp_s1]]+inventory[[#This Row],[gas2_temp_s2]]</f>
        <v>-7.49051213061677E-15</v>
      </c>
      <c r="AE42" s="3">
        <f>inventory[[#This Row],[gas3_temp_s1]]+inventory[[#This Row],[gas3_temp_s2]]</f>
        <v>3.929634694812905E-12</v>
      </c>
      <c r="AF42" s="142">
        <f>inventory[[#This Row],[other_temp_s1]]+inventory[[#This Row],[other_temp_s2]]</f>
        <v>0</v>
      </c>
      <c r="AG42" s="118">
        <f>inventory[[#This Row],[CO2_flux]]+AG41</f>
        <v>1</v>
      </c>
      <c r="AH42" s="118">
        <f>inventory[[#This Row],[CH4_flux]]+AH41</f>
        <v>1</v>
      </c>
      <c r="AI42" s="118">
        <f>inventory[[#This Row],[Gas1_flux]]+AI41</f>
        <v>1</v>
      </c>
      <c r="AJ42" s="118">
        <f>inventory[[#This Row],[Gas2_flux]]+AJ41</f>
        <v>1</v>
      </c>
      <c r="AK42" s="144">
        <f>inventory[[#This Row],[Gas3_flux]]+AK41</f>
        <v>1</v>
      </c>
      <c r="AL42" s="113">
        <f>A_CO2*(AX41*clim_sens1*(1-EXP(-1/clim_time1))
+AY41*clim_sens1*life1_CO2/(life1_CO2-clim_time1)*(EXP(-1/life1_CO2)-EXP(-1/clim_time1))
+AZ41*clim_sens1*life2_CO2/(life2_CO2-clim_time1)*(EXP(-1/life2_CO2)-EXP(-1/clim_time1))
+BA41*clim_sens1*life3_CO2/(life3_CO2-clim_time1)*(EXP(-1/life3_CO2)-EXP(-1/clim_time1)))
+AL41*EXP(-1/clim_time1)</f>
        <v>1.420443511476408E-15</v>
      </c>
      <c r="AM42" s="113">
        <f>A_CO2*(AX41*clim_sens2*(1-EXP(-1/clim_time2))
+AY41*clim_sens2*life1_CO2/(life1_CO2-clim_time2)*(EXP(-1/life1_CO2)-EXP(-1/clim_time2))
+AZ41*clim_sens2*life2_CO2/(life2_CO2-clim_time2)*(EXP(-1/life2_CO2)-EXP(-1/clim_time2))
+BA41*clim_sens2*life3_CO2/(life3_CO2-clim_time2)*(EXP(-1/life3_CO2)-EXP(-1/clim_time2)))
+AM41*EXP(-1/clim_time2)</f>
        <v>7.7600366377222398E-17</v>
      </c>
      <c r="AN42" s="113">
        <f t="shared" si="4"/>
        <v>1.8098452208464762E-14</v>
      </c>
      <c r="AO42" s="113">
        <f t="shared" si="5"/>
        <v>2.4215360978272603E-15</v>
      </c>
      <c r="AP42" s="113">
        <f t="shared" si="6"/>
        <v>1.7743409368424679E-13</v>
      </c>
      <c r="AQ42" s="113">
        <f t="shared" si="7"/>
        <v>1.086728778703389E-14</v>
      </c>
      <c r="AR42" s="113">
        <f t="shared" si="8"/>
        <v>-4.1048896538123151E-15</v>
      </c>
      <c r="AS42" s="113">
        <f t="shared" si="9"/>
        <v>-3.3856224768044546E-15</v>
      </c>
      <c r="AT42" s="113">
        <f t="shared" si="10"/>
        <v>3.6707281689606394E-12</v>
      </c>
      <c r="AU42" s="113">
        <f t="shared" si="11"/>
        <v>2.5890652585226585E-13</v>
      </c>
      <c r="AV42" s="113">
        <f t="shared" si="12"/>
        <v>0</v>
      </c>
      <c r="AW42" s="149">
        <f>T41*Other_forcing_efficacy*clim_sens2*(1-EXP(-1/clim_time2))
+AW41*EXP(-1/clim_time2)</f>
        <v>0</v>
      </c>
      <c r="AX42" s="113">
        <f>p_0*(inventory[[#This Row],[CO2_flux]]+inventory[[#This Row],[CH4_to_CO2]])+AX41</f>
        <v>0.49832389016794576</v>
      </c>
      <c r="AY42" s="113">
        <f>p_1*(inventory[[#This Row],[CO2_flux]]+inventory[[#This Row],[CH4_to_CO2]])+AY41*EXP(-1/life1_CO2)</f>
        <v>0.47741614805782168</v>
      </c>
      <c r="AZ42" s="113">
        <f>p_2*(inventory[[#This Row],[CO2_flux]]+inventory[[#This Row],[CH4_to_CO2]])+AZ41*EXP(-1/life2_CO2)</f>
        <v>0.30160478475390334</v>
      </c>
      <c r="BA42" s="113">
        <f>p_3*(inventory[[#This Row],[CO2_flux]]+inventory[[#This Row],[CH4_to_CO2]])+BA41*EXP(-1/life3_CO2)</f>
        <v>1.3492039618988007E-2</v>
      </c>
      <c r="BB42" s="113">
        <f>IF(fossil_CH4,K41*(1-EXP(-1/life_CH4))*CH4_to_CO2,0)</f>
        <v>6.8656137869511288E-3</v>
      </c>
    </row>
    <row r="43" spans="1:54" x14ac:dyDescent="0.2">
      <c r="A43" s="43">
        <v>36</v>
      </c>
      <c r="B43" s="107">
        <v>0</v>
      </c>
      <c r="C43" s="107">
        <v>0</v>
      </c>
      <c r="D43" s="107">
        <v>0</v>
      </c>
      <c r="E43" s="107">
        <v>0</v>
      </c>
      <c r="F43" s="107">
        <v>0</v>
      </c>
      <c r="G43" s="107">
        <v>0</v>
      </c>
      <c r="H43" s="131">
        <f>SUM(inventory[[#This Row],[CO2_IRF]:[other_IRF]])</f>
        <v>2.7425097376913685E-10</v>
      </c>
      <c r="I43" s="133">
        <f>SUM(inventory[[#This Row],[CO2_temp]:[other_temp]])</f>
        <v>4.0662771455244665E-12</v>
      </c>
      <c r="J43" s="117">
        <f>SUM(inventory[[#This Row],[CO2_mass0]:[CO2_mass3]])</f>
        <v>1.2850221675707949</v>
      </c>
      <c r="K43" s="117">
        <f>inventory[[#This Row],[CH4_flux]]+K42*EXP(-1/life_CH4)</f>
        <v>5.4846011771641404E-2</v>
      </c>
      <c r="L43" s="117">
        <f>inventory[[#This Row],[Gas1_flux]]+L42*EXP(-1/life_gas1)</f>
        <v>0.74265723890443769</v>
      </c>
      <c r="M43" s="117">
        <f>inventory[[#This Row],[Gas2_flux]]+M42*EXP(-1/life_gas2)</f>
        <v>0</v>
      </c>
      <c r="N43" s="140">
        <f>inventory[[#This Row],[Gas3_flux]]+N42*EXP(-1/life_gas3)</f>
        <v>0.44932896411722079</v>
      </c>
      <c r="O43" s="3">
        <f>inventory[[#This Row],[CO2]]*A_CO2</f>
        <v>2.250973330933761E-15</v>
      </c>
      <c r="P43" s="3">
        <f>inventory[[#This Row],[CH4]]*A_CH4</f>
        <v>1.1546536096421243E-14</v>
      </c>
      <c r="Q43" s="3">
        <f>inventory[[#This Row],[gas1]]*A_gas1</f>
        <v>2.6500722018870161E-13</v>
      </c>
      <c r="R43" s="3">
        <f>inventory[[#This Row],[gas2]]*A_gas2</f>
        <v>0</v>
      </c>
      <c r="S43" s="3">
        <f>inventory[[#This Row],[gas3]]*A_gas3</f>
        <v>4.7890482423186032E-12</v>
      </c>
      <c r="T43" s="142">
        <f>inventory[[#This Row],[Other_forcing]]/earth_area</f>
        <v>0</v>
      </c>
      <c r="U43" s="3">
        <f>U42+A_CO2*(AX42+AY42*life1_CO2*(1-EXP(-1/life1_CO2))+AZ42*life2_CO2*(1-EXP(-1/life2_CO2))+BA42*life3_CO2*(1-EXP(-1/life3_CO2)))</f>
        <v>7.9419978234496965E-14</v>
      </c>
      <c r="V43" s="3">
        <f t="shared" si="0"/>
        <v>2.4673509191735907E-12</v>
      </c>
      <c r="W43" s="3">
        <f t="shared" si="1"/>
        <v>1.1111344544841721E-11</v>
      </c>
      <c r="X43" s="3">
        <f t="shared" si="2"/>
        <v>-3.5199999999999995E-12</v>
      </c>
      <c r="Y43" s="3">
        <f t="shared" si="3"/>
        <v>2.6411285832688706E-10</v>
      </c>
      <c r="Z43" s="142">
        <f>Z42+inventory[[#This Row],[Other_radfor]]</f>
        <v>0</v>
      </c>
      <c r="AA43" s="3">
        <f>SUM(inventory[[#This Row],[CO2_temp_s1]:[CO2_temp_s2]])</f>
        <v>1.5001441946694E-15</v>
      </c>
      <c r="AB43" s="3">
        <f>inventory[[#This Row],[CH4_temp_s1]]+inventory[[#This Row],[CH4_temp_s2]]</f>
        <v>1.9346315262998522E-14</v>
      </c>
      <c r="AC43" s="3">
        <f>inventory[[#This Row],[gas1_temp_s1]]+inventory[[#This Row],[gas1_temp_s2]]</f>
        <v>1.8748311128607366E-13</v>
      </c>
      <c r="AD43" s="3">
        <f>inventory[[#This Row],[gas2_temp_s1]]+inventory[[#This Row],[gas2_temp_s2]]</f>
        <v>-7.0215443845377063E-15</v>
      </c>
      <c r="AE43" s="3">
        <f>inventory[[#This Row],[gas3_temp_s1]]+inventory[[#This Row],[gas3_temp_s2]]</f>
        <v>3.8649691191652628E-12</v>
      </c>
      <c r="AF43" s="142">
        <f>inventory[[#This Row],[other_temp_s1]]+inventory[[#This Row],[other_temp_s2]]</f>
        <v>0</v>
      </c>
      <c r="AG43" s="118">
        <f>inventory[[#This Row],[CO2_flux]]+AG42</f>
        <v>1</v>
      </c>
      <c r="AH43" s="118">
        <f>inventory[[#This Row],[CH4_flux]]+AH42</f>
        <v>1</v>
      </c>
      <c r="AI43" s="118">
        <f>inventory[[#This Row],[Gas1_flux]]+AI42</f>
        <v>1</v>
      </c>
      <c r="AJ43" s="118">
        <f>inventory[[#This Row],[Gas2_flux]]+AJ42</f>
        <v>1</v>
      </c>
      <c r="AK43" s="144">
        <f>inventory[[#This Row],[Gas3_flux]]+AK42</f>
        <v>1</v>
      </c>
      <c r="AL43" s="113">
        <f>A_CO2*(AX42*clim_sens1*(1-EXP(-1/clim_time1))
+AY42*clim_sens1*life1_CO2/(life1_CO2-clim_time1)*(EXP(-1/life1_CO2)-EXP(-1/clim_time1))
+AZ42*clim_sens1*life2_CO2/(life2_CO2-clim_time1)*(EXP(-1/life2_CO2)-EXP(-1/clim_time1))
+BA42*clim_sens1*life3_CO2/(life3_CO2-clim_time1)*(EXP(-1/life3_CO2)-EXP(-1/clim_time1)))
+AL42*EXP(-1/clim_time1)</f>
        <v>1.4203784256466442E-15</v>
      </c>
      <c r="AM43" s="113">
        <f>A_CO2*(AX42*clim_sens2*(1-EXP(-1/clim_time2))
+AY42*clim_sens2*life1_CO2/(life1_CO2-clim_time2)*(EXP(-1/life1_CO2)-EXP(-1/clim_time2))
+AZ42*clim_sens2*life2_CO2/(life2_CO2-clim_time2)*(EXP(-1/life2_CO2)-EXP(-1/clim_time2))
+BA42*clim_sens2*life3_CO2/(life3_CO2-clim_time2)*(EXP(-1/life3_CO2)-EXP(-1/clim_time2)))
+AM42*EXP(-1/clim_time2)</f>
        <v>7.9765769022755903E-17</v>
      </c>
      <c r="AN43" s="113">
        <f t="shared" si="4"/>
        <v>1.6918103414904939E-14</v>
      </c>
      <c r="AO43" s="113">
        <f t="shared" si="5"/>
        <v>2.4282118480935833E-15</v>
      </c>
      <c r="AP43" s="113">
        <f t="shared" si="6"/>
        <v>1.7636389264832974E-13</v>
      </c>
      <c r="AQ43" s="113">
        <f t="shared" si="7"/>
        <v>1.1119218637743927E-14</v>
      </c>
      <c r="AR43" s="113">
        <f t="shared" si="8"/>
        <v>-3.644179519431737E-15</v>
      </c>
      <c r="AS43" s="113">
        <f t="shared" si="9"/>
        <v>-3.3773648651059693E-15</v>
      </c>
      <c r="AT43" s="113">
        <f t="shared" si="10"/>
        <v>3.6016270257333774E-12</v>
      </c>
      <c r="AU43" s="113">
        <f t="shared" si="11"/>
        <v>2.6334209343188566E-13</v>
      </c>
      <c r="AV43" s="113">
        <f t="shared" si="12"/>
        <v>0</v>
      </c>
      <c r="AW43" s="149">
        <f>T42*Other_forcing_efficacy*clim_sens2*(1-EXP(-1/clim_time2))
+AW42*EXP(-1/clim_time2)</f>
        <v>0</v>
      </c>
      <c r="AX43" s="113">
        <f>p_0*(inventory[[#This Row],[CO2_flux]]+inventory[[#This Row],[CH4_to_CO2]])+AX42</f>
        <v>0.49970019725778086</v>
      </c>
      <c r="AY43" s="113">
        <f>p_1*(inventory[[#This Row],[CO2_flux]]+inventory[[#This Row],[CH4_to_CO2]])+AY42*EXP(-1/life1_CO2)</f>
        <v>0.4776259368614354</v>
      </c>
      <c r="AZ43" s="113">
        <f>p_2*(inventory[[#This Row],[CO2_flux]]+inventory[[#This Row],[CH4_to_CO2]])+AZ42*EXP(-1/life2_CO2)</f>
        <v>0.29525123748518883</v>
      </c>
      <c r="BA43" s="113">
        <f>p_3*(inventory[[#This Row],[CO2_flux]]+inventory[[#This Row],[CH4_to_CO2]])+BA42*EXP(-1/life3_CO2)</f>
        <v>1.2444795966389838E-2</v>
      </c>
      <c r="BB43" s="113">
        <f>IF(fossil_CH4,K42*(1-EXP(-1/life_CH4))*CH4_to_CO2,0)</f>
        <v>6.3336727557988188E-3</v>
      </c>
    </row>
    <row r="44" spans="1:54" x14ac:dyDescent="0.2">
      <c r="A44" s="43">
        <v>37</v>
      </c>
      <c r="B44" s="107">
        <v>0</v>
      </c>
      <c r="C44" s="107">
        <v>0</v>
      </c>
      <c r="D44" s="107">
        <v>0</v>
      </c>
      <c r="E44" s="107">
        <v>0</v>
      </c>
      <c r="F44" s="107">
        <v>0</v>
      </c>
      <c r="G44" s="107">
        <v>0</v>
      </c>
      <c r="H44" s="131">
        <f>SUM(inventory[[#This Row],[CO2_IRF]:[other_IRF]])</f>
        <v>2.7926445127491026E-10</v>
      </c>
      <c r="I44" s="133">
        <f>SUM(inventory[[#This Row],[CO2_temp]:[other_temp]])</f>
        <v>4.0001637432287301E-12</v>
      </c>
      <c r="J44" s="117">
        <f>SUM(inventory[[#This Row],[CO2_mass0]:[CO2_mass3]])</f>
        <v>1.2791048558449096</v>
      </c>
      <c r="K44" s="117">
        <f>inventory[[#This Row],[CH4_flux]]+K43*EXP(-1/life_CH4)</f>
        <v>5.059659650277662E-2</v>
      </c>
      <c r="L44" s="117">
        <f>inventory[[#This Row],[Gas1_flux]]+L43*EXP(-1/life_gas1)</f>
        <v>0.73654486829301713</v>
      </c>
      <c r="M44" s="117">
        <f>inventory[[#This Row],[Gas2_flux]]+M43*EXP(-1/life_gas2)</f>
        <v>0</v>
      </c>
      <c r="N44" s="140">
        <f>inventory[[#This Row],[Gas3_flux]]+N43*EXP(-1/life_gas3)</f>
        <v>0.43945400417645425</v>
      </c>
      <c r="O44" s="3">
        <f>inventory[[#This Row],[CO2]]*A_CO2</f>
        <v>2.2406079759835276E-15</v>
      </c>
      <c r="P44" s="3">
        <f>inventory[[#This Row],[CH4]]*A_CH4</f>
        <v>1.0651921789825466E-14</v>
      </c>
      <c r="Q44" s="3">
        <f>inventory[[#This Row],[gas1]]*A_gas1</f>
        <v>2.6282610316776578E-13</v>
      </c>
      <c r="R44" s="3">
        <f>inventory[[#This Row],[gas2]]*A_gas2</f>
        <v>0</v>
      </c>
      <c r="S44" s="3">
        <f>inventory[[#This Row],[gas3]]*A_gas3</f>
        <v>4.6837987184197677E-12</v>
      </c>
      <c r="T44" s="142">
        <f>inventory[[#This Row],[Other_forcing]]/earth_area</f>
        <v>0</v>
      </c>
      <c r="U44" s="3">
        <f>U43+A_CO2*(AX43+AY43*life1_CO2*(1-EXP(-1/life1_CO2))+AZ43*life2_CO2*(1-EXP(-1/life2_CO2))+BA43*life3_CO2*(1-EXP(-1/life3_CO2)))</f>
        <v>8.1660531625225394E-14</v>
      </c>
      <c r="V44" s="3">
        <f t="shared" si="0"/>
        <v>2.4784441365753781E-12</v>
      </c>
      <c r="W44" s="3">
        <f t="shared" si="1"/>
        <v>1.1375259704374957E-11</v>
      </c>
      <c r="X44" s="3">
        <f t="shared" si="2"/>
        <v>-3.5199999999999995E-12</v>
      </c>
      <c r="Y44" s="3">
        <f t="shared" si="3"/>
        <v>2.6884908690233469E-10</v>
      </c>
      <c r="Z44" s="142">
        <f>Z43+inventory[[#This Row],[Other_radfor]]</f>
        <v>0</v>
      </c>
      <c r="AA44" s="3">
        <f>SUM(inventory[[#This Row],[CO2_temp_s1]:[CO2_temp_s2]])</f>
        <v>1.5015400179785565E-15</v>
      </c>
      <c r="AB44" s="3">
        <f>inventory[[#This Row],[CH4_temp_s1]]+inventory[[#This Row],[CH4_temp_s2]]</f>
        <v>1.8238198365346005E-14</v>
      </c>
      <c r="AC44" s="3">
        <f>inventory[[#This Row],[gas1_temp_s1]]+inventory[[#This Row],[gas1_temp_s2]]</f>
        <v>1.866269544958877E-13</v>
      </c>
      <c r="AD44" s="3">
        <f>inventory[[#This Row],[gas2_temp_s1]]+inventory[[#This Row],[gas2_temp_s2]]</f>
        <v>-6.6043043389291951E-15</v>
      </c>
      <c r="AE44" s="3">
        <f>inventory[[#This Row],[gas3_temp_s1]]+inventory[[#This Row],[gas3_temp_s2]]</f>
        <v>3.8004013546884474E-12</v>
      </c>
      <c r="AF44" s="142">
        <f>inventory[[#This Row],[other_temp_s1]]+inventory[[#This Row],[other_temp_s2]]</f>
        <v>0</v>
      </c>
      <c r="AG44" s="118">
        <f>inventory[[#This Row],[CO2_flux]]+AG43</f>
        <v>1</v>
      </c>
      <c r="AH44" s="118">
        <f>inventory[[#This Row],[CH4_flux]]+AH43</f>
        <v>1</v>
      </c>
      <c r="AI44" s="118">
        <f>inventory[[#This Row],[Gas1_flux]]+AI43</f>
        <v>1</v>
      </c>
      <c r="AJ44" s="118">
        <f>inventory[[#This Row],[Gas2_flux]]+AJ43</f>
        <v>1</v>
      </c>
      <c r="AK44" s="144">
        <f>inventory[[#This Row],[Gas3_flux]]+AK43</f>
        <v>1</v>
      </c>
      <c r="AL44" s="113">
        <f>A_CO2*(AX43*clim_sens1*(1-EXP(-1/clim_time1))
+AY43*clim_sens1*life1_CO2/(life1_CO2-clim_time1)*(EXP(-1/life1_CO2)-EXP(-1/clim_time1))
+AZ43*clim_sens1*life2_CO2/(life2_CO2-clim_time1)*(EXP(-1/life2_CO2)-EXP(-1/clim_time1))
+BA43*clim_sens1*life3_CO2/(life3_CO2-clim_time1)*(EXP(-1/life3_CO2)-EXP(-1/clim_time1)))
+AL43*EXP(-1/clim_time1)</f>
        <v>1.4196244211508417E-15</v>
      </c>
      <c r="AM44" s="113">
        <f>A_CO2*(AX43*clim_sens2*(1-EXP(-1/clim_time2))
+AY43*clim_sens2*life1_CO2/(life1_CO2-clim_time2)*(EXP(-1/life1_CO2)-EXP(-1/clim_time2))
+AZ43*clim_sens2*life2_CO2/(life2_CO2-clim_time2)*(EXP(-1/life2_CO2)-EXP(-1/clim_time2))
+BA43*clim_sens2*life3_CO2/(life3_CO2-clim_time2)*(EXP(-1/life3_CO2)-EXP(-1/clim_time2)))
+AM43*EXP(-1/clim_time2)</f>
        <v>8.1915596827714814E-17</v>
      </c>
      <c r="AN44" s="113">
        <f t="shared" si="4"/>
        <v>1.580430188513552E-14</v>
      </c>
      <c r="AO44" s="113">
        <f t="shared" si="5"/>
        <v>2.4338964802104837E-15</v>
      </c>
      <c r="AP44" s="113">
        <f t="shared" si="6"/>
        <v>1.7525871111738582E-13</v>
      </c>
      <c r="AQ44" s="113">
        <f t="shared" si="7"/>
        <v>1.1368243378501867E-14</v>
      </c>
      <c r="AR44" s="113">
        <f t="shared" si="8"/>
        <v>-3.2351769450153702E-15</v>
      </c>
      <c r="AS44" s="113">
        <f t="shared" si="9"/>
        <v>-3.369127393913825E-15</v>
      </c>
      <c r="AT44" s="113">
        <f t="shared" si="10"/>
        <v>3.5327458712582844E-12</v>
      </c>
      <c r="AU44" s="113">
        <f t="shared" si="11"/>
        <v>2.6765548343016331E-13</v>
      </c>
      <c r="AV44" s="113">
        <f t="shared" si="12"/>
        <v>0</v>
      </c>
      <c r="AW44" s="149">
        <f>T43*Other_forcing_efficacy*clim_sens2*(1-EXP(-1/clim_time2))
+AW43*EXP(-1/clim_time2)</f>
        <v>0</v>
      </c>
      <c r="AX44" s="113">
        <f>p_0*(inventory[[#This Row],[CO2_flux]]+inventory[[#This Row],[CH4_to_CO2]])+AX43</f>
        <v>0.50096986942242683</v>
      </c>
      <c r="AY44" s="113">
        <f>p_1*(inventory[[#This Row],[CO2_flux]]+inventory[[#This Row],[CH4_to_CO2]])+AY43*EXP(-1/life1_CO2)</f>
        <v>0.47772527162545708</v>
      </c>
      <c r="AZ44" s="113">
        <f>p_2*(inventory[[#This Row],[CO2_flux]]+inventory[[#This Row],[CH4_to_CO2]])+AZ43*EXP(-1/life2_CO2)</f>
        <v>0.28893063047213635</v>
      </c>
      <c r="BA44" s="113">
        <f>p_3*(inventory[[#This Row],[CO2_flux]]+inventory[[#This Row],[CH4_to_CO2]])+BA43*EXP(-1/life3_CO2)</f>
        <v>1.1479084324889231E-2</v>
      </c>
      <c r="BB44" s="113">
        <f>IF(fossil_CH4,K43*(1-EXP(-1/life_CH4))*CH4_to_CO2,0)</f>
        <v>5.8429459946890772E-3</v>
      </c>
    </row>
    <row r="45" spans="1:54" x14ac:dyDescent="0.2">
      <c r="A45" s="43">
        <v>38</v>
      </c>
      <c r="B45" s="107">
        <v>0</v>
      </c>
      <c r="C45" s="107">
        <v>0</v>
      </c>
      <c r="D45" s="107">
        <v>0</v>
      </c>
      <c r="E45" s="107">
        <v>0</v>
      </c>
      <c r="F45" s="107">
        <v>0</v>
      </c>
      <c r="G45" s="107">
        <v>0</v>
      </c>
      <c r="H45" s="131">
        <f>SUM(inventory[[#This Row],[CO2_IRF]:[other_IRF]])</f>
        <v>2.8417079842750071E-10</v>
      </c>
      <c r="I45" s="133">
        <f>SUM(inventory[[#This Row],[CO2_temp]:[other_temp]])</f>
        <v>3.9342758663161619E-12</v>
      </c>
      <c r="J45" s="117">
        <f>SUM(inventory[[#This Row],[CO2_mass0]:[CO2_mass3]])</f>
        <v>1.2731054352637674</v>
      </c>
      <c r="K45" s="117">
        <f>inventory[[#This Row],[CH4_flux]]+K44*EXP(-1/life_CH4)</f>
        <v>4.6676421766522411E-2</v>
      </c>
      <c r="L45" s="117">
        <f>inventory[[#This Row],[Gas1_flux]]+L44*EXP(-1/life_gas1)</f>
        <v>0.73048280497348594</v>
      </c>
      <c r="M45" s="117">
        <f>inventory[[#This Row],[Gas2_flux]]+M44*EXP(-1/life_gas2)</f>
        <v>0</v>
      </c>
      <c r="N45" s="140">
        <f>inventory[[#This Row],[Gas3_flux]]+N44*EXP(-1/life_gas3)</f>
        <v>0.42979606748951543</v>
      </c>
      <c r="O45" s="3">
        <f>inventory[[#This Row],[CO2]]*A_CO2</f>
        <v>2.2300987909515409E-15</v>
      </c>
      <c r="P45" s="3">
        <f>inventory[[#This Row],[CH4]]*A_CH4</f>
        <v>9.826621323405003E-15</v>
      </c>
      <c r="Q45" s="3">
        <f>inventory[[#This Row],[gas1]]*A_gas1</f>
        <v>2.6066293762549386E-13</v>
      </c>
      <c r="R45" s="3">
        <f>inventory[[#This Row],[gas2]]*A_gas2</f>
        <v>0</v>
      </c>
      <c r="S45" s="3">
        <f>inventory[[#This Row],[gas3]]*A_gas3</f>
        <v>4.5808622767285914E-12</v>
      </c>
      <c r="T45" s="142">
        <f>inventory[[#This Row],[Other_forcing]]/earth_area</f>
        <v>0</v>
      </c>
      <c r="U45" s="3">
        <f>U44+A_CO2*(AX44+AY44*life1_CO2*(1-EXP(-1/life1_CO2))+AZ44*life2_CO2*(1-EXP(-1/life2_CO2))+BA44*life3_CO2*(1-EXP(-1/life3_CO2)))</f>
        <v>8.3891051714297283E-14</v>
      </c>
      <c r="V45" s="3">
        <f t="shared" si="0"/>
        <v>2.4886778623589918E-12</v>
      </c>
      <c r="W45" s="3">
        <f t="shared" si="1"/>
        <v>1.1637002734989853E-11</v>
      </c>
      <c r="X45" s="3">
        <f t="shared" si="2"/>
        <v>-3.5199999999999995E-12</v>
      </c>
      <c r="Y45" s="3">
        <f t="shared" si="3"/>
        <v>2.7348122677843759E-10</v>
      </c>
      <c r="Z45" s="142">
        <f>Z44+inventory[[#This Row],[Other_radfor]]</f>
        <v>0</v>
      </c>
      <c r="AA45" s="3">
        <f>SUM(inventory[[#This Row],[CO2_temp_s1]:[CO2_temp_s2]])</f>
        <v>1.5022946226724428E-15</v>
      </c>
      <c r="AB45" s="3">
        <f>inventory[[#This Row],[CH4_temp_s1]]+inventory[[#This Row],[CH4_temp_s2]]</f>
        <v>1.7193354743312417E-14</v>
      </c>
      <c r="AC45" s="3">
        <f>inventory[[#This Row],[gas1_temp_s1]]+inventory[[#This Row],[gas1_temp_s2]]</f>
        <v>1.8573813955359548E-13</v>
      </c>
      <c r="AD45" s="3">
        <f>inventory[[#This Row],[gas2_temp_s1]]+inventory[[#This Row],[gas2_temp_s2]]</f>
        <v>-6.2329885738326419E-15</v>
      </c>
      <c r="AE45" s="3">
        <f>inventory[[#This Row],[gas3_temp_s1]]+inventory[[#This Row],[gas3_temp_s2]]</f>
        <v>3.736075065970414E-12</v>
      </c>
      <c r="AF45" s="142">
        <f>inventory[[#This Row],[other_temp_s1]]+inventory[[#This Row],[other_temp_s2]]</f>
        <v>0</v>
      </c>
      <c r="AG45" s="118">
        <f>inventory[[#This Row],[CO2_flux]]+AG44</f>
        <v>1</v>
      </c>
      <c r="AH45" s="118">
        <f>inventory[[#This Row],[CH4_flux]]+AH44</f>
        <v>1</v>
      </c>
      <c r="AI45" s="118">
        <f>inventory[[#This Row],[Gas1_flux]]+AI44</f>
        <v>1</v>
      </c>
      <c r="AJ45" s="118">
        <f>inventory[[#This Row],[Gas2_flux]]+AJ44</f>
        <v>1</v>
      </c>
      <c r="AK45" s="144">
        <f>inventory[[#This Row],[Gas3_flux]]+AK44</f>
        <v>1</v>
      </c>
      <c r="AL45" s="113">
        <f>A_CO2*(AX44*clim_sens1*(1-EXP(-1/clim_time1))
+AY44*clim_sens1*life1_CO2/(life1_CO2-clim_time1)*(EXP(-1/life1_CO2)-EXP(-1/clim_time1))
+AZ44*clim_sens1*life2_CO2/(life2_CO2-clim_time1)*(EXP(-1/life2_CO2)-EXP(-1/clim_time1))
+BA44*clim_sens1*life3_CO2/(life3_CO2-clim_time1)*(EXP(-1/life3_CO2)-EXP(-1/clim_time1)))
+AL44*EXP(-1/clim_time1)</f>
        <v>1.4182449396357847E-15</v>
      </c>
      <c r="AM45" s="113">
        <f>A_CO2*(AX44*clim_sens2*(1-EXP(-1/clim_time2))
+AY44*clim_sens2*life1_CO2/(life1_CO2-clim_time2)*(EXP(-1/life1_CO2)-EXP(-1/clim_time2))
+AZ44*clim_sens2*life2_CO2/(life2_CO2-clim_time2)*(EXP(-1/life2_CO2)-EXP(-1/clim_time2))
+BA44*clim_sens2*life3_CO2/(life3_CO2-clim_time2)*(EXP(-1/life3_CO2)-EXP(-1/clim_time2)))
+AM44*EXP(-1/clim_time2)</f>
        <v>8.4049683036658142E-17</v>
      </c>
      <c r="AN45" s="113">
        <f t="shared" si="4"/>
        <v>1.4754686802448327E-14</v>
      </c>
      <c r="AO45" s="113">
        <f t="shared" si="5"/>
        <v>2.4386679408640889E-15</v>
      </c>
      <c r="AP45" s="113">
        <f t="shared" si="6"/>
        <v>1.7412375159505134E-13</v>
      </c>
      <c r="AQ45" s="113">
        <f t="shared" si="7"/>
        <v>1.1614387958544142E-14</v>
      </c>
      <c r="AR45" s="113">
        <f t="shared" si="8"/>
        <v>-2.872078559727782E-15</v>
      </c>
      <c r="AS45" s="113">
        <f t="shared" si="9"/>
        <v>-3.3609100141048602E-15</v>
      </c>
      <c r="AT45" s="113">
        <f t="shared" si="10"/>
        <v>3.4642256247755796E-12</v>
      </c>
      <c r="AU45" s="113">
        <f t="shared" si="11"/>
        <v>2.7184944119483417E-13</v>
      </c>
      <c r="AV45" s="113">
        <f t="shared" si="12"/>
        <v>0</v>
      </c>
      <c r="AW45" s="149">
        <f>T44*Other_forcing_efficacy*clim_sens2*(1-EXP(-1/clim_time2))
+AW44*EXP(-1/clim_time2)</f>
        <v>0</v>
      </c>
      <c r="AX45" s="113">
        <f>p_0*(inventory[[#This Row],[CO2_flux]]+inventory[[#This Row],[CH4_to_CO2]])+AX44</f>
        <v>0.50214116863143543</v>
      </c>
      <c r="AY45" s="113">
        <f>p_1*(inventory[[#This Row],[CO2_flux]]+inventory[[#This Row],[CH4_to_CO2]])+AY44*EXP(-1/life1_CO2)</f>
        <v>0.47772294876147203</v>
      </c>
      <c r="AZ45" s="113">
        <f>p_2*(inventory[[#This Row],[CO2_flux]]+inventory[[#This Row],[CH4_to_CO2]])+AZ44*EXP(-1/life2_CO2)</f>
        <v>0.28265281159226535</v>
      </c>
      <c r="BA45" s="113">
        <f>p_3*(inventory[[#This Row],[CO2_flux]]+inventory[[#This Row],[CH4_to_CO2]])+BA44*EXP(-1/life3_CO2)</f>
        <v>1.0588506278594685E-2</v>
      </c>
      <c r="BB45" s="113">
        <f>IF(fossil_CH4,K44*(1-EXP(-1/life_CH4))*CH4_to_CO2,0)</f>
        <v>5.3902402623495337E-3</v>
      </c>
    </row>
    <row r="46" spans="1:54" x14ac:dyDescent="0.2">
      <c r="A46" s="43">
        <v>39</v>
      </c>
      <c r="B46" s="107">
        <v>0</v>
      </c>
      <c r="C46" s="107">
        <v>0</v>
      </c>
      <c r="D46" s="107">
        <v>0</v>
      </c>
      <c r="E46" s="107">
        <v>0</v>
      </c>
      <c r="F46" s="107">
        <v>0</v>
      </c>
      <c r="G46" s="107">
        <v>0</v>
      </c>
      <c r="H46" s="131">
        <f>SUM(inventory[[#This Row],[CO2_IRF]:[other_IRF]])</f>
        <v>2.8897238710880651E-10</v>
      </c>
      <c r="I46" s="133">
        <f>SUM(inventory[[#This Row],[CO2_temp]:[other_temp]])</f>
        <v>3.8687450882735254E-12</v>
      </c>
      <c r="J46" s="117">
        <f>SUM(inventory[[#This Row],[CO2_mass0]:[CO2_mass3]])</f>
        <v>1.2670425062597162</v>
      </c>
      <c r="K46" s="117">
        <f>inventory[[#This Row],[CH4_flux]]+K45*EXP(-1/life_CH4)</f>
        <v>4.3059978328912417E-2</v>
      </c>
      <c r="L46" s="117">
        <f>inventory[[#This Row],[Gas1_flux]]+L45*EXP(-1/life_gas1)</f>
        <v>0.72447063489640606</v>
      </c>
      <c r="M46" s="117">
        <f>inventory[[#This Row],[Gas2_flux]]+M45*EXP(-1/life_gas2)</f>
        <v>0</v>
      </c>
      <c r="N46" s="140">
        <f>inventory[[#This Row],[Gas3_flux]]+N45*EXP(-1/life_gas3)</f>
        <v>0.42035038450868112</v>
      </c>
      <c r="O46" s="3">
        <f>inventory[[#This Row],[CO2]]*A_CO2</f>
        <v>2.2194783582151444E-15</v>
      </c>
      <c r="P46" s="3">
        <f>inventory[[#This Row],[CH4]]*A_CH4</f>
        <v>9.065264328717915E-15</v>
      </c>
      <c r="Q46" s="3">
        <f>inventory[[#This Row],[gas1]]*A_gas1</f>
        <v>2.5851757581392786E-13</v>
      </c>
      <c r="R46" s="3">
        <f>inventory[[#This Row],[gas2]]*A_gas2</f>
        <v>0</v>
      </c>
      <c r="S46" s="3">
        <f>inventory[[#This Row],[gas3]]*A_gas3</f>
        <v>4.4801880823424443E-12</v>
      </c>
      <c r="T46" s="142">
        <f>inventory[[#This Row],[Other_forcing]]/earth_area</f>
        <v>0</v>
      </c>
      <c r="U46" s="3">
        <f>U45+A_CO2*(AX45+AY45*life1_CO2*(1-EXP(-1/life1_CO2))+AZ45*life2_CO2*(1-EXP(-1/life2_CO2))+BA45*life3_CO2*(1-EXP(-1/life3_CO2)))</f>
        <v>8.6111379709849969E-14</v>
      </c>
      <c r="V46" s="3">
        <f t="shared" si="0"/>
        <v>2.4981186890931118E-12</v>
      </c>
      <c r="W46" s="3">
        <f t="shared" si="1"/>
        <v>1.1896591514189337E-11</v>
      </c>
      <c r="X46" s="3">
        <f t="shared" si="2"/>
        <v>-3.5199999999999995E-12</v>
      </c>
      <c r="Y46" s="3">
        <f t="shared" si="3"/>
        <v>2.7801156552581421E-10</v>
      </c>
      <c r="Z46" s="142">
        <f>Z45+inventory[[#This Row],[Other_radfor]]</f>
        <v>0</v>
      </c>
      <c r="AA46" s="3">
        <f>SUM(inventory[[#This Row],[CO2_temp_s1]:[CO2_temp_s2]])</f>
        <v>1.5024668151963245E-15</v>
      </c>
      <c r="AB46" s="3">
        <f>inventory[[#This Row],[CH4_temp_s1]]+inventory[[#This Row],[CH4_temp_s2]]</f>
        <v>1.6209364680774026E-14</v>
      </c>
      <c r="AC46" s="3">
        <f>inventory[[#This Row],[gas1_temp_s1]]+inventory[[#This Row],[gas1_temp_s2]]</f>
        <v>1.8482130028728139E-13</v>
      </c>
      <c r="AD46" s="3">
        <f>inventory[[#This Row],[gas2_temp_s1]]+inventory[[#This Row],[gas2_temp_s2]]</f>
        <v>-5.9024450076870113E-15</v>
      </c>
      <c r="AE46" s="3">
        <f>inventory[[#This Row],[gas3_temp_s1]]+inventory[[#This Row],[gas3_temp_s2]]</f>
        <v>3.6721144014979606E-12</v>
      </c>
      <c r="AF46" s="142">
        <f>inventory[[#This Row],[other_temp_s1]]+inventory[[#This Row],[other_temp_s2]]</f>
        <v>0</v>
      </c>
      <c r="AG46" s="118">
        <f>inventory[[#This Row],[CO2_flux]]+AG45</f>
        <v>1</v>
      </c>
      <c r="AH46" s="118">
        <f>inventory[[#This Row],[CH4_flux]]+AH45</f>
        <v>1</v>
      </c>
      <c r="AI46" s="118">
        <f>inventory[[#This Row],[Gas1_flux]]+AI45</f>
        <v>1</v>
      </c>
      <c r="AJ46" s="118">
        <f>inventory[[#This Row],[Gas2_flux]]+AJ45</f>
        <v>1</v>
      </c>
      <c r="AK46" s="144">
        <f>inventory[[#This Row],[Gas3_flux]]+AK45</f>
        <v>1</v>
      </c>
      <c r="AL46" s="113">
        <f>A_CO2*(AX45*clim_sens1*(1-EXP(-1/clim_time1))
+AY45*clim_sens1*life1_CO2/(life1_CO2-clim_time1)*(EXP(-1/life1_CO2)-EXP(-1/clim_time1))
+AZ45*clim_sens1*life2_CO2/(life2_CO2-clim_time1)*(EXP(-1/life2_CO2)-EXP(-1/clim_time1))
+BA45*clim_sens1*life3_CO2/(life3_CO2-clim_time1)*(EXP(-1/life3_CO2)-EXP(-1/clim_time1)))
+AL45*EXP(-1/clim_time1)</f>
        <v>1.4162989153091883E-15</v>
      </c>
      <c r="AM46" s="113">
        <f>A_CO2*(AX45*clim_sens2*(1-EXP(-1/clim_time2))
+AY45*clim_sens2*life1_CO2/(life1_CO2-clim_time2)*(EXP(-1/life1_CO2)-EXP(-1/clim_time2))
+AZ45*clim_sens2*life2_CO2/(life2_CO2-clim_time2)*(EXP(-1/life2_CO2)-EXP(-1/clim_time2))
+BA45*clim_sens2*life3_CO2/(life3_CO2-clim_time2)*(EXP(-1/life3_CO2)-EXP(-1/clim_time2)))
+AM45*EXP(-1/clim_time2)</f>
        <v>8.6167899887136313E-17</v>
      </c>
      <c r="AN46" s="113">
        <f t="shared" si="4"/>
        <v>1.3766766546085468E-14</v>
      </c>
      <c r="AO46" s="113">
        <f t="shared" si="5"/>
        <v>2.4425981346885579E-15</v>
      </c>
      <c r="AP46" s="113">
        <f t="shared" si="6"/>
        <v>1.7296362217870006E-13</v>
      </c>
      <c r="AQ46" s="113">
        <f t="shared" si="7"/>
        <v>1.1857678108581332E-14</v>
      </c>
      <c r="AR46" s="113">
        <f t="shared" si="8"/>
        <v>-2.5497323310112859E-15</v>
      </c>
      <c r="AS46" s="113">
        <f t="shared" si="9"/>
        <v>-3.3527126766757255E-15</v>
      </c>
      <c r="AT46" s="113">
        <f t="shared" si="10"/>
        <v>3.3961877499061003E-12</v>
      </c>
      <c r="AU46" s="113">
        <f t="shared" si="11"/>
        <v>2.7592665159186067E-13</v>
      </c>
      <c r="AV46" s="113">
        <f t="shared" si="12"/>
        <v>0</v>
      </c>
      <c r="AW46" s="149">
        <f>T45*Other_forcing_efficacy*clim_sens2*(1-EXP(-1/clim_time2))
+AW45*EXP(-1/clim_time2)</f>
        <v>0</v>
      </c>
      <c r="AX46" s="113">
        <f>p_0*(inventory[[#This Row],[CO2_flux]]+inventory[[#This Row],[CH4_to_CO2]])+AX45</f>
        <v>0.50322171672505034</v>
      </c>
      <c r="AY46" s="113">
        <f>p_1*(inventory[[#This Row],[CO2_flux]]+inventory[[#This Row],[CH4_to_CO2]])+AY45*EXP(-1/life1_CO2)</f>
        <v>0.47762708253965885</v>
      </c>
      <c r="AZ46" s="113">
        <f>p_2*(inventory[[#This Row],[CO2_flux]]+inventory[[#This Row],[CH4_to_CO2]])+AZ45*EXP(-1/life2_CO2)</f>
        <v>0.27642653096506531</v>
      </c>
      <c r="BA46" s="113">
        <f>p_3*(inventory[[#This Row],[CO2_flux]]+inventory[[#This Row],[CH4_to_CO2]])+BA45*EXP(-1/life3_CO2)</f>
        <v>9.76717602994168E-3</v>
      </c>
      <c r="BB46" s="113">
        <f>IF(fossil_CH4,K45*(1-EXP(-1/life_CH4))*CH4_to_CO2,0)</f>
        <v>4.9726097267137372E-3</v>
      </c>
    </row>
    <row r="47" spans="1:54" x14ac:dyDescent="0.2">
      <c r="A47" s="43">
        <v>40</v>
      </c>
      <c r="B47" s="107">
        <v>0</v>
      </c>
      <c r="C47" s="107">
        <v>0</v>
      </c>
      <c r="D47" s="107">
        <v>0</v>
      </c>
      <c r="E47" s="107">
        <v>0</v>
      </c>
      <c r="F47" s="107">
        <v>0</v>
      </c>
      <c r="G47" s="107">
        <v>0</v>
      </c>
      <c r="H47" s="131">
        <f>SUM(inventory[[#This Row],[CO2_IRF]:[other_IRF]])</f>
        <v>2.9367153365329516E-10</v>
      </c>
      <c r="I47" s="133">
        <f>SUM(inventory[[#This Row],[CO2_temp]:[other_temp]])</f>
        <v>3.8036845300949891E-12</v>
      </c>
      <c r="J47" s="117">
        <f>SUM(inventory[[#This Row],[CO2_mass0]:[CO2_mass3]])</f>
        <v>1.2609329151789093</v>
      </c>
      <c r="K47" s="117">
        <f>inventory[[#This Row],[CH4_flux]]+K46*EXP(-1/life_CH4)</f>
        <v>3.9723733386440988E-2</v>
      </c>
      <c r="L47" s="117">
        <f>inventory[[#This Row],[Gas1_flux]]+L46*EXP(-1/life_gas1)</f>
        <v>0.71850794742013435</v>
      </c>
      <c r="M47" s="117">
        <f>inventory[[#This Row],[Gas2_flux]]+M46*EXP(-1/life_gas2)</f>
        <v>0</v>
      </c>
      <c r="N47" s="140">
        <f>inventory[[#This Row],[Gas3_flux]]+N46*EXP(-1/life_gas3)</f>
        <v>0.41111229050718662</v>
      </c>
      <c r="O47" s="3">
        <f>inventory[[#This Row],[CO2]]*A_CO2</f>
        <v>2.2087761875188951E-15</v>
      </c>
      <c r="P47" s="3">
        <f>inventory[[#This Row],[CH4]]*A_CH4</f>
        <v>8.3628965282087202E-15</v>
      </c>
      <c r="Q47" s="3">
        <f>inventory[[#This Row],[gas1]]*A_gas1</f>
        <v>2.5638987120113533E-13</v>
      </c>
      <c r="R47" s="3">
        <f>inventory[[#This Row],[gas2]]*A_gas2</f>
        <v>0</v>
      </c>
      <c r="S47" s="3">
        <f>inventory[[#This Row],[gas3]]*A_gas3</f>
        <v>4.3817264175638314E-12</v>
      </c>
      <c r="T47" s="142">
        <f>inventory[[#This Row],[Other_forcing]]/earth_area</f>
        <v>0</v>
      </c>
      <c r="U47" s="3">
        <f>U46+A_CO2*(AX46+AY46*life1_CO2*(1-EXP(-1/life1_CO2))+AZ46*life2_CO2*(1-EXP(-1/life2_CO2))+BA46*life3_CO2*(1-EXP(-1/life3_CO2)))</f>
        <v>8.8321390286683058E-14</v>
      </c>
      <c r="V47" s="3">
        <f t="shared" si="0"/>
        <v>2.5068280498194256E-12</v>
      </c>
      <c r="W47" s="3">
        <f t="shared" si="1"/>
        <v>1.2154043772337235E-11</v>
      </c>
      <c r="X47" s="3">
        <f t="shared" si="2"/>
        <v>-3.5199999999999995E-12</v>
      </c>
      <c r="Y47" s="3">
        <f t="shared" si="3"/>
        <v>2.8244234044085179E-10</v>
      </c>
      <c r="Z47" s="142">
        <f>Z46+inventory[[#This Row],[Other_radfor]]</f>
        <v>0</v>
      </c>
      <c r="AA47" s="3">
        <f>SUM(inventory[[#This Row],[CO2_temp_s1]:[CO2_temp_s2]])</f>
        <v>1.5021111941660922E-15</v>
      </c>
      <c r="AB47" s="3">
        <f>inventory[[#This Row],[CH4_temp_s1]]+inventory[[#This Row],[CH4_temp_s2]]</f>
        <v>1.5283717428168505E-14</v>
      </c>
      <c r="AC47" s="3">
        <f>inventory[[#This Row],[gas1_temp_s1]]+inventory[[#This Row],[gas1_temp_s2]]</f>
        <v>1.8388054270139535E-13</v>
      </c>
      <c r="AD47" s="3">
        <f>inventory[[#This Row],[gas2_temp_s1]]+inventory[[#This Row],[gas2_temp_s2]]</f>
        <v>-5.6080997947190178E-15</v>
      </c>
      <c r="AE47" s="3">
        <f>inventory[[#This Row],[gas3_temp_s1]]+inventory[[#This Row],[gas3_temp_s2]]</f>
        <v>3.6086262585659779E-12</v>
      </c>
      <c r="AF47" s="142">
        <f>inventory[[#This Row],[other_temp_s1]]+inventory[[#This Row],[other_temp_s2]]</f>
        <v>0</v>
      </c>
      <c r="AG47" s="118">
        <f>inventory[[#This Row],[CO2_flux]]+AG46</f>
        <v>1</v>
      </c>
      <c r="AH47" s="118">
        <f>inventory[[#This Row],[CH4_flux]]+AH46</f>
        <v>1</v>
      </c>
      <c r="AI47" s="118">
        <f>inventory[[#This Row],[Gas1_flux]]+AI46</f>
        <v>1</v>
      </c>
      <c r="AJ47" s="118">
        <f>inventory[[#This Row],[Gas2_flux]]+AJ46</f>
        <v>1</v>
      </c>
      <c r="AK47" s="144">
        <f>inventory[[#This Row],[Gas3_flux]]+AK46</f>
        <v>1</v>
      </c>
      <c r="AL47" s="113">
        <f>A_CO2*(AX46*clim_sens1*(1-EXP(-1/clim_time1))
+AY46*clim_sens1*life1_CO2/(life1_CO2-clim_time1)*(EXP(-1/life1_CO2)-EXP(-1/clim_time1))
+AZ46*clim_sens1*life2_CO2/(life2_CO2-clim_time1)*(EXP(-1/life2_CO2)-EXP(-1/clim_time1))
+BA46*clim_sens1*life3_CO2/(life3_CO2-clim_time1)*(EXP(-1/life3_CO2)-EXP(-1/clim_time1)))
+AL46*EXP(-1/clim_time1)</f>
        <v>1.413841039219879E-15</v>
      </c>
      <c r="AM47" s="113">
        <f>A_CO2*(AX46*clim_sens2*(1-EXP(-1/clim_time2))
+AY46*clim_sens2*life1_CO2/(life1_CO2-clim_time2)*(EXP(-1/life1_CO2)-EXP(-1/clim_time2))
+AZ46*clim_sens2*life2_CO2/(life2_CO2-clim_time2)*(EXP(-1/life2_CO2)-EXP(-1/clim_time2))
+BA46*clim_sens2*life3_CO2/(life3_CO2-clim_time2)*(EXP(-1/life3_CO2)-EXP(-1/clim_time2)))
+AM46*EXP(-1/clim_time2)</f>
        <v>8.8270154946213281E-17</v>
      </c>
      <c r="AN47" s="113">
        <f t="shared" si="4"/>
        <v>1.283796403576328E-14</v>
      </c>
      <c r="AO47" s="113">
        <f t="shared" si="5"/>
        <v>2.4457533924052252E-15</v>
      </c>
      <c r="AP47" s="113">
        <f t="shared" si="6"/>
        <v>1.7178240335878654E-13</v>
      </c>
      <c r="AQ47" s="113">
        <f t="shared" si="7"/>
        <v>1.2098139342608805E-14</v>
      </c>
      <c r="AR47" s="113">
        <f t="shared" si="8"/>
        <v>-2.2635644619764259E-15</v>
      </c>
      <c r="AS47" s="113">
        <f t="shared" si="9"/>
        <v>-3.3445353327425918E-15</v>
      </c>
      <c r="AT47" s="113">
        <f t="shared" si="10"/>
        <v>3.3287365182309717E-12</v>
      </c>
      <c r="AU47" s="113">
        <f t="shared" si="11"/>
        <v>2.7988974033500633E-13</v>
      </c>
      <c r="AV47" s="113">
        <f t="shared" si="12"/>
        <v>0</v>
      </c>
      <c r="AW47" s="149">
        <f>T46*Other_forcing_efficacy*clim_sens2*(1-EXP(-1/clim_time2))
+AW46*EXP(-1/clim_time2)</f>
        <v>0</v>
      </c>
      <c r="AX47" s="113">
        <f>p_0*(inventory[[#This Row],[CO2_flux]]+inventory[[#This Row],[CH4_to_CO2]])+AX46</f>
        <v>0.50421854501079899</v>
      </c>
      <c r="AY47" s="113">
        <f>p_1*(inventory[[#This Row],[CO2_flux]]+inventory[[#This Row],[CH4_to_CO2]])+AY46*EXP(-1/life1_CO2)</f>
        <v>0.47744515794196729</v>
      </c>
      <c r="AZ47" s="113">
        <f>p_2*(inventory[[#This Row],[CO2_flux]]+inventory[[#This Row],[CH4_to_CO2]])+AZ46*EXP(-1/life2_CO2)</f>
        <v>0.27025953504229455</v>
      </c>
      <c r="BA47" s="113">
        <f>p_3*(inventory[[#This Row],[CO2_flux]]+inventory[[#This Row],[CH4_to_CO2]])+BA46*EXP(-1/life3_CO2)</f>
        <v>9.009677183848399E-3</v>
      </c>
      <c r="BB47" s="113">
        <f>IF(fossil_CH4,K46*(1-EXP(-1/life_CH4))*CH4_to_CO2,0)</f>
        <v>4.5873367958982145E-3</v>
      </c>
    </row>
    <row r="48" spans="1:54" x14ac:dyDescent="0.2">
      <c r="A48" s="43">
        <v>41</v>
      </c>
      <c r="B48" s="107">
        <v>0</v>
      </c>
      <c r="C48" s="107">
        <v>0</v>
      </c>
      <c r="D48" s="107">
        <v>0</v>
      </c>
      <c r="E48" s="107">
        <v>0</v>
      </c>
      <c r="F48" s="107">
        <v>0</v>
      </c>
      <c r="G48" s="107">
        <v>0</v>
      </c>
      <c r="H48" s="131">
        <f>SUM(inventory[[#This Row],[CO2_IRF]:[other_IRF]])</f>
        <v>2.9827050035071688E-10</v>
      </c>
      <c r="I48" s="133">
        <f>SUM(inventory[[#This Row],[CO2_temp]:[other_temp]])</f>
        <v>3.7391910321158234E-12</v>
      </c>
      <c r="J48" s="117">
        <f>SUM(inventory[[#This Row],[CO2_mass0]:[CO2_mass3]])</f>
        <v>1.2547918962075129</v>
      </c>
      <c r="K48" s="117">
        <f>inventory[[#This Row],[CH4_flux]]+K47*EXP(-1/life_CH4)</f>
        <v>3.6645977434167046E-2</v>
      </c>
      <c r="L48" s="117">
        <f>inventory[[#This Row],[Gas1_flux]]+L47*EXP(-1/life_gas1)</f>
        <v>0.71259433528277516</v>
      </c>
      <c r="M48" s="117">
        <f>inventory[[#This Row],[Gas2_flux]]+M47*EXP(-1/life_gas2)</f>
        <v>0</v>
      </c>
      <c r="N48" s="140">
        <f>inventory[[#This Row],[Gas3_flux]]+N47*EXP(-1/life_gas3)</f>
        <v>0.40207722327556222</v>
      </c>
      <c r="O48" s="3">
        <f>inventory[[#This Row],[CO2]]*A_CO2</f>
        <v>2.1980189645867E-15</v>
      </c>
      <c r="P48" s="3">
        <f>inventory[[#This Row],[CH4]]*A_CH4</f>
        <v>7.7149474968940812E-15</v>
      </c>
      <c r="Q48" s="3">
        <f>inventory[[#This Row],[gas1]]*A_gas1</f>
        <v>2.5427967846120113E-13</v>
      </c>
      <c r="R48" s="3">
        <f>inventory[[#This Row],[gas2]]*A_gas2</f>
        <v>0</v>
      </c>
      <c r="S48" s="3">
        <f>inventory[[#This Row],[gas3]]*A_gas3</f>
        <v>4.2854286573474365E-12</v>
      </c>
      <c r="T48" s="142">
        <f>inventory[[#This Row],[Other_forcing]]/earth_area</f>
        <v>0</v>
      </c>
      <c r="U48" s="3">
        <f>U47+A_CO2*(AX47+AY47*life1_CO2*(1-EXP(-1/life1_CO2))+AZ47*life2_CO2*(1-EXP(-1/life2_CO2))+BA47*life3_CO2*(1-EXP(-1/life3_CO2)))</f>
        <v>9.0520988450327029E-14</v>
      </c>
      <c r="V48" s="3">
        <f t="shared" si="0"/>
        <v>2.5148626178077271E-12</v>
      </c>
      <c r="W48" s="3">
        <f t="shared" si="1"/>
        <v>1.2409377093869273E-11</v>
      </c>
      <c r="X48" s="3">
        <f t="shared" si="2"/>
        <v>-3.5199999999999995E-12</v>
      </c>
      <c r="Y48" s="3">
        <f t="shared" si="3"/>
        <v>2.8677573965058957E-10</v>
      </c>
      <c r="Z48" s="142">
        <f>Z47+inventory[[#This Row],[Other_radfor]]</f>
        <v>0</v>
      </c>
      <c r="AA48" s="3">
        <f>SUM(inventory[[#This Row],[CO2_temp_s1]:[CO2_temp_s2]])</f>
        <v>1.5012784010587244E-15</v>
      </c>
      <c r="AB48" s="3">
        <f>inventory[[#This Row],[CH4_temp_s1]]+inventory[[#This Row],[CH4_temp_s2]]</f>
        <v>1.4413849513866988E-14</v>
      </c>
      <c r="AC48" s="3">
        <f>inventory[[#This Row],[gas1_temp_s1]]+inventory[[#This Row],[gas1_temp_s2]]</f>
        <v>1.8291950427999103E-13</v>
      </c>
      <c r="AD48" s="3">
        <f>inventory[[#This Row],[gas2_temp_s1]]+inventory[[#This Row],[gas2_temp_s2]]</f>
        <v>-5.3458924269663062E-15</v>
      </c>
      <c r="AE48" s="3">
        <f>inventory[[#This Row],[gas3_temp_s1]]+inventory[[#This Row],[gas3_temp_s2]]</f>
        <v>3.5457022923478732E-12</v>
      </c>
      <c r="AF48" s="142">
        <f>inventory[[#This Row],[other_temp_s1]]+inventory[[#This Row],[other_temp_s2]]</f>
        <v>0</v>
      </c>
      <c r="AG48" s="118">
        <f>inventory[[#This Row],[CO2_flux]]+AG47</f>
        <v>1</v>
      </c>
      <c r="AH48" s="118">
        <f>inventory[[#This Row],[CH4_flux]]+AH47</f>
        <v>1</v>
      </c>
      <c r="AI48" s="118">
        <f>inventory[[#This Row],[Gas1_flux]]+AI47</f>
        <v>1</v>
      </c>
      <c r="AJ48" s="118">
        <f>inventory[[#This Row],[Gas2_flux]]+AJ47</f>
        <v>1</v>
      </c>
      <c r="AK48" s="144">
        <f>inventory[[#This Row],[Gas3_flux]]+AK47</f>
        <v>1</v>
      </c>
      <c r="AL48" s="113">
        <f>A_CO2*(AX47*clim_sens1*(1-EXP(-1/clim_time1))
+AY47*clim_sens1*life1_CO2/(life1_CO2-clim_time1)*(EXP(-1/life1_CO2)-EXP(-1/clim_time1))
+AZ47*clim_sens1*life2_CO2/(life2_CO2-clim_time1)*(EXP(-1/life2_CO2)-EXP(-1/clim_time1))
+BA47*clim_sens1*life3_CO2/(life3_CO2-clim_time1)*(EXP(-1/life3_CO2)-EXP(-1/clim_time1)))
+AL47*EXP(-1/clim_time1)</f>
        <v>1.4109220133157063E-15</v>
      </c>
      <c r="AM48" s="113">
        <f>A_CO2*(AX47*clim_sens2*(1-EXP(-1/clim_time2))
+AY47*clim_sens2*life1_CO2/(life1_CO2-clim_time2)*(EXP(-1/life1_CO2)-EXP(-1/clim_time2))
+AZ47*clim_sens2*life2_CO2/(life2_CO2-clim_time2)*(EXP(-1/life2_CO2)-EXP(-1/clim_time2))
+BA47*clim_sens2*life3_CO2/(life3_CO2-clim_time2)*(EXP(-1/life3_CO2)-EXP(-1/clim_time2)))
+AM47*EXP(-1/clim_time2)</f>
        <v>9.0356387743018081E-17</v>
      </c>
      <c r="AN48" s="113">
        <f t="shared" si="4"/>
        <v>1.1965654611176225E-14</v>
      </c>
      <c r="AO48" s="113">
        <f t="shared" si="5"/>
        <v>2.4481949026907647E-15</v>
      </c>
      <c r="AP48" s="113">
        <f t="shared" si="6"/>
        <v>1.7058370732028862E-13</v>
      </c>
      <c r="AQ48" s="113">
        <f t="shared" si="7"/>
        <v>1.2335796959702417E-14</v>
      </c>
      <c r="AR48" s="113">
        <f t="shared" si="8"/>
        <v>-2.0095144934254464E-15</v>
      </c>
      <c r="AS48" s="113">
        <f t="shared" si="9"/>
        <v>-3.3363779335408593E-15</v>
      </c>
      <c r="AT48" s="113">
        <f t="shared" si="10"/>
        <v>3.2619610170616847E-12</v>
      </c>
      <c r="AU48" s="113">
        <f t="shared" si="11"/>
        <v>2.8374127528618863E-13</v>
      </c>
      <c r="AV48" s="113">
        <f t="shared" si="12"/>
        <v>0</v>
      </c>
      <c r="AW48" s="149">
        <f>T47*Other_forcing_efficacy*clim_sens2*(1-EXP(-1/clim_time2))
+AW47*EXP(-1/clim_time2)</f>
        <v>0</v>
      </c>
      <c r="AX48" s="113">
        <f>p_0*(inventory[[#This Row],[CO2_flux]]+inventory[[#This Row],[CH4_to_CO2]])+AX47</f>
        <v>0.50513814001738899</v>
      </c>
      <c r="AY48" s="113">
        <f>p_1*(inventory[[#This Row],[CO2_flux]]+inventory[[#This Row],[CH4_to_CO2]])+AY47*EXP(-1/life1_CO2)</f>
        <v>0.47718407942027929</v>
      </c>
      <c r="AZ48" s="113">
        <f>p_2*(inventory[[#This Row],[CO2_flux]]+inventory[[#This Row],[CH4_to_CO2]])+AZ47*EXP(-1/life2_CO2)</f>
        <v>0.26415865316428827</v>
      </c>
      <c r="BA48" s="113">
        <f>p_3*(inventory[[#This Row],[CO2_flux]]+inventory[[#This Row],[CH4_to_CO2]])+BA47*EXP(-1/life3_CO2)</f>
        <v>8.3110236055563211E-3</v>
      </c>
      <c r="BB48" s="113">
        <f>IF(fossil_CH4,K47*(1-EXP(-1/life_CH4))*CH4_to_CO2,0)</f>
        <v>4.2319144343766725E-3</v>
      </c>
    </row>
    <row r="49" spans="1:54" x14ac:dyDescent="0.2">
      <c r="A49" s="43">
        <v>42</v>
      </c>
      <c r="B49" s="107">
        <v>0</v>
      </c>
      <c r="C49" s="107">
        <v>0</v>
      </c>
      <c r="D49" s="107">
        <v>0</v>
      </c>
      <c r="E49" s="107">
        <v>0</v>
      </c>
      <c r="F49" s="107">
        <v>0</v>
      </c>
      <c r="G49" s="107">
        <v>0</v>
      </c>
      <c r="H49" s="131">
        <f>SUM(inventory[[#This Row],[CO2_IRF]:[other_IRF]])</f>
        <v>3.0277149689380729E-10</v>
      </c>
      <c r="I49" s="133">
        <f>SUM(inventory[[#This Row],[CO2_temp]:[other_temp]])</f>
        <v>3.6753470783302312E-12</v>
      </c>
      <c r="J49" s="117">
        <f>SUM(inventory[[#This Row],[CO2_mass0]:[CO2_mass3]])</f>
        <v>1.248633202639202</v>
      </c>
      <c r="K49" s="117">
        <f>inventory[[#This Row],[CH4_flux]]+K48*EXP(-1/life_CH4)</f>
        <v>3.380668299832728E-2</v>
      </c>
      <c r="L49" s="117">
        <f>inventory[[#This Row],[Gas1_flux]]+L48*EXP(-1/life_gas1)</f>
        <v>0.70672939457436357</v>
      </c>
      <c r="M49" s="117">
        <f>inventory[[#This Row],[Gas2_flux]]+M48*EXP(-1/life_gas2)</f>
        <v>0</v>
      </c>
      <c r="N49" s="140">
        <f>inventory[[#This Row],[Gas3_flux]]+N48*EXP(-1/life_gas3)</f>
        <v>0.39324072086859746</v>
      </c>
      <c r="O49" s="3">
        <f>inventory[[#This Row],[CO2]]*A_CO2</f>
        <v>2.1872307810630896E-15</v>
      </c>
      <c r="P49" s="3">
        <f>inventory[[#This Row],[CH4]]*A_CH4</f>
        <v>7.1172009218415055E-15</v>
      </c>
      <c r="Q49" s="3">
        <f>inventory[[#This Row],[gas1]]*A_gas1</f>
        <v>2.5218685346430143E-13</v>
      </c>
      <c r="R49" s="3">
        <f>inventory[[#This Row],[gas2]]*A_gas2</f>
        <v>0</v>
      </c>
      <c r="S49" s="3">
        <f>inventory[[#This Row],[gas3]]*A_gas3</f>
        <v>4.1912472452867644E-12</v>
      </c>
      <c r="T49" s="142">
        <f>inventory[[#This Row],[Other_forcing]]/earth_area</f>
        <v>0</v>
      </c>
      <c r="U49" s="3">
        <f>U48+A_CO2*(AX48+AY48*life1_CO2*(1-EXP(-1/life1_CO2))+AZ48*life2_CO2*(1-EXP(-1/life2_CO2))+BA48*life3_CO2*(1-EXP(-1/life3_CO2)))</f>
        <v>9.2710106654942537E-14</v>
      </c>
      <c r="V49" s="3">
        <f t="shared" si="0"/>
        <v>2.5222746753383789E-12</v>
      </c>
      <c r="W49" s="3">
        <f t="shared" si="1"/>
        <v>1.2662608918494137E-11</v>
      </c>
      <c r="X49" s="3">
        <f t="shared" si="2"/>
        <v>-3.5199999999999995E-12</v>
      </c>
      <c r="Y49" s="3">
        <f t="shared" si="3"/>
        <v>2.9101390319331981E-10</v>
      </c>
      <c r="Z49" s="142">
        <f>Z48+inventory[[#This Row],[Other_radfor]]</f>
        <v>0</v>
      </c>
      <c r="AA49" s="3">
        <f>SUM(inventory[[#This Row],[CO2_temp_s1]:[CO2_temp_s2]])</f>
        <v>1.5000153606457228E-15</v>
      </c>
      <c r="AB49" s="3">
        <f>inventory[[#This Row],[CH4_temp_s1]]+inventory[[#This Row],[CH4_temp_s2]]</f>
        <v>1.3597176578972752E-14</v>
      </c>
      <c r="AC49" s="3">
        <f>inventory[[#This Row],[gas1_temp_s1]]+inventory[[#This Row],[gas1_temp_s2]]</f>
        <v>1.8194140663357715E-13</v>
      </c>
      <c r="AD49" s="3">
        <f>inventory[[#This Row],[gas2_temp_s1]]+inventory[[#This Row],[gas2_temp_s2]]</f>
        <v>-5.1122181200909363E-15</v>
      </c>
      <c r="AE49" s="3">
        <f>inventory[[#This Row],[gas3_temp_s1]]+inventory[[#This Row],[gas3_temp_s2]]</f>
        <v>3.4834206978771263E-12</v>
      </c>
      <c r="AF49" s="142">
        <f>inventory[[#This Row],[other_temp_s1]]+inventory[[#This Row],[other_temp_s2]]</f>
        <v>0</v>
      </c>
      <c r="AG49" s="118">
        <f>inventory[[#This Row],[CO2_flux]]+AG48</f>
        <v>1</v>
      </c>
      <c r="AH49" s="118">
        <f>inventory[[#This Row],[CH4_flux]]+AH48</f>
        <v>1</v>
      </c>
      <c r="AI49" s="118">
        <f>inventory[[#This Row],[Gas1_flux]]+AI48</f>
        <v>1</v>
      </c>
      <c r="AJ49" s="118">
        <f>inventory[[#This Row],[Gas2_flux]]+AJ48</f>
        <v>1</v>
      </c>
      <c r="AK49" s="144">
        <f>inventory[[#This Row],[Gas3_flux]]+AK48</f>
        <v>1</v>
      </c>
      <c r="AL49" s="113">
        <f>A_CO2*(AX48*clim_sens1*(1-EXP(-1/clim_time1))
+AY48*clim_sens1*life1_CO2/(life1_CO2-clim_time1)*(EXP(-1/life1_CO2)-EXP(-1/clim_time1))
+AZ48*clim_sens1*life2_CO2/(life2_CO2-clim_time1)*(EXP(-1/life2_CO2)-EXP(-1/clim_time1))
+BA48*clim_sens1*life3_CO2/(life3_CO2-clim_time1)*(EXP(-1/life3_CO2)-EXP(-1/clim_time1)))
+AL48*EXP(-1/clim_time1)</f>
        <v>1.4075887939706177E-15</v>
      </c>
      <c r="AM49" s="113">
        <f>A_CO2*(AX48*clim_sens2*(1-EXP(-1/clim_time2))
+AY48*clim_sens2*life1_CO2/(life1_CO2-clim_time2)*(EXP(-1/life1_CO2)-EXP(-1/clim_time2))
+AZ48*clim_sens2*life2_CO2/(life2_CO2-clim_time2)*(EXP(-1/life2_CO2)-EXP(-1/clim_time2))
+BA48*clim_sens2*life3_CO2/(life3_CO2-clim_time2)*(EXP(-1/life3_CO2)-EXP(-1/clim_time2)))
+AM48*EXP(-1/clim_time2)</f>
        <v>9.2426566675105119E-17</v>
      </c>
      <c r="AN49" s="113">
        <f t="shared" si="4"/>
        <v>1.1147197468388135E-14</v>
      </c>
      <c r="AO49" s="113">
        <f t="shared" si="5"/>
        <v>2.4499791105846171E-15</v>
      </c>
      <c r="AP49" s="113">
        <f t="shared" si="6"/>
        <v>1.6937073058777773E-13</v>
      </c>
      <c r="AQ49" s="113">
        <f t="shared" si="7"/>
        <v>1.2570676045799417E-14</v>
      </c>
      <c r="AR49" s="113">
        <f t="shared" si="8"/>
        <v>-1.7839776896660715E-15</v>
      </c>
      <c r="AS49" s="113">
        <f t="shared" si="9"/>
        <v>-3.3282404304248652E-15</v>
      </c>
      <c r="AT49" s="113">
        <f t="shared" si="10"/>
        <v>3.1959369301498735E-12</v>
      </c>
      <c r="AU49" s="113">
        <f t="shared" si="11"/>
        <v>2.8748376772725288E-13</v>
      </c>
      <c r="AV49" s="113">
        <f t="shared" si="12"/>
        <v>0</v>
      </c>
      <c r="AW49" s="149">
        <f>T48*Other_forcing_efficacy*clim_sens2*(1-EXP(-1/clim_time2))
+AW48*EXP(-1/clim_time2)</f>
        <v>0</v>
      </c>
      <c r="AX49" s="113">
        <f>p_0*(inventory[[#This Row],[CO2_flux]]+inventory[[#This Row],[CH4_to_CO2]])+AX48</f>
        <v>0.50598648570363747</v>
      </c>
      <c r="AY49" s="113">
        <f>p_1*(inventory[[#This Row],[CO2_flux]]+inventory[[#This Row],[CH4_to_CO2]])+AY48*EXP(-1/life1_CO2)</f>
        <v>0.47685021587683213</v>
      </c>
      <c r="AZ49" s="113">
        <f>p_2*(inventory[[#This Row],[CO2_flux]]+inventory[[#This Row],[CH4_to_CO2]])+AZ48*EXP(-1/life2_CO2)</f>
        <v>0.2581298771725879</v>
      </c>
      <c r="BA49" s="113">
        <f>p_3*(inventory[[#This Row],[CO2_flux]]+inventory[[#This Row],[CH4_to_CO2]])+BA48*EXP(-1/life3_CO2)</f>
        <v>7.6666238861445475E-3</v>
      </c>
      <c r="BB49" s="113">
        <f>IF(fossil_CH4,K48*(1-EXP(-1/life_CH4))*CH4_to_CO2,0)</f>
        <v>3.9040298492796781E-3</v>
      </c>
    </row>
    <row r="50" spans="1:54" x14ac:dyDescent="0.2">
      <c r="A50" s="43">
        <v>43</v>
      </c>
      <c r="B50" s="107">
        <v>0</v>
      </c>
      <c r="C50" s="107">
        <v>0</v>
      </c>
      <c r="D50" s="107">
        <v>0</v>
      </c>
      <c r="E50" s="107">
        <v>0</v>
      </c>
      <c r="F50" s="107">
        <v>0</v>
      </c>
      <c r="G50" s="107">
        <v>0</v>
      </c>
      <c r="H50" s="131">
        <f>SUM(inventory[[#This Row],[CO2_IRF]:[other_IRF]])</f>
        <v>3.0717668177389272E-10</v>
      </c>
      <c r="I50" s="133">
        <f>SUM(inventory[[#This Row],[CO2_temp]:[other_temp]])</f>
        <v>3.6122225011755953E-12</v>
      </c>
      <c r="J50" s="117">
        <f>SUM(inventory[[#This Row],[CO2_mass0]:[CO2_mass3]])</f>
        <v>1.242469228196974</v>
      </c>
      <c r="K50" s="117">
        <f>inventory[[#This Row],[CH4_flux]]+K49*EXP(-1/life_CH4)</f>
        <v>3.1187374314208094E-2</v>
      </c>
      <c r="L50" s="117">
        <f>inventory[[#This Row],[Gas1_flux]]+L49*EXP(-1/life_gas1)</f>
        <v>0.70091272470927757</v>
      </c>
      <c r="M50" s="117">
        <f>inventory[[#This Row],[Gas2_flux]]+M49*EXP(-1/life_gas2)</f>
        <v>0</v>
      </c>
      <c r="N50" s="140">
        <f>inventory[[#This Row],[Gas3_flux]]+N49*EXP(-1/life_gas3)</f>
        <v>0.38459841940182066</v>
      </c>
      <c r="O50" s="3">
        <f>inventory[[#This Row],[CO2]]*A_CO2</f>
        <v>2.1764333470326389E-15</v>
      </c>
      <c r="P50" s="3">
        <f>inventory[[#This Row],[CH4]]*A_CH4</f>
        <v>6.5657671659145216E-15</v>
      </c>
      <c r="Q50" s="3">
        <f>inventory[[#This Row],[gas1]]*A_gas1</f>
        <v>2.5011125326685935E-13</v>
      </c>
      <c r="R50" s="3">
        <f>inventory[[#This Row],[gas2]]*A_gas2</f>
        <v>0</v>
      </c>
      <c r="S50" s="3">
        <f>inventory[[#This Row],[gas3]]*A_gas3</f>
        <v>4.0991356701285308E-12</v>
      </c>
      <c r="T50" s="142">
        <f>inventory[[#This Row],[Other_forcing]]/earth_area</f>
        <v>0</v>
      </c>
      <c r="U50" s="3">
        <f>U49+A_CO2*(AX49+AY49*life1_CO2*(1-EXP(-1/life1_CO2))+AZ49*life2_CO2*(1-EXP(-1/life2_CO2))+BA49*life3_CO2*(1-EXP(-1/life3_CO2)))</f>
        <v>9.4888702155872358E-14</v>
      </c>
      <c r="V50" s="3">
        <f t="shared" si="0"/>
        <v>2.5291124539118733E-12</v>
      </c>
      <c r="W50" s="3">
        <f t="shared" si="1"/>
        <v>1.2913756542384626E-11</v>
      </c>
      <c r="X50" s="3">
        <f t="shared" si="2"/>
        <v>-3.5199999999999995E-12</v>
      </c>
      <c r="Y50" s="3">
        <f t="shared" si="3"/>
        <v>2.9515892407544034E-10</v>
      </c>
      <c r="Z50" s="142">
        <f>Z49+inventory[[#This Row],[Other_radfor]]</f>
        <v>0</v>
      </c>
      <c r="AA50" s="3">
        <f>SUM(inventory[[#This Row],[CO2_temp_s1]:[CO2_temp_s2]])</f>
        <v>1.498365510971848E-15</v>
      </c>
      <c r="AB50" s="3">
        <f>inventory[[#This Row],[CH4_temp_s1]]+inventory[[#This Row],[CH4_temp_s2]]</f>
        <v>1.2831119631091128E-14</v>
      </c>
      <c r="AC50" s="3">
        <f>inventory[[#This Row],[gas1_temp_s1]]+inventory[[#This Row],[gas1_temp_s2]]</f>
        <v>1.8094910223666218E-13</v>
      </c>
      <c r="AD50" s="3">
        <f>inventory[[#This Row],[gas2_temp_s1]]+inventory[[#This Row],[gas2_temp_s2]]</f>
        <v>-4.9038766654908136E-15</v>
      </c>
      <c r="AE50" s="3">
        <f>inventory[[#This Row],[gas3_temp_s1]]+inventory[[#This Row],[gas3_temp_s2]]</f>
        <v>3.4218477904623611E-12</v>
      </c>
      <c r="AF50" s="142">
        <f>inventory[[#This Row],[other_temp_s1]]+inventory[[#This Row],[other_temp_s2]]</f>
        <v>0</v>
      </c>
      <c r="AG50" s="118">
        <f>inventory[[#This Row],[CO2_flux]]+AG49</f>
        <v>1</v>
      </c>
      <c r="AH50" s="118">
        <f>inventory[[#This Row],[CH4_flux]]+AH49</f>
        <v>1</v>
      </c>
      <c r="AI50" s="118">
        <f>inventory[[#This Row],[Gas1_flux]]+AI49</f>
        <v>1</v>
      </c>
      <c r="AJ50" s="118">
        <f>inventory[[#This Row],[Gas2_flux]]+AJ49</f>
        <v>1</v>
      </c>
      <c r="AK50" s="144">
        <f>inventory[[#This Row],[Gas3_flux]]+AK49</f>
        <v>1</v>
      </c>
      <c r="AL50" s="113">
        <f>A_CO2*(AX49*clim_sens1*(1-EXP(-1/clim_time1))
+AY49*clim_sens1*life1_CO2/(life1_CO2-clim_time1)*(EXP(-1/life1_CO2)-EXP(-1/clim_time1))
+AZ49*clim_sens1*life2_CO2/(life2_CO2-clim_time1)*(EXP(-1/life2_CO2)-EXP(-1/clim_time1))
+BA49*clim_sens1*life3_CO2/(life3_CO2-clim_time1)*(EXP(-1/life3_CO2)-EXP(-1/clim_time1)))
+AL49*EXP(-1/clim_time1)</f>
        <v>1.4038848248039594E-15</v>
      </c>
      <c r="AM50" s="113">
        <f>A_CO2*(AX49*clim_sens2*(1-EXP(-1/clim_time2))
+AY49*clim_sens2*life1_CO2/(life1_CO2-clim_time2)*(EXP(-1/life1_CO2)-EXP(-1/clim_time2))
+AZ49*clim_sens2*life2_CO2/(life2_CO2-clim_time2)*(EXP(-1/life2_CO2)-EXP(-1/clim_time2))
+BA49*clim_sens2*life3_CO2/(life3_CO2-clim_time2)*(EXP(-1/life3_CO2)-EXP(-1/clim_time2)))
+AM49*EXP(-1/clim_time2)</f>
        <v>9.4480686167888636E-17</v>
      </c>
      <c r="AN50" s="113">
        <f t="shared" si="4"/>
        <v>1.0379961546062948E-14</v>
      </c>
      <c r="AO50" s="113">
        <f t="shared" si="5"/>
        <v>2.4511580850281806E-15</v>
      </c>
      <c r="AP50" s="113">
        <f t="shared" si="6"/>
        <v>1.6814630076119754E-13</v>
      </c>
      <c r="AQ50" s="113">
        <f t="shared" si="7"/>
        <v>1.2802801475464651E-14</v>
      </c>
      <c r="AR50" s="113">
        <f t="shared" si="8"/>
        <v>-1.5837538906232173E-15</v>
      </c>
      <c r="AS50" s="113">
        <f t="shared" si="9"/>
        <v>-3.3201227748675959E-15</v>
      </c>
      <c r="AT50" s="113">
        <f t="shared" si="10"/>
        <v>3.1307281168585658E-12</v>
      </c>
      <c r="AU50" s="113">
        <f t="shared" si="11"/>
        <v>2.911196736037955E-13</v>
      </c>
      <c r="AV50" s="113">
        <f t="shared" si="12"/>
        <v>0</v>
      </c>
      <c r="AW50" s="149">
        <f>T49*Other_forcing_efficacy*clim_sens2*(1-EXP(-1/clim_time2))
+AW49*EXP(-1/clim_time2)</f>
        <v>0</v>
      </c>
      <c r="AX50" s="113">
        <f>p_0*(inventory[[#This Row],[CO2_flux]]+inventory[[#This Row],[CH4_to_CO2]])+AX49</f>
        <v>0.50676910239709372</v>
      </c>
      <c r="AY50" s="113">
        <f>p_1*(inventory[[#This Row],[CO2_flux]]+inventory[[#This Row],[CH4_to_CO2]])+AY49*EXP(-1/life1_CO2)</f>
        <v>0.47644944215959834</v>
      </c>
      <c r="AZ50" s="113">
        <f>p_2*(inventory[[#This Row],[CO2_flux]]+inventory[[#This Row],[CH4_to_CO2]])+AZ49*EXP(-1/life2_CO2)</f>
        <v>0.2521784346232902</v>
      </c>
      <c r="BA50" s="113">
        <f>p_3*(inventory[[#This Row],[CO2_flux]]+inventory[[#This Row],[CH4_to_CO2]])+BA49*EXP(-1/life3_CO2)</f>
        <v>7.0722490169916018E-3</v>
      </c>
      <c r="BB50" s="113">
        <f>IF(fossil_CH4,K49*(1-EXP(-1/life_CH4))*CH4_to_CO2,0)</f>
        <v>3.6015494406638803E-3</v>
      </c>
    </row>
    <row r="51" spans="1:54" x14ac:dyDescent="0.2">
      <c r="A51" s="43">
        <v>44</v>
      </c>
      <c r="B51" s="107">
        <v>0</v>
      </c>
      <c r="C51" s="107">
        <v>0</v>
      </c>
      <c r="D51" s="107">
        <v>0</v>
      </c>
      <c r="E51" s="107">
        <v>0</v>
      </c>
      <c r="F51" s="107">
        <v>0</v>
      </c>
      <c r="G51" s="107">
        <v>0</v>
      </c>
      <c r="H51" s="131">
        <f>SUM(inventory[[#This Row],[CO2_IRF]:[other_IRF]])</f>
        <v>3.1148816362711781E-10</v>
      </c>
      <c r="I51" s="133">
        <f>SUM(inventory[[#This Row],[CO2_temp]:[other_temp]])</f>
        <v>3.549875991611178E-12</v>
      </c>
      <c r="J51" s="117">
        <f>SUM(inventory[[#This Row],[CO2_mass0]:[CO2_mass3]])</f>
        <v>1.2363111190916025</v>
      </c>
      <c r="K51" s="117">
        <f>inventory[[#This Row],[CH4_flux]]+K50*EXP(-1/life_CH4)</f>
        <v>2.8771007101248372E-2</v>
      </c>
      <c r="L51" s="117">
        <f>inventory[[#This Row],[Gas1_flux]]+L50*EXP(-1/life_gas1)</f>
        <v>0.69514392839887762</v>
      </c>
      <c r="M51" s="117">
        <f>inventory[[#This Row],[Gas2_flux]]+M50*EXP(-1/life_gas2)</f>
        <v>0</v>
      </c>
      <c r="N51" s="140">
        <f>inventory[[#This Row],[Gas3_flux]]+N50*EXP(-1/life_gas3)</f>
        <v>0.37614605089640574</v>
      </c>
      <c r="O51" s="3">
        <f>inventory[[#This Row],[CO2]]*A_CO2</f>
        <v>2.1656461873127598E-15</v>
      </c>
      <c r="P51" s="3">
        <f>inventory[[#This Row],[CH4]]*A_CH4</f>
        <v>6.0570579572519788E-15</v>
      </c>
      <c r="Q51" s="3">
        <f>inventory[[#This Row],[gas1]]*A_gas1</f>
        <v>2.4805273610178179E-13</v>
      </c>
      <c r="R51" s="3">
        <f>inventory[[#This Row],[gas2]]*A_gas2</f>
        <v>0</v>
      </c>
      <c r="S51" s="3">
        <f>inventory[[#This Row],[gas3]]*A_gas3</f>
        <v>4.0090484428031927E-12</v>
      </c>
      <c r="T51" s="142">
        <f>inventory[[#This Row],[Other_forcing]]/earth_area</f>
        <v>0</v>
      </c>
      <c r="U51" s="3">
        <f>U50+A_CO2*(AX50+AY50*life1_CO2*(1-EXP(-1/life1_CO2))+AZ50*life2_CO2*(1-EXP(-1/life2_CO2))+BA50*life3_CO2*(1-EXP(-1/life3_CO2)))</f>
        <v>9.7056754578978639E-14</v>
      </c>
      <c r="V51" s="3">
        <f t="shared" si="0"/>
        <v>2.5354204480992888E-12</v>
      </c>
      <c r="W51" s="3">
        <f t="shared" si="1"/>
        <v>1.3162837119359014E-11</v>
      </c>
      <c r="X51" s="3">
        <f t="shared" si="2"/>
        <v>-3.5199999999999995E-12</v>
      </c>
      <c r="Y51" s="3">
        <f t="shared" si="3"/>
        <v>2.9921284930508052E-10</v>
      </c>
      <c r="Z51" s="142">
        <f>Z50+inventory[[#This Row],[Other_radfor]]</f>
        <v>0</v>
      </c>
      <c r="AA51" s="3">
        <f>SUM(inventory[[#This Row],[CO2_temp_s1]:[CO2_temp_s2]])</f>
        <v>1.4963690227956626E-15</v>
      </c>
      <c r="AB51" s="3">
        <f>inventory[[#This Row],[CH4_temp_s1]]+inventory[[#This Row],[CH4_temp_s2]]</f>
        <v>1.2113126499037615E-14</v>
      </c>
      <c r="AC51" s="3">
        <f>inventory[[#This Row],[gas1_temp_s1]]+inventory[[#This Row],[gas1_temp_s2]]</f>
        <v>1.7994511591922481E-13</v>
      </c>
      <c r="AD51" s="3">
        <f>inventory[[#This Row],[gas2_temp_s1]]+inventory[[#This Row],[gas2_temp_s2]]</f>
        <v>-4.7180270229674766E-15</v>
      </c>
      <c r="AE51" s="3">
        <f>inventory[[#This Row],[gas3_temp_s1]]+inventory[[#This Row],[gas3_temp_s2]]</f>
        <v>3.3610394071930875E-12</v>
      </c>
      <c r="AF51" s="142">
        <f>inventory[[#This Row],[other_temp_s1]]+inventory[[#This Row],[other_temp_s2]]</f>
        <v>0</v>
      </c>
      <c r="AG51" s="118">
        <f>inventory[[#This Row],[CO2_flux]]+AG50</f>
        <v>1</v>
      </c>
      <c r="AH51" s="118">
        <f>inventory[[#This Row],[CH4_flux]]+AH50</f>
        <v>1</v>
      </c>
      <c r="AI51" s="118">
        <f>inventory[[#This Row],[Gas1_flux]]+AI50</f>
        <v>1</v>
      </c>
      <c r="AJ51" s="118">
        <f>inventory[[#This Row],[Gas2_flux]]+AJ50</f>
        <v>1</v>
      </c>
      <c r="AK51" s="144">
        <f>inventory[[#This Row],[Gas3_flux]]+AK50</f>
        <v>1</v>
      </c>
      <c r="AL51" s="113">
        <f>A_CO2*(AX50*clim_sens1*(1-EXP(-1/clim_time1))
+AY50*clim_sens1*life1_CO2/(life1_CO2-clim_time1)*(EXP(-1/life1_CO2)-EXP(-1/clim_time1))
+AZ50*clim_sens1*life2_CO2/(life2_CO2-clim_time1)*(EXP(-1/life2_CO2)-EXP(-1/clim_time1))
+BA50*clim_sens1*life3_CO2/(life3_CO2-clim_time1)*(EXP(-1/life3_CO2)-EXP(-1/clim_time1)))
+AL50*EXP(-1/clim_time1)</f>
        <v>1.3998502587278243E-15</v>
      </c>
      <c r="AM51" s="113">
        <f>A_CO2*(AX50*clim_sens2*(1-EXP(-1/clim_time2))
+AY50*clim_sens2*life1_CO2/(life1_CO2-clim_time2)*(EXP(-1/life1_CO2)-EXP(-1/clim_time2))
+AZ50*clim_sens2*life2_CO2/(life2_CO2-clim_time2)*(EXP(-1/life2_CO2)-EXP(-1/clim_time2))
+BA50*clim_sens2*life3_CO2/(life3_CO2-clim_time2)*(EXP(-1/life3_CO2)-EXP(-1/clim_time2)))
+AM50*EXP(-1/clim_time2)</f>
        <v>9.6518764067838273E-17</v>
      </c>
      <c r="AN51" s="113">
        <f t="shared" si="4"/>
        <v>9.6613466411102055E-15</v>
      </c>
      <c r="AO51" s="113">
        <f t="shared" si="5"/>
        <v>2.4517798579274102E-15</v>
      </c>
      <c r="AP51" s="113">
        <f t="shared" si="6"/>
        <v>1.669129180055826E-13</v>
      </c>
      <c r="AQ51" s="113">
        <f t="shared" si="7"/>
        <v>1.3032197913642208E-14</v>
      </c>
      <c r="AR51" s="113">
        <f t="shared" si="8"/>
        <v>-1.4060021045070814E-15</v>
      </c>
      <c r="AS51" s="113">
        <f t="shared" si="9"/>
        <v>-3.3120249184603952E-15</v>
      </c>
      <c r="AT51" s="113">
        <f t="shared" si="10"/>
        <v>3.066388012451437E-12</v>
      </c>
      <c r="AU51" s="113">
        <f t="shared" si="11"/>
        <v>2.9465139474165067E-13</v>
      </c>
      <c r="AV51" s="113">
        <f t="shared" si="12"/>
        <v>0</v>
      </c>
      <c r="AW51" s="149">
        <f>T50*Other_forcing_efficacy*clim_sens2*(1-EXP(-1/clim_time2))
+AW50*EXP(-1/clim_time2)</f>
        <v>0</v>
      </c>
      <c r="AX51" s="113">
        <f>p_0*(inventory[[#This Row],[CO2_flux]]+inventory[[#This Row],[CH4_to_CO2]])+AX50</f>
        <v>0.50749108271573595</v>
      </c>
      <c r="AY51" s="113">
        <f>p_1*(inventory[[#This Row],[CO2_flux]]+inventory[[#This Row],[CH4_to_CO2]])+AY50*EXP(-1/life1_CO2)</f>
        <v>0.47598717734264018</v>
      </c>
      <c r="AZ51" s="113">
        <f>p_2*(inventory[[#This Row],[CO2_flux]]+inventory[[#This Row],[CH4_to_CO2]])+AZ50*EXP(-1/life2_CO2)</f>
        <v>0.24630885610316053</v>
      </c>
      <c r="BA51" s="113">
        <f>p_3*(inventory[[#This Row],[CO2_flux]]+inventory[[#This Row],[CH4_to_CO2]])+BA50*EXP(-1/life3_CO2)</f>
        <v>6.5240029300659974E-3</v>
      </c>
      <c r="BB51" s="113">
        <f>IF(fossil_CH4,K50*(1-EXP(-1/life_CH4))*CH4_to_CO2,0)</f>
        <v>3.3225049178196172E-3</v>
      </c>
    </row>
    <row r="52" spans="1:54" x14ac:dyDescent="0.2">
      <c r="A52" s="43">
        <v>45</v>
      </c>
      <c r="B52" s="107">
        <v>0</v>
      </c>
      <c r="C52" s="107">
        <v>0</v>
      </c>
      <c r="D52" s="107">
        <v>0</v>
      </c>
      <c r="E52" s="107">
        <v>0</v>
      </c>
      <c r="F52" s="107">
        <v>0</v>
      </c>
      <c r="G52" s="107">
        <v>0</v>
      </c>
      <c r="H52" s="131">
        <f>SUM(inventory[[#This Row],[CO2_IRF]:[other_IRF]])</f>
        <v>3.1570800253382976E-10</v>
      </c>
      <c r="I52" s="133">
        <f>SUM(inventory[[#This Row],[CO2_temp]:[other_temp]])</f>
        <v>3.4883564365199548E-12</v>
      </c>
      <c r="J52" s="117">
        <f>SUM(inventory[[#This Row],[CO2_mass0]:[CO2_mass3]])</f>
        <v>1.2301688774656183</v>
      </c>
      <c r="K52" s="117">
        <f>inventory[[#This Row],[CH4_flux]]+K51*EXP(-1/life_CH4)</f>
        <v>2.6541857653049523E-2</v>
      </c>
      <c r="L52" s="117">
        <f>inventory[[#This Row],[Gas1_flux]]+L51*EXP(-1/life_gas1)</f>
        <v>0.68942261162437102</v>
      </c>
      <c r="M52" s="117">
        <f>inventory[[#This Row],[Gas2_flux]]+M51*EXP(-1/life_gas2)</f>
        <v>0</v>
      </c>
      <c r="N52" s="140">
        <f>inventory[[#This Row],[Gas3_flux]]+N51*EXP(-1/life_gas3)</f>
        <v>0.3678794411714415</v>
      </c>
      <c r="O52" s="3">
        <f>inventory[[#This Row],[CO2]]*A_CO2</f>
        <v>2.154886822656523E-15</v>
      </c>
      <c r="P52" s="3">
        <f>inventory[[#This Row],[CH4]]*A_CH4</f>
        <v>5.587763039781716E-15</v>
      </c>
      <c r="Q52" s="3">
        <f>inventory[[#This Row],[gas1]]*A_gas1</f>
        <v>2.4601116136877618E-13</v>
      </c>
      <c r="R52" s="3">
        <f>inventory[[#This Row],[gas2]]*A_gas2</f>
        <v>0</v>
      </c>
      <c r="S52" s="3">
        <f>inventory[[#This Row],[gas3]]*A_gas3</f>
        <v>3.9209410739602936E-12</v>
      </c>
      <c r="T52" s="142">
        <f>inventory[[#This Row],[Other_forcing]]/earth_area</f>
        <v>0</v>
      </c>
      <c r="U52" s="3">
        <f>U51+A_CO2*(AX51+AY51*life1_CO2*(1-EXP(-1/life1_CO2))+AZ51*life2_CO2*(1-EXP(-1/life2_CO2))+BA51*life3_CO2*(1-EXP(-1/life3_CO2)))</f>
        <v>9.9214263690145486E-14</v>
      </c>
      <c r="V52" s="3">
        <f t="shared" si="0"/>
        <v>2.5412397050759199E-12</v>
      </c>
      <c r="W52" s="3">
        <f t="shared" si="1"/>
        <v>1.340986766205269E-11</v>
      </c>
      <c r="X52" s="3">
        <f t="shared" si="2"/>
        <v>-3.5199999999999995E-12</v>
      </c>
      <c r="Y52" s="3">
        <f t="shared" si="3"/>
        <v>3.0317768090301099E-10</v>
      </c>
      <c r="Z52" s="142">
        <f>Z51+inventory[[#This Row],[Other_radfor]]</f>
        <v>0</v>
      </c>
      <c r="AA52" s="3">
        <f>SUM(inventory[[#This Row],[CO2_temp_s1]:[CO2_temp_s2]])</f>
        <v>1.4940630085053596E-15</v>
      </c>
      <c r="AB52" s="3">
        <f>inventory[[#This Row],[CH4_temp_s1]]+inventory[[#This Row],[CH4_temp_s2]]</f>
        <v>1.1440689170632919E-14</v>
      </c>
      <c r="AC52" s="3">
        <f>inventory[[#This Row],[gas1_temp_s1]]+inventory[[#This Row],[gas1_temp_s2]]</f>
        <v>1.789316817009044E-13</v>
      </c>
      <c r="AD52" s="3">
        <f>inventory[[#This Row],[gas2_temp_s1]]+inventory[[#This Row],[gas2_temp_s2]]</f>
        <v>-4.5521470096619599E-15</v>
      </c>
      <c r="AE52" s="3">
        <f>inventory[[#This Row],[gas3_temp_s1]]+inventory[[#This Row],[gas3_temp_s2]]</f>
        <v>3.3010421496495742E-12</v>
      </c>
      <c r="AF52" s="142">
        <f>inventory[[#This Row],[other_temp_s1]]+inventory[[#This Row],[other_temp_s2]]</f>
        <v>0</v>
      </c>
      <c r="AG52" s="118">
        <f>inventory[[#This Row],[CO2_flux]]+AG51</f>
        <v>1</v>
      </c>
      <c r="AH52" s="118">
        <f>inventory[[#This Row],[CH4_flux]]+AH51</f>
        <v>1</v>
      </c>
      <c r="AI52" s="118">
        <f>inventory[[#This Row],[Gas1_flux]]+AI51</f>
        <v>1</v>
      </c>
      <c r="AJ52" s="118">
        <f>inventory[[#This Row],[Gas2_flux]]+AJ51</f>
        <v>1</v>
      </c>
      <c r="AK52" s="144">
        <f>inventory[[#This Row],[Gas3_flux]]+AK51</f>
        <v>1</v>
      </c>
      <c r="AL52" s="113">
        <f>A_CO2*(AX51*clim_sens1*(1-EXP(-1/clim_time1))
+AY51*clim_sens1*life1_CO2/(life1_CO2-clim_time1)*(EXP(-1/life1_CO2)-EXP(-1/clim_time1))
+AZ51*clim_sens1*life2_CO2/(life2_CO2-clim_time1)*(EXP(-1/life2_CO2)-EXP(-1/clim_time1))
+BA51*clim_sens1*life3_CO2/(life3_CO2-clim_time1)*(EXP(-1/life3_CO2)-EXP(-1/clim_time1)))
+AL51*EXP(-1/clim_time1)</f>
        <v>1.395522169253884E-15</v>
      </c>
      <c r="AM52" s="113">
        <f>A_CO2*(AX51*clim_sens2*(1-EXP(-1/clim_time2))
+AY51*clim_sens2*life1_CO2/(life1_CO2-clim_time2)*(EXP(-1/life1_CO2)-EXP(-1/clim_time2))
+AZ51*clim_sens2*life2_CO2/(life2_CO2-clim_time2)*(EXP(-1/life2_CO2)-EXP(-1/clim_time2))
+BA51*clim_sens2*life3_CO2/(life3_CO2-clim_time2)*(EXP(-1/life3_CO2)-EXP(-1/clim_time2)))
+AM51*EXP(-1/clim_time2)</f>
        <v>9.8540839251475628E-17</v>
      </c>
      <c r="AN52" s="113">
        <f t="shared" si="4"/>
        <v>8.9888004336877571E-15</v>
      </c>
      <c r="AO52" s="113">
        <f t="shared" si="5"/>
        <v>2.4518887369451617E-15</v>
      </c>
      <c r="AP52" s="113">
        <f t="shared" si="6"/>
        <v>1.6567279188351179E-13</v>
      </c>
      <c r="AQ52" s="113">
        <f t="shared" si="7"/>
        <v>1.3258889817392614E-14</v>
      </c>
      <c r="AR52" s="113">
        <f t="shared" si="8"/>
        <v>-1.2482001967492829E-15</v>
      </c>
      <c r="AS52" s="113">
        <f t="shared" si="9"/>
        <v>-3.303946812912677E-15</v>
      </c>
      <c r="AT52" s="113">
        <f t="shared" si="10"/>
        <v>3.002960869612933E-12</v>
      </c>
      <c r="AU52" s="113">
        <f t="shared" si="11"/>
        <v>2.9808128003664121E-13</v>
      </c>
      <c r="AV52" s="113">
        <f t="shared" si="12"/>
        <v>0</v>
      </c>
      <c r="AW52" s="149">
        <f>T51*Other_forcing_efficacy*clim_sens2*(1-EXP(-1/clim_time2))
+AW51*EXP(-1/clim_time2)</f>
        <v>0</v>
      </c>
      <c r="AX52" s="113">
        <f>p_0*(inventory[[#This Row],[CO2_flux]]+inventory[[#This Row],[CH4_to_CO2]])+AX51</f>
        <v>0.50815712470648966</v>
      </c>
      <c r="AY52" s="113">
        <f>p_1*(inventory[[#This Row],[CO2_flux]]+inventory[[#This Row],[CH4_to_CO2]])+AY51*EXP(-1/life1_CO2)</f>
        <v>0.47546842004053635</v>
      </c>
      <c r="AZ52" s="113">
        <f>p_2*(inventory[[#This Row],[CO2_flux]]+inventory[[#This Row],[CH4_to_CO2]])+AZ51*EXP(-1/life2_CO2)</f>
        <v>0.24052503711149023</v>
      </c>
      <c r="BA52" s="113">
        <f>p_3*(inventory[[#This Row],[CO2_flux]]+inventory[[#This Row],[CH4_to_CO2]])+BA51*EXP(-1/life3_CO2)</f>
        <v>6.0182956071020526E-3</v>
      </c>
      <c r="BB52" s="113">
        <f>IF(fossil_CH4,K51*(1-EXP(-1/life_CH4))*CH4_to_CO2,0)</f>
        <v>3.0650804912734156E-3</v>
      </c>
    </row>
    <row r="53" spans="1:54" x14ac:dyDescent="0.2">
      <c r="A53" s="43">
        <v>46</v>
      </c>
      <c r="B53" s="107">
        <v>0</v>
      </c>
      <c r="C53" s="107">
        <v>0</v>
      </c>
      <c r="D53" s="107">
        <v>0</v>
      </c>
      <c r="E53" s="107">
        <v>0</v>
      </c>
      <c r="F53" s="107">
        <v>0</v>
      </c>
      <c r="G53" s="107">
        <v>0</v>
      </c>
      <c r="H53" s="131">
        <f>SUM(inventory[[#This Row],[CO2_IRF]:[other_IRF]])</f>
        <v>3.1983821127348844E-10</v>
      </c>
      <c r="I53" s="133">
        <f>SUM(inventory[[#This Row],[CO2_temp]:[other_temp]])</f>
        <v>3.4277041029781624E-12</v>
      </c>
      <c r="J53" s="117">
        <f>SUM(inventory[[#This Row],[CO2_mass0]:[CO2_mass3]])</f>
        <v>1.2240514568367791</v>
      </c>
      <c r="K53" s="117">
        <f>inventory[[#This Row],[CH4_flux]]+K52*EXP(-1/life_CH4)</f>
        <v>2.4485420520582911E-2</v>
      </c>
      <c r="L53" s="117">
        <f>inventory[[#This Row],[Gas1_flux]]+L52*EXP(-1/life_gas1)</f>
        <v>0.68374838360989953</v>
      </c>
      <c r="M53" s="117">
        <f>inventory[[#This Row],[Gas2_flux]]+M52*EXP(-1/life_gas2)</f>
        <v>0</v>
      </c>
      <c r="N53" s="140">
        <f>inventory[[#This Row],[Gas3_flux]]+N52*EXP(-1/life_gas3)</f>
        <v>0.35979450778252281</v>
      </c>
      <c r="O53" s="3">
        <f>inventory[[#This Row],[CO2]]*A_CO2</f>
        <v>2.1441709369409857E-15</v>
      </c>
      <c r="P53" s="3">
        <f>inventory[[#This Row],[CH4]]*A_CH4</f>
        <v>5.1548286328295561E-15</v>
      </c>
      <c r="Q53" s="3">
        <f>inventory[[#This Row],[gas1]]*A_gas1</f>
        <v>2.4398638962474769E-13</v>
      </c>
      <c r="R53" s="3">
        <f>inventory[[#This Row],[gas2]]*A_gas2</f>
        <v>0</v>
      </c>
      <c r="S53" s="3">
        <f>inventory[[#This Row],[gas3]]*A_gas3</f>
        <v>3.8347700519975009E-12</v>
      </c>
      <c r="T53" s="142">
        <f>inventory[[#This Row],[Other_forcing]]/earth_area</f>
        <v>0</v>
      </c>
      <c r="U53" s="3">
        <f>U52+A_CO2*(AX52+AY52*life1_CO2*(1-EXP(-1/life1_CO2))+AZ52*life2_CO2*(1-EXP(-1/life2_CO2))+BA52*life3_CO2*(1-EXP(-1/life3_CO2)))</f>
        <v>1.0136124734950812E-13</v>
      </c>
      <c r="V53" s="3">
        <f t="shared" si="0"/>
        <v>2.5466080917221268E-12</v>
      </c>
      <c r="W53" s="3">
        <f t="shared" si="1"/>
        <v>1.3654865043080143E-11</v>
      </c>
      <c r="X53" s="3">
        <f t="shared" si="2"/>
        <v>-3.5199999999999995E-12</v>
      </c>
      <c r="Y53" s="3">
        <f t="shared" si="3"/>
        <v>3.0705537689133668E-10</v>
      </c>
      <c r="Z53" s="142">
        <f>Z52+inventory[[#This Row],[Other_radfor]]</f>
        <v>0</v>
      </c>
      <c r="AA53" s="3">
        <f>SUM(inventory[[#This Row],[CO2_temp_s1]:[CO2_temp_s2]])</f>
        <v>1.4914817206048076E-15</v>
      </c>
      <c r="AB53" s="3">
        <f>inventory[[#This Row],[CH4_temp_s1]]+inventory[[#This Row],[CH4_temp_s2]]</f>
        <v>1.0811357608052721E-14</v>
      </c>
      <c r="AC53" s="3">
        <f>inventory[[#This Row],[gas1_temp_s1]]+inventory[[#This Row],[gas1_temp_s2]]</f>
        <v>1.7791077549062361E-13</v>
      </c>
      <c r="AD53" s="3">
        <f>inventory[[#This Row],[gas2_temp_s1]]+inventory[[#This Row],[gas2_temp_s2]]</f>
        <v>-4.4039975132817184E-15</v>
      </c>
      <c r="AE53" s="3">
        <f>inventory[[#This Row],[gas3_temp_s1]]+inventory[[#This Row],[gas3_temp_s2]]</f>
        <v>3.2418944856721629E-12</v>
      </c>
      <c r="AF53" s="142">
        <f>inventory[[#This Row],[other_temp_s1]]+inventory[[#This Row],[other_temp_s2]]</f>
        <v>0</v>
      </c>
      <c r="AG53" s="118">
        <f>inventory[[#This Row],[CO2_flux]]+AG52</f>
        <v>1</v>
      </c>
      <c r="AH53" s="118">
        <f>inventory[[#This Row],[CH4_flux]]+AH52</f>
        <v>1</v>
      </c>
      <c r="AI53" s="118">
        <f>inventory[[#This Row],[Gas1_flux]]+AI52</f>
        <v>1</v>
      </c>
      <c r="AJ53" s="118">
        <f>inventory[[#This Row],[Gas2_flux]]+AJ52</f>
        <v>1</v>
      </c>
      <c r="AK53" s="144">
        <f>inventory[[#This Row],[Gas3_flux]]+AK52</f>
        <v>1</v>
      </c>
      <c r="AL53" s="113">
        <f>A_CO2*(AX52*clim_sens1*(1-EXP(-1/clim_time1))
+AY52*clim_sens1*life1_CO2/(life1_CO2-clim_time1)*(EXP(-1/life1_CO2)-EXP(-1/clim_time1))
+AZ52*clim_sens1*life2_CO2/(life2_CO2-clim_time1)*(EXP(-1/life2_CO2)-EXP(-1/clim_time1))
+BA52*clim_sens1*life3_CO2/(life3_CO2-clim_time1)*(EXP(-1/life3_CO2)-EXP(-1/clim_time1)))
+AL52*EXP(-1/clim_time1)</f>
        <v>1.3909347511713169E-15</v>
      </c>
      <c r="AM53" s="113">
        <f>A_CO2*(AX52*clim_sens2*(1-EXP(-1/clim_time2))
+AY52*clim_sens2*life1_CO2/(life1_CO2-clim_time2)*(EXP(-1/life1_CO2)-EXP(-1/clim_time2))
+AZ52*clim_sens2*life2_CO2/(life2_CO2-clim_time2)*(EXP(-1/life2_CO2)-EXP(-1/clim_time2))
+BA52*clim_sens2*life3_CO2/(life3_CO2-clim_time2)*(EXP(-1/life3_CO2)-EXP(-1/clim_time2)))
+AM52*EXP(-1/clim_time2)</f>
        <v>1.0054696943349075E-16</v>
      </c>
      <c r="AN53" s="113">
        <f t="shared" si="4"/>
        <v>8.3598320139940458E-15</v>
      </c>
      <c r="AO53" s="113">
        <f t="shared" si="5"/>
        <v>2.4515255940586746E-15</v>
      </c>
      <c r="AP53" s="113">
        <f t="shared" si="6"/>
        <v>1.644278740530079E-13</v>
      </c>
      <c r="AQ53" s="113">
        <f t="shared" si="7"/>
        <v>1.348290143761571E-14</v>
      </c>
      <c r="AR53" s="113">
        <f t="shared" si="8"/>
        <v>-1.1081091032300808E-15</v>
      </c>
      <c r="AS53" s="113">
        <f t="shared" si="9"/>
        <v>-3.2958884100516371E-15</v>
      </c>
      <c r="AT53" s="113">
        <f t="shared" si="10"/>
        <v>2.9404828590539818E-12</v>
      </c>
      <c r="AU53" s="113">
        <f t="shared" si="11"/>
        <v>3.0141162661818122E-13</v>
      </c>
      <c r="AV53" s="113">
        <f t="shared" si="12"/>
        <v>0</v>
      </c>
      <c r="AW53" s="149">
        <f>T52*Other_forcing_efficacy*clim_sens2*(1-EXP(-1/clim_time2))
+AW52*EXP(-1/clim_time2)</f>
        <v>0</v>
      </c>
      <c r="AX53" s="113">
        <f>p_0*(inventory[[#This Row],[CO2_flux]]+inventory[[#This Row],[CH4_to_CO2]])+AX52</f>
        <v>0.50877156241620658</v>
      </c>
      <c r="AY53" s="113">
        <f>p_1*(inventory[[#This Row],[CO2_flux]]+inventory[[#This Row],[CH4_to_CO2]])+AY52*EXP(-1/life1_CO2)</f>
        <v>0.4748977809866774</v>
      </c>
      <c r="AZ53" s="113">
        <f>p_2*(inventory[[#This Row],[CO2_flux]]+inventory[[#This Row],[CH4_to_CO2]])+AZ52*EXP(-1/life2_CO2)</f>
        <v>0.23483029493464164</v>
      </c>
      <c r="BA53" s="113">
        <f>p_3*(inventory[[#This Row],[CO2_flux]]+inventory[[#This Row],[CH4_to_CO2]])+BA52*EXP(-1/life3_CO2)</f>
        <v>5.5518184992533757E-3</v>
      </c>
      <c r="BB53" s="113">
        <f>IF(fossil_CH4,K52*(1-EXP(-1/life_CH4))*CH4_to_CO2,0)</f>
        <v>2.82760105714159E-3</v>
      </c>
    </row>
    <row r="54" spans="1:54" x14ac:dyDescent="0.2">
      <c r="A54" s="43">
        <v>47</v>
      </c>
      <c r="B54" s="107">
        <v>0</v>
      </c>
      <c r="C54" s="107">
        <v>0</v>
      </c>
      <c r="D54" s="107">
        <v>0</v>
      </c>
      <c r="E54" s="107">
        <v>0</v>
      </c>
      <c r="F54" s="107">
        <v>0</v>
      </c>
      <c r="G54" s="107">
        <v>0</v>
      </c>
      <c r="H54" s="131">
        <f>SUM(inventory[[#This Row],[CO2_IRF]:[other_IRF]])</f>
        <v>3.238807565373139E-10</v>
      </c>
      <c r="I54" s="133">
        <f>SUM(inventory[[#This Row],[CO2_temp]:[other_temp]])</f>
        <v>3.3679516867326294E-12</v>
      </c>
      <c r="J54" s="117">
        <f>SUM(inventory[[#This Row],[CO2_mass0]:[CO2_mass3]])</f>
        <v>1.2179668501195897</v>
      </c>
      <c r="K54" s="117">
        <f>inventory[[#This Row],[CH4_flux]]+K53*EXP(-1/life_CH4)</f>
        <v>2.2588314122802145E-2</v>
      </c>
      <c r="L54" s="117">
        <f>inventory[[#This Row],[Gas1_flux]]+L53*EXP(-1/life_gas1)</f>
        <v>0.67812085679584899</v>
      </c>
      <c r="M54" s="117">
        <f>inventory[[#This Row],[Gas2_flux]]+M53*EXP(-1/life_gas2)</f>
        <v>0</v>
      </c>
      <c r="N54" s="140">
        <f>inventory[[#This Row],[Gas3_flux]]+N53*EXP(-1/life_gas3)</f>
        <v>0.35188725800564591</v>
      </c>
      <c r="O54" s="3">
        <f>inventory[[#This Row],[CO2]]*A_CO2</f>
        <v>2.133512531354485E-15</v>
      </c>
      <c r="P54" s="3">
        <f>inventory[[#This Row],[CH4]]*A_CH4</f>
        <v>4.7554375596566943E-15</v>
      </c>
      <c r="Q54" s="3">
        <f>inventory[[#This Row],[gas1]]*A_gas1</f>
        <v>2.4197828257427452E-13</v>
      </c>
      <c r="R54" s="3">
        <f>inventory[[#This Row],[gas2]]*A_gas2</f>
        <v>0</v>
      </c>
      <c r="S54" s="3">
        <f>inventory[[#This Row],[gas3]]*A_gas3</f>
        <v>3.7504928215725167E-12</v>
      </c>
      <c r="T54" s="142">
        <f>inventory[[#This Row],[Other_forcing]]/earth_area</f>
        <v>0</v>
      </c>
      <c r="U54" s="3">
        <f>U53+A_CO2*(AX53+AY53*life1_CO2*(1-EXP(-1/life1_CO2))+AZ53*life2_CO2*(1-EXP(-1/life2_CO2))+BA53*life3_CO2*(1-EXP(-1/life3_CO2)))</f>
        <v>1.0349773963608328E-13</v>
      </c>
      <c r="V54" s="3">
        <f t="shared" si="0"/>
        <v>2.5515605410294702E-12</v>
      </c>
      <c r="W54" s="3">
        <f t="shared" si="1"/>
        <v>1.3897845996187393E-11</v>
      </c>
      <c r="X54" s="3">
        <f t="shared" si="2"/>
        <v>-3.5199999999999995E-12</v>
      </c>
      <c r="Y54" s="3">
        <f t="shared" si="3"/>
        <v>3.1084785226046097E-10</v>
      </c>
      <c r="Z54" s="142">
        <f>Z53+inventory[[#This Row],[Other_radfor]]</f>
        <v>0</v>
      </c>
      <c r="AA54" s="3">
        <f>SUM(inventory[[#This Row],[CO2_temp_s1]:[CO2_temp_s2]])</f>
        <v>1.488656739932341E-15</v>
      </c>
      <c r="AB54" s="3">
        <f>inventory[[#This Row],[CH4_temp_s1]]+inventory[[#This Row],[CH4_temp_s2]]</f>
        <v>1.0222750558221254E-14</v>
      </c>
      <c r="AC54" s="3">
        <f>inventory[[#This Row],[gas1_temp_s1]]+inventory[[#This Row],[gas1_temp_s2]]</f>
        <v>1.7688414411568748E-13</v>
      </c>
      <c r="AD54" s="3">
        <f>inventory[[#This Row],[gas2_temp_s1]]+inventory[[#This Row],[gas2_temp_s2]]</f>
        <v>-4.2715907218372092E-15</v>
      </c>
      <c r="AE54" s="3">
        <f>inventory[[#This Row],[gas3_temp_s1]]+inventory[[#This Row],[gas3_temp_s2]]</f>
        <v>3.1836277260406257E-12</v>
      </c>
      <c r="AF54" s="142">
        <f>inventory[[#This Row],[other_temp_s1]]+inventory[[#This Row],[other_temp_s2]]</f>
        <v>0</v>
      </c>
      <c r="AG54" s="118">
        <f>inventory[[#This Row],[CO2_flux]]+AG53</f>
        <v>1</v>
      </c>
      <c r="AH54" s="118">
        <f>inventory[[#This Row],[CH4_flux]]+AH53</f>
        <v>1</v>
      </c>
      <c r="AI54" s="118">
        <f>inventory[[#This Row],[Gas1_flux]]+AI53</f>
        <v>1</v>
      </c>
      <c r="AJ54" s="118">
        <f>inventory[[#This Row],[Gas2_flux]]+AJ53</f>
        <v>1</v>
      </c>
      <c r="AK54" s="144">
        <f>inventory[[#This Row],[Gas3_flux]]+AK53</f>
        <v>1</v>
      </c>
      <c r="AL54" s="113">
        <f>A_CO2*(AX53*clim_sens1*(1-EXP(-1/clim_time1))
+AY53*clim_sens1*life1_CO2/(life1_CO2-clim_time1)*(EXP(-1/life1_CO2)-EXP(-1/clim_time1))
+AZ53*clim_sens1*life2_CO2/(life2_CO2-clim_time1)*(EXP(-1/life2_CO2)-EXP(-1/clim_time1))
+BA53*clim_sens1*life3_CO2/(life3_CO2-clim_time1)*(EXP(-1/life3_CO2)-EXP(-1/clim_time1)))
+AL53*EXP(-1/clim_time1)</f>
        <v>1.3861195107738371E-15</v>
      </c>
      <c r="AM54" s="113">
        <f>A_CO2*(AX53*clim_sens2*(1-EXP(-1/clim_time2))
+AY53*clim_sens2*life1_CO2/(life1_CO2-clim_time2)*(EXP(-1/life1_CO2)-EXP(-1/clim_time2))
+AZ53*clim_sens2*life2_CO2/(life2_CO2-clim_time2)*(EXP(-1/life2_CO2)-EXP(-1/clim_time2))
+BA53*clim_sens2*life3_CO2/(life3_CO2-clim_time2)*(EXP(-1/life3_CO2)-EXP(-1/clim_time2)))
+AM53*EXP(-1/clim_time2)</f>
        <v>1.0253722915850387E-16</v>
      </c>
      <c r="AN54" s="113">
        <f t="shared" si="4"/>
        <v>7.7720224264613656E-15</v>
      </c>
      <c r="AO54" s="113">
        <f t="shared" si="5"/>
        <v>2.4507281317598878E-15</v>
      </c>
      <c r="AP54" s="113">
        <f t="shared" si="6"/>
        <v>1.6317988729492818E-13</v>
      </c>
      <c r="AQ54" s="113">
        <f t="shared" si="7"/>
        <v>1.3704256820759311E-14</v>
      </c>
      <c r="AR54" s="113">
        <f t="shared" si="8"/>
        <v>-9.8374106001524266E-16</v>
      </c>
      <c r="AS54" s="113">
        <f t="shared" si="9"/>
        <v>-3.2878496618219666E-15</v>
      </c>
      <c r="AT54" s="113">
        <f t="shared" si="10"/>
        <v>2.8789830450533202E-12</v>
      </c>
      <c r="AU54" s="113">
        <f t="shared" si="11"/>
        <v>3.0464468098730546E-13</v>
      </c>
      <c r="AV54" s="113">
        <f t="shared" si="12"/>
        <v>0</v>
      </c>
      <c r="AW54" s="149">
        <f>T53*Other_forcing_efficacy*clim_sens2*(1-EXP(-1/clim_time2))
+AW53*EXP(-1/clim_time2)</f>
        <v>0</v>
      </c>
      <c r="AX54" s="113">
        <f>p_0*(inventory[[#This Row],[CO2_flux]]+inventory[[#This Row],[CH4_to_CO2]])+AX53</f>
        <v>0.50933839409403348</v>
      </c>
      <c r="AY54" s="113">
        <f>p_1*(inventory[[#This Row],[CO2_flux]]+inventory[[#This Row],[CH4_to_CO2]])+AY53*EXP(-1/life1_CO2)</f>
        <v>0.47427951308742278</v>
      </c>
      <c r="AZ54" s="113">
        <f>p_2*(inventory[[#This Row],[CO2_flux]]+inventory[[#This Row],[CH4_to_CO2]])+AZ53*EXP(-1/life2_CO2)</f>
        <v>0.22922742090698642</v>
      </c>
      <c r="BA54" s="113">
        <f>p_3*(inventory[[#This Row],[CO2_flux]]+inventory[[#This Row],[CH4_to_CO2]])+BA53*EXP(-1/life3_CO2)</f>
        <v>5.1215220311470692E-3</v>
      </c>
      <c r="BB54" s="113">
        <f>IF(fossil_CH4,K53*(1-EXP(-1/life_CH4))*CH4_to_CO2,0)</f>
        <v>2.6085212969485534E-3</v>
      </c>
    </row>
    <row r="55" spans="1:54" x14ac:dyDescent="0.2">
      <c r="A55" s="43">
        <v>48</v>
      </c>
      <c r="B55" s="107">
        <v>0</v>
      </c>
      <c r="C55" s="107">
        <v>0</v>
      </c>
      <c r="D55" s="107">
        <v>0</v>
      </c>
      <c r="E55" s="107">
        <v>0</v>
      </c>
      <c r="F55" s="107">
        <v>0</v>
      </c>
      <c r="G55" s="107">
        <v>0</v>
      </c>
      <c r="H55" s="131">
        <f>SUM(inventory[[#This Row],[CO2_IRF]:[other_IRF]])</f>
        <v>3.2783756010073898E-10</v>
      </c>
      <c r="I55" s="133">
        <f>SUM(inventory[[#This Row],[CO2_temp]:[other_temp]])</f>
        <v>3.3091252402697195E-12</v>
      </c>
      <c r="J55" s="117">
        <f>SUM(inventory[[#This Row],[CO2_mass0]:[CO2_mass3]])</f>
        <v>1.2119221707681973</v>
      </c>
      <c r="K55" s="117">
        <f>inventory[[#This Row],[CH4_flux]]+K54*EXP(-1/life_CH4)</f>
        <v>2.0838193670452674E-2</v>
      </c>
      <c r="L55" s="117">
        <f>inventory[[#This Row],[Gas1_flux]]+L54*EXP(-1/life_gas1)</f>
        <v>0.67253964681237821</v>
      </c>
      <c r="M55" s="117">
        <f>inventory[[#This Row],[Gas2_flux]]+M54*EXP(-1/life_gas2)</f>
        <v>0</v>
      </c>
      <c r="N55" s="140">
        <f>inventory[[#This Row],[Gas3_flux]]+N54*EXP(-1/life_gas3)</f>
        <v>0.34415378686541154</v>
      </c>
      <c r="O55" s="3">
        <f>inventory[[#This Row],[CO2]]*A_CO2</f>
        <v>2.1229240665346506E-15</v>
      </c>
      <c r="P55" s="3">
        <f>inventory[[#This Row],[CH4]]*A_CH4</f>
        <v>4.3869909156185424E-15</v>
      </c>
      <c r="Q55" s="3">
        <f>inventory[[#This Row],[gas1]]*A_gas1</f>
        <v>2.3998670306016259E-13</v>
      </c>
      <c r="R55" s="3">
        <f>inventory[[#This Row],[gas2]]*A_gas2</f>
        <v>0</v>
      </c>
      <c r="S55" s="3">
        <f>inventory[[#This Row],[gas3]]*A_gas3</f>
        <v>3.6680677625872264E-12</v>
      </c>
      <c r="T55" s="142">
        <f>inventory[[#This Row],[Other_forcing]]/earth_area</f>
        <v>0</v>
      </c>
      <c r="U55" s="3">
        <f>U54+A_CO2*(AX54+AY54*life1_CO2*(1-EXP(-1/life1_CO2))+AZ54*life2_CO2*(1-EXP(-1/life2_CO2))+BA54*life3_CO2*(1-EXP(-1/life3_CO2)))</f>
        <v>1.0562378912952182E-13</v>
      </c>
      <c r="V55" s="3">
        <f t="shared" si="0"/>
        <v>2.5561292794155433E-12</v>
      </c>
      <c r="W55" s="3">
        <f t="shared" si="1"/>
        <v>1.4138827117394938E-11</v>
      </c>
      <c r="X55" s="3">
        <f t="shared" si="2"/>
        <v>-3.5199999999999995E-12</v>
      </c>
      <c r="Y55" s="3">
        <f t="shared" si="3"/>
        <v>3.1455697991479899E-10</v>
      </c>
      <c r="Z55" s="142">
        <f>Z54+inventory[[#This Row],[Other_radfor]]</f>
        <v>0</v>
      </c>
      <c r="AA55" s="3">
        <f>SUM(inventory[[#This Row],[CO2_temp_s1]:[CO2_temp_s2]])</f>
        <v>1.4856171538301126E-15</v>
      </c>
      <c r="AB55" s="3">
        <f>inventory[[#This Row],[CH4_temp_s1]]+inventory[[#This Row],[CH4_temp_s2]]</f>
        <v>9.6725638081936809E-15</v>
      </c>
      <c r="AC55" s="3">
        <f>inventory[[#This Row],[gas1_temp_s1]]+inventory[[#This Row],[gas1_temp_s2]]</f>
        <v>1.7585333109232322E-13</v>
      </c>
      <c r="AD55" s="3">
        <f>inventory[[#This Row],[gas2_temp_s1]]+inventory[[#This Row],[gas2_temp_s2]]</f>
        <v>-4.1531619190972712E-15</v>
      </c>
      <c r="AE55" s="3">
        <f>inventory[[#This Row],[gas3_temp_s1]]+inventory[[#This Row],[gas3_temp_s2]]</f>
        <v>3.1262668901344697E-12</v>
      </c>
      <c r="AF55" s="142">
        <f>inventory[[#This Row],[other_temp_s1]]+inventory[[#This Row],[other_temp_s2]]</f>
        <v>0</v>
      </c>
      <c r="AG55" s="118">
        <f>inventory[[#This Row],[CO2_flux]]+AG54</f>
        <v>1</v>
      </c>
      <c r="AH55" s="118">
        <f>inventory[[#This Row],[CH4_flux]]+AH54</f>
        <v>1</v>
      </c>
      <c r="AI55" s="118">
        <f>inventory[[#This Row],[Gas1_flux]]+AI54</f>
        <v>1</v>
      </c>
      <c r="AJ55" s="118">
        <f>inventory[[#This Row],[Gas2_flux]]+AJ54</f>
        <v>1</v>
      </c>
      <c r="AK55" s="144">
        <f>inventory[[#This Row],[Gas3_flux]]+AK54</f>
        <v>1</v>
      </c>
      <c r="AL55" s="113">
        <f>A_CO2*(AX54*clim_sens1*(1-EXP(-1/clim_time1))
+AY54*clim_sens1*life1_CO2/(life1_CO2-clim_time1)*(EXP(-1/life1_CO2)-EXP(-1/clim_time1))
+AZ54*clim_sens1*life2_CO2/(life2_CO2-clim_time1)*(EXP(-1/life2_CO2)-EXP(-1/clim_time1))
+BA54*clim_sens1*life3_CO2/(life3_CO2-clim_time1)*(EXP(-1/life3_CO2)-EXP(-1/clim_time1)))
+AL54*EXP(-1/clim_time1)</f>
        <v>1.3811054458679826E-15</v>
      </c>
      <c r="AM55" s="113">
        <f>A_CO2*(AX54*clim_sens2*(1-EXP(-1/clim_time2))
+AY54*clim_sens2*life1_CO2/(life1_CO2-clim_time2)*(EXP(-1/life1_CO2)-EXP(-1/clim_time2))
+AZ54*clim_sens2*life2_CO2/(life2_CO2-clim_time2)*(EXP(-1/life2_CO2)-EXP(-1/clim_time2))
+BA54*clim_sens2*life3_CO2/(life3_CO2-clim_time2)*(EXP(-1/life3_CO2)-EXP(-1/clim_time2)))
+AM54*EXP(-1/clim_time2)</f>
        <v>1.0451170796212989E-16</v>
      </c>
      <c r="AN55" s="113">
        <f t="shared" si="4"/>
        <v>7.2230326795628808E-15</v>
      </c>
      <c r="AO55" s="113">
        <f t="shared" si="5"/>
        <v>2.4495311286307994E-15</v>
      </c>
      <c r="AP55" s="113">
        <f t="shared" si="6"/>
        <v>1.6193035128180946E-13</v>
      </c>
      <c r="AQ55" s="113">
        <f t="shared" si="7"/>
        <v>1.3922979810513773E-14</v>
      </c>
      <c r="AR55" s="113">
        <f t="shared" si="8"/>
        <v>-8.7333139881170744E-16</v>
      </c>
      <c r="AS55" s="113">
        <f t="shared" si="9"/>
        <v>-3.2798305202855635E-15</v>
      </c>
      <c r="AT55" s="113">
        <f t="shared" si="10"/>
        <v>2.8184842500047825E-12</v>
      </c>
      <c r="AU55" s="113">
        <f t="shared" si="11"/>
        <v>3.0778264012968697E-13</v>
      </c>
      <c r="AV55" s="113">
        <f t="shared" si="12"/>
        <v>0</v>
      </c>
      <c r="AW55" s="149">
        <f>T54*Other_forcing_efficacy*clim_sens2*(1-EXP(-1/clim_time2))
+AW54*EXP(-1/clim_time2)</f>
        <v>0</v>
      </c>
      <c r="AX55" s="113">
        <f>p_0*(inventory[[#This Row],[CO2_flux]]+inventory[[#This Row],[CH4_to_CO2]])+AX54</f>
        <v>0.5098613082086898</v>
      </c>
      <c r="AY55" s="113">
        <f>p_1*(inventory[[#This Row],[CO2_flux]]+inventory[[#This Row],[CH4_to_CO2]])+AY54*EXP(-1/life1_CO2)</f>
        <v>0.47361753914768806</v>
      </c>
      <c r="AZ55" s="113">
        <f>p_2*(inventory[[#This Row],[CO2_flux]]+inventory[[#This Row],[CH4_to_CO2]])+AZ54*EXP(-1/life2_CO2)</f>
        <v>0.22371872842128393</v>
      </c>
      <c r="BA55" s="113">
        <f>p_3*(inventory[[#This Row],[CO2_flux]]+inventory[[#This Row],[CH4_to_CO2]])+BA54*EXP(-1/life3_CO2)</f>
        <v>4.7245949905353624E-3</v>
      </c>
      <c r="BB55" s="113">
        <f>IF(fossil_CH4,K54*(1-EXP(-1/life_CH4))*CH4_to_CO2,0)</f>
        <v>2.4064156219805225E-3</v>
      </c>
    </row>
    <row r="56" spans="1:54" x14ac:dyDescent="0.2">
      <c r="A56" s="43">
        <v>49</v>
      </c>
      <c r="B56" s="107">
        <v>0</v>
      </c>
      <c r="C56" s="107">
        <v>0</v>
      </c>
      <c r="D56" s="107">
        <v>0</v>
      </c>
      <c r="E56" s="107">
        <v>0</v>
      </c>
      <c r="F56" s="107">
        <v>0</v>
      </c>
      <c r="G56" s="107">
        <v>0</v>
      </c>
      <c r="H56" s="131">
        <f>SUM(inventory[[#This Row],[CO2_IRF]:[other_IRF]])</f>
        <v>3.317104999576014E-10</v>
      </c>
      <c r="I56" s="133">
        <f>SUM(inventory[[#This Row],[CO2_temp]:[other_temp]])</f>
        <v>3.2512449941237552E-12</v>
      </c>
      <c r="J56" s="117">
        <f>SUM(inventory[[#This Row],[CO2_mass0]:[CO2_mass3]])</f>
        <v>1.2059237275494734</v>
      </c>
      <c r="K56" s="117">
        <f>inventory[[#This Row],[CH4_flux]]+K55*EXP(-1/life_CH4)</f>
        <v>1.9223670836459324E-2</v>
      </c>
      <c r="L56" s="117">
        <f>inventory[[#This Row],[Gas1_flux]]+L55*EXP(-1/life_gas1)</f>
        <v>0.66700437245316591</v>
      </c>
      <c r="M56" s="117">
        <f>inventory[[#This Row],[Gas2_flux]]+M55*EXP(-1/life_gas2)</f>
        <v>0</v>
      </c>
      <c r="N56" s="140">
        <f>inventory[[#This Row],[Gas3_flux]]+N55*EXP(-1/life_gas3)</f>
        <v>0.33659027520656276</v>
      </c>
      <c r="O56" s="3">
        <f>inventory[[#This Row],[CO2]]*A_CO2</f>
        <v>2.1124165935484123E-15</v>
      </c>
      <c r="P56" s="3">
        <f>inventory[[#This Row],[CH4]]*A_CH4</f>
        <v>4.0470911566566772E-15</v>
      </c>
      <c r="Q56" s="3">
        <f>inventory[[#This Row],[gas1]]*A_gas1</f>
        <v>2.3801151505407703E-13</v>
      </c>
      <c r="R56" s="3">
        <f>inventory[[#This Row],[gas2]]*A_gas2</f>
        <v>0</v>
      </c>
      <c r="S56" s="3">
        <f>inventory[[#This Row],[gas3]]*A_gas3</f>
        <v>3.5874541696337211E-12</v>
      </c>
      <c r="T56" s="142">
        <f>inventory[[#This Row],[Other_forcing]]/earth_area</f>
        <v>0</v>
      </c>
      <c r="U56" s="3">
        <f>U55+A_CO2*(AX55+AY55*life1_CO2*(1-EXP(-1/life1_CO2))+AZ55*life2_CO2*(1-EXP(-1/life2_CO2))+BA55*life3_CO2*(1-EXP(-1/life3_CO2)))</f>
        <v>1.0773945733668488E-13</v>
      </c>
      <c r="V56" s="3">
        <f t="shared" si="0"/>
        <v>2.5603440364266704E-12</v>
      </c>
      <c r="W56" s="3">
        <f t="shared" si="1"/>
        <v>1.437782486613129E-11</v>
      </c>
      <c r="X56" s="3">
        <f t="shared" si="2"/>
        <v>-3.5199999999999995E-12</v>
      </c>
      <c r="Y56" s="3">
        <f t="shared" si="3"/>
        <v>3.1818459159770675E-10</v>
      </c>
      <c r="Z56" s="142">
        <f>Z55+inventory[[#This Row],[Other_radfor]]</f>
        <v>0</v>
      </c>
      <c r="AA56" s="3">
        <f>SUM(inventory[[#This Row],[CO2_temp_s1]:[CO2_temp_s2]])</f>
        <v>1.4823897245262946E-15</v>
      </c>
      <c r="AB56" s="3">
        <f>inventory[[#This Row],[CH4_temp_s1]]+inventory[[#This Row],[CH4_temp_s2]]</f>
        <v>9.1585762762421677E-15</v>
      </c>
      <c r="AC56" s="3">
        <f>inventory[[#This Row],[gas1_temp_s1]]+inventory[[#This Row],[gas1_temp_s2]]</f>
        <v>1.7481969950338688E-13</v>
      </c>
      <c r="AD56" s="3">
        <f>inventory[[#This Row],[gas2_temp_s1]]+inventory[[#This Row],[gas2_temp_s2]]</f>
        <v>-4.047144445566719E-15</v>
      </c>
      <c r="AE56" s="3">
        <f>inventory[[#This Row],[gas3_temp_s1]]+inventory[[#This Row],[gas3_temp_s2]]</f>
        <v>3.0698314730651665E-12</v>
      </c>
      <c r="AF56" s="142">
        <f>inventory[[#This Row],[other_temp_s1]]+inventory[[#This Row],[other_temp_s2]]</f>
        <v>0</v>
      </c>
      <c r="AG56" s="118">
        <f>inventory[[#This Row],[CO2_flux]]+AG55</f>
        <v>1</v>
      </c>
      <c r="AH56" s="118">
        <f>inventory[[#This Row],[CH4_flux]]+AH55</f>
        <v>1</v>
      </c>
      <c r="AI56" s="118">
        <f>inventory[[#This Row],[Gas1_flux]]+AI55</f>
        <v>1</v>
      </c>
      <c r="AJ56" s="118">
        <f>inventory[[#This Row],[Gas2_flux]]+AJ55</f>
        <v>1</v>
      </c>
      <c r="AK56" s="144">
        <f>inventory[[#This Row],[Gas3_flux]]+AK55</f>
        <v>1</v>
      </c>
      <c r="AL56" s="113">
        <f>A_CO2*(AX55*clim_sens1*(1-EXP(-1/clim_time1))
+AY55*clim_sens1*life1_CO2/(life1_CO2-clim_time1)*(EXP(-1/life1_CO2)-EXP(-1/clim_time1))
+AZ55*clim_sens1*life2_CO2/(life2_CO2-clim_time1)*(EXP(-1/life2_CO2)-EXP(-1/clim_time1))
+BA55*clim_sens1*life3_CO2/(life3_CO2-clim_time1)*(EXP(-1/life3_CO2)-EXP(-1/clim_time1)))
+AL55*EXP(-1/clim_time1)</f>
        <v>1.3759192158382308E-15</v>
      </c>
      <c r="AM56" s="113">
        <f>A_CO2*(AX55*clim_sens2*(1-EXP(-1/clim_time2))
+AY55*clim_sens2*life1_CO2/(life1_CO2-clim_time2)*(EXP(-1/life1_CO2)-EXP(-1/clim_time2))
+AZ55*clim_sens2*life2_CO2/(life2_CO2-clim_time2)*(EXP(-1/life2_CO2)-EXP(-1/clim_time2))
+BA55*clim_sens2*life3_CO2/(life3_CO2-clim_time2)*(EXP(-1/life3_CO2)-EXP(-1/clim_time2)))
+AM55*EXP(-1/clim_time2)</f>
        <v>1.0647050868806383E-16</v>
      </c>
      <c r="AN56" s="113">
        <f t="shared" si="4"/>
        <v>6.7106096103502981E-15</v>
      </c>
      <c r="AO56" s="113">
        <f t="shared" si="5"/>
        <v>2.44796666589187E-15</v>
      </c>
      <c r="AP56" s="113">
        <f t="shared" si="6"/>
        <v>1.6068060545389427E-13</v>
      </c>
      <c r="AQ56" s="113">
        <f t="shared" si="7"/>
        <v>1.4139094049492593E-14</v>
      </c>
      <c r="AR56" s="113">
        <f t="shared" si="8"/>
        <v>-7.7531350794547067E-16</v>
      </c>
      <c r="AS56" s="113">
        <f t="shared" si="9"/>
        <v>-3.2718309376212487E-15</v>
      </c>
      <c r="AT56" s="113">
        <f t="shared" si="10"/>
        <v>2.7590038204609733E-12</v>
      </c>
      <c r="AU56" s="113">
        <f t="shared" si="11"/>
        <v>3.1082765260419308E-13</v>
      </c>
      <c r="AV56" s="113">
        <f t="shared" si="12"/>
        <v>0</v>
      </c>
      <c r="AW56" s="149">
        <f>T55*Other_forcing_efficacy*clim_sens2*(1-EXP(-1/clim_time2))
+AW55*EXP(-1/clim_time2)</f>
        <v>0</v>
      </c>
      <c r="AX56" s="113">
        <f>p_0*(inventory[[#This Row],[CO2_flux]]+inventory[[#This Row],[CH4_to_CO2]])+AX55</f>
        <v>0.51034370744995161</v>
      </c>
      <c r="AY56" s="113">
        <f>p_1*(inventory[[#This Row],[CO2_flux]]+inventory[[#This Row],[CH4_to_CO2]])+AY55*EXP(-1/life1_CO2)</f>
        <v>0.4729154774483762</v>
      </c>
      <c r="AZ56" s="113">
        <f>p_2*(inventory[[#This Row],[CO2_flux]]+inventory[[#This Row],[CH4_to_CO2]])+AZ55*EXP(-1/life2_CO2)</f>
        <v>0.21830609702326659</v>
      </c>
      <c r="BA56" s="113">
        <f>p_3*(inventory[[#This Row],[CO2_flux]]+inventory[[#This Row],[CH4_to_CO2]])+BA55*EXP(-1/life3_CO2)</f>
        <v>4.3584456278789189E-3</v>
      </c>
      <c r="BB56" s="113">
        <f>IF(fossil_CH4,K55*(1-EXP(-1/life_CH4))*CH4_to_CO2,0)</f>
        <v>2.2199688967408553E-3</v>
      </c>
    </row>
    <row r="57" spans="1:54" x14ac:dyDescent="0.2">
      <c r="A57" s="43">
        <v>50</v>
      </c>
      <c r="B57" s="107">
        <v>0</v>
      </c>
      <c r="C57" s="107">
        <v>0</v>
      </c>
      <c r="D57" s="107">
        <v>0</v>
      </c>
      <c r="E57" s="107">
        <v>0</v>
      </c>
      <c r="F57" s="107">
        <v>0</v>
      </c>
      <c r="G57" s="107">
        <v>0</v>
      </c>
      <c r="H57" s="131">
        <f>SUM(inventory[[#This Row],[CO2_IRF]:[other_IRF]])</f>
        <v>3.3550141141788477E-10</v>
      </c>
      <c r="I57" s="133">
        <f>SUM(inventory[[#This Row],[CO2_temp]:[other_temp]])</f>
        <v>3.1943260835323865E-12</v>
      </c>
      <c r="J57" s="117">
        <f>SUM(inventory[[#This Row],[CO2_mass0]:[CO2_mass3]])</f>
        <v>1.1999770934216678</v>
      </c>
      <c r="K57" s="117">
        <f>inventory[[#This Row],[CH4_flux]]+K56*EXP(-1/life_CH4)</f>
        <v>1.7734239650173522E-2</v>
      </c>
      <c r="L57" s="117">
        <f>inventory[[#This Row],[Gas1_flux]]+L56*EXP(-1/life_gas1)</f>
        <v>0.66151465564937351</v>
      </c>
      <c r="M57" s="117">
        <f>inventory[[#This Row],[Gas2_flux]]+M56*EXP(-1/life_gas2)</f>
        <v>0</v>
      </c>
      <c r="N57" s="140">
        <f>inventory[[#This Row],[Gas3_flux]]+N56*EXP(-1/life_gas3)</f>
        <v>0.32919298780790474</v>
      </c>
      <c r="O57" s="3">
        <f>inventory[[#This Row],[CO2]]*A_CO2</f>
        <v>2.101999874546735E-15</v>
      </c>
      <c r="P57" s="3">
        <f>inventory[[#This Row],[CH4]]*A_CH4</f>
        <v>3.7335264980778595E-15</v>
      </c>
      <c r="Q57" s="3">
        <f>inventory[[#This Row],[gas1]]*A_gas1</f>
        <v>2.3605258364725152E-13</v>
      </c>
      <c r="R57" s="3">
        <f>inventory[[#This Row],[gas2]]*A_gas2</f>
        <v>0</v>
      </c>
      <c r="S57" s="3">
        <f>inventory[[#This Row],[gas3]]*A_gas3</f>
        <v>3.5086122318920293E-12</v>
      </c>
      <c r="T57" s="142">
        <f>inventory[[#This Row],[Other_forcing]]/earth_area</f>
        <v>0</v>
      </c>
      <c r="U57" s="3">
        <f>U56+A_CO2*(AX56+AY56*life1_CO2*(1-EXP(-1/life1_CO2))+AZ56*life2_CO2*(1-EXP(-1/life2_CO2))+BA56*life3_CO2*(1-EXP(-1/life3_CO2)))</f>
        <v>1.098448172516607E-13</v>
      </c>
      <c r="V57" s="3">
        <f t="shared" si="0"/>
        <v>2.5642322381930477E-12</v>
      </c>
      <c r="W57" s="3">
        <f t="shared" si="1"/>
        <v>1.4614855566357178E-11</v>
      </c>
      <c r="X57" s="3">
        <f t="shared" si="2"/>
        <v>-3.5199999999999995E-12</v>
      </c>
      <c r="Y57" s="3">
        <f t="shared" si="3"/>
        <v>3.2173247879608289E-10</v>
      </c>
      <c r="Z57" s="142">
        <f>Z56+inventory[[#This Row],[Other_radfor]]</f>
        <v>0</v>
      </c>
      <c r="AA57" s="3">
        <f>SUM(inventory[[#This Row],[CO2_temp_s1]:[CO2_temp_s2]])</f>
        <v>1.4789990480273767E-15</v>
      </c>
      <c r="AB57" s="3">
        <f>inventory[[#This Row],[CH4_temp_s1]]+inventory[[#This Row],[CH4_temp_s2]]</f>
        <v>8.6786542774545793E-15</v>
      </c>
      <c r="AC57" s="3">
        <f>inventory[[#This Row],[gas1_temp_s1]]+inventory[[#This Row],[gas1_temp_s2]]</f>
        <v>1.7378445230791669E-13</v>
      </c>
      <c r="AD57" s="3">
        <f>inventory[[#This Row],[gas2_temp_s1]]+inventory[[#This Row],[gas2_temp_s2]]</f>
        <v>-3.9521474697054447E-15</v>
      </c>
      <c r="AE57" s="3">
        <f>inventory[[#This Row],[gas3_temp_s1]]+inventory[[#This Row],[gas3_temp_s2]]</f>
        <v>3.0143361253686932E-12</v>
      </c>
      <c r="AF57" s="142">
        <f>inventory[[#This Row],[other_temp_s1]]+inventory[[#This Row],[other_temp_s2]]</f>
        <v>0</v>
      </c>
      <c r="AG57" s="118">
        <f>inventory[[#This Row],[CO2_flux]]+AG56</f>
        <v>1</v>
      </c>
      <c r="AH57" s="118">
        <f>inventory[[#This Row],[CH4_flux]]+AH56</f>
        <v>1</v>
      </c>
      <c r="AI57" s="118">
        <f>inventory[[#This Row],[Gas1_flux]]+AI56</f>
        <v>1</v>
      </c>
      <c r="AJ57" s="118">
        <f>inventory[[#This Row],[Gas2_flux]]+AJ56</f>
        <v>1</v>
      </c>
      <c r="AK57" s="144">
        <f>inventory[[#This Row],[Gas3_flux]]+AK56</f>
        <v>1</v>
      </c>
      <c r="AL57" s="113">
        <f>A_CO2*(AX56*clim_sens1*(1-EXP(-1/clim_time1))
+AY56*clim_sens1*life1_CO2/(life1_CO2-clim_time1)*(EXP(-1/life1_CO2)-EXP(-1/clim_time1))
+AZ56*clim_sens1*life2_CO2/(life2_CO2-clim_time1)*(EXP(-1/life2_CO2)-EXP(-1/clim_time1))
+BA56*clim_sens1*life3_CO2/(life3_CO2-clim_time1)*(EXP(-1/life3_CO2)-EXP(-1/clim_time1)))
+AL56*EXP(-1/clim_time1)</f>
        <v>1.3705853020784802E-15</v>
      </c>
      <c r="AM57" s="113">
        <f>A_CO2*(AX56*clim_sens2*(1-EXP(-1/clim_time2))
+AY56*clim_sens2*life1_CO2/(life1_CO2-clim_time2)*(EXP(-1/life1_CO2)-EXP(-1/clim_time2))
+AZ56*clim_sens2*life2_CO2/(life2_CO2-clim_time2)*(EXP(-1/life2_CO2)-EXP(-1/clim_time2))
+BA56*clim_sens2*life3_CO2/(life3_CO2-clim_time2)*(EXP(-1/life3_CO2)-EXP(-1/clim_time2)))
+AM56*EXP(-1/clim_time2)</f>
        <v>1.0841374594889652E-16</v>
      </c>
      <c r="AN57" s="113">
        <f t="shared" si="4"/>
        <v>6.2325899410569164E-15</v>
      </c>
      <c r="AO57" s="113">
        <f t="shared" si="5"/>
        <v>2.4460643363976633E-15</v>
      </c>
      <c r="AP57" s="113">
        <f t="shared" si="6"/>
        <v>1.5943182932701756E-13</v>
      </c>
      <c r="AQ57" s="113">
        <f t="shared" si="7"/>
        <v>1.4352622980899142E-14</v>
      </c>
      <c r="AR57" s="113">
        <f t="shared" si="8"/>
        <v>-6.8829660358096504E-16</v>
      </c>
      <c r="AS57" s="113">
        <f t="shared" si="9"/>
        <v>-3.2638508661244796E-15</v>
      </c>
      <c r="AT57" s="113">
        <f t="shared" si="10"/>
        <v>2.7005543057611759E-12</v>
      </c>
      <c r="AU57" s="113">
        <f t="shared" si="11"/>
        <v>3.1378181960751719E-13</v>
      </c>
      <c r="AV57" s="113">
        <f t="shared" si="12"/>
        <v>0</v>
      </c>
      <c r="AW57" s="149">
        <f>T56*Other_forcing_efficacy*clim_sens2*(1-EXP(-1/clim_time2))
+AW56*EXP(-1/clim_time2)</f>
        <v>0</v>
      </c>
      <c r="AX57" s="113">
        <f>p_0*(inventory[[#This Row],[CO2_flux]]+inventory[[#This Row],[CH4_to_CO2]])+AX56</f>
        <v>0.51078873087052401</v>
      </c>
      <c r="AY57" s="113">
        <f>p_1*(inventory[[#This Row],[CO2_flux]]+inventory[[#This Row],[CH4_to_CO2]])+AY56*EXP(-1/life1_CO2)</f>
        <v>0.4721766653420913</v>
      </c>
      <c r="AZ57" s="113">
        <f>p_2*(inventory[[#This Row],[CO2_flux]]+inventory[[#This Row],[CH4_to_CO2]])+AZ56*EXP(-1/life2_CO2)</f>
        <v>0.21299101289911518</v>
      </c>
      <c r="BA57" s="113">
        <f>p_3*(inventory[[#This Row],[CO2_flux]]+inventory[[#This Row],[CH4_to_CO2]])+BA56*EXP(-1/life3_CO2)</f>
        <v>4.0206843099373909E-3</v>
      </c>
      <c r="BB57" s="113">
        <f>IF(fossil_CH4,K56*(1-EXP(-1/life_CH4))*CH4_to_CO2,0)</f>
        <v>2.0479678811429771E-3</v>
      </c>
    </row>
    <row r="58" spans="1:54" x14ac:dyDescent="0.2">
      <c r="A58" s="43">
        <v>51</v>
      </c>
      <c r="B58" s="107">
        <v>0</v>
      </c>
      <c r="C58" s="107">
        <v>0</v>
      </c>
      <c r="D58" s="107">
        <v>0</v>
      </c>
      <c r="E58" s="107">
        <v>0</v>
      </c>
      <c r="F58" s="107">
        <v>0</v>
      </c>
      <c r="G58" s="107">
        <v>0</v>
      </c>
      <c r="H58" s="131">
        <f>SUM(inventory[[#This Row],[CO2_IRF]:[other_IRF]])</f>
        <v>3.3921208817070441E-10</v>
      </c>
      <c r="I58" s="133">
        <f>SUM(inventory[[#This Row],[CO2_temp]:[other_temp]])</f>
        <v>3.1383791911794255E-12</v>
      </c>
      <c r="J58" s="117">
        <f>SUM(inventory[[#This Row],[CO2_mass0]:[CO2_mass3]])</f>
        <v>1.1940871689618902</v>
      </c>
      <c r="K58" s="117">
        <f>inventory[[#This Row],[CH4_flux]]+K57*EXP(-1/life_CH4)</f>
        <v>1.6360208133261653E-2</v>
      </c>
      <c r="L58" s="117">
        <f>inventory[[#This Row],[Gas1_flux]]+L57*EXP(-1/life_gas1)</f>
        <v>0.6560701214438226</v>
      </c>
      <c r="M58" s="117">
        <f>inventory[[#This Row],[Gas2_flux]]+M57*EXP(-1/life_gas2)</f>
        <v>0</v>
      </c>
      <c r="N58" s="140">
        <f>inventory[[#This Row],[Gas3_flux]]+N57*EXP(-1/life_gas3)</f>
        <v>0.32195827153767509</v>
      </c>
      <c r="O58" s="3">
        <f>inventory[[#This Row],[CO2]]*A_CO2</f>
        <v>2.0916824938705425E-15</v>
      </c>
      <c r="P58" s="3">
        <f>inventory[[#This Row],[CH4]]*A_CH4</f>
        <v>3.4442565221003792E-15</v>
      </c>
      <c r="Q58" s="3">
        <f>inventory[[#This Row],[gas1]]*A_gas1</f>
        <v>2.3410977504127358E-13</v>
      </c>
      <c r="R58" s="3">
        <f>inventory[[#This Row],[gas2]]*A_gas2</f>
        <v>0</v>
      </c>
      <c r="S58" s="3">
        <f>inventory[[#This Row],[gas3]]*A_gas3</f>
        <v>3.4315030134696481E-12</v>
      </c>
      <c r="T58" s="142">
        <f>inventory[[#This Row],[Other_forcing]]/earth_area</f>
        <v>0</v>
      </c>
      <c r="U58" s="3">
        <f>U57+A_CO2*(AX57+AY57*life1_CO2*(1-EXP(-1/life1_CO2))+AZ57*life2_CO2*(1-EXP(-1/life2_CO2))+BA57*life3_CO2*(1-EXP(-1/life3_CO2)))</f>
        <v>1.1193995203869393E-13</v>
      </c>
      <c r="V58" s="3">
        <f t="shared" si="0"/>
        <v>2.5678191858951684E-12</v>
      </c>
      <c r="W58" s="3">
        <f t="shared" si="1"/>
        <v>1.4849935407680508E-11</v>
      </c>
      <c r="X58" s="3">
        <f t="shared" si="2"/>
        <v>-3.5199999999999995E-12</v>
      </c>
      <c r="Y58" s="3">
        <f t="shared" si="3"/>
        <v>3.2520239362509005E-10</v>
      </c>
      <c r="Z58" s="142">
        <f>Z57+inventory[[#This Row],[Other_radfor]]</f>
        <v>0</v>
      </c>
      <c r="AA58" s="3">
        <f>SUM(inventory[[#This Row],[CO2_temp_s1]:[CO2_temp_s2]])</f>
        <v>1.4754677038445372E-15</v>
      </c>
      <c r="AB58" s="3">
        <f>inventory[[#This Row],[CH4_temp_s1]]+inventory[[#This Row],[CH4_temp_s2]]</f>
        <v>8.2307542571983998E-15</v>
      </c>
      <c r="AC58" s="3">
        <f>inventory[[#This Row],[gas1_temp_s1]]+inventory[[#This Row],[gas1_temp_s2]]</f>
        <v>1.7274865037077273E-13</v>
      </c>
      <c r="AD58" s="3">
        <f>inventory[[#This Row],[gas2_temp_s1]]+inventory[[#This Row],[gas2_temp_s2]]</f>
        <v>-3.8669362539830261E-15</v>
      </c>
      <c r="AE58" s="3">
        <f>inventory[[#This Row],[gas3_temp_s1]]+inventory[[#This Row],[gas3_temp_s2]]</f>
        <v>2.959791255101593E-12</v>
      </c>
      <c r="AF58" s="142">
        <f>inventory[[#This Row],[other_temp_s1]]+inventory[[#This Row],[other_temp_s2]]</f>
        <v>0</v>
      </c>
      <c r="AG58" s="118">
        <f>inventory[[#This Row],[CO2_flux]]+AG57</f>
        <v>1</v>
      </c>
      <c r="AH58" s="118">
        <f>inventory[[#This Row],[CH4_flux]]+AH57</f>
        <v>1</v>
      </c>
      <c r="AI58" s="118">
        <f>inventory[[#This Row],[Gas1_flux]]+AI57</f>
        <v>1</v>
      </c>
      <c r="AJ58" s="118">
        <f>inventory[[#This Row],[Gas2_flux]]+AJ57</f>
        <v>1</v>
      </c>
      <c r="AK58" s="144">
        <f>inventory[[#This Row],[Gas3_flux]]+AK57</f>
        <v>1</v>
      </c>
      <c r="AL58" s="113">
        <f>A_CO2*(AX57*clim_sens1*(1-EXP(-1/clim_time1))
+AY57*clim_sens1*life1_CO2/(life1_CO2-clim_time1)*(EXP(-1/life1_CO2)-EXP(-1/clim_time1))
+AZ57*clim_sens1*life2_CO2/(life2_CO2-clim_time1)*(EXP(-1/life2_CO2)-EXP(-1/clim_time1))
+BA57*clim_sens1*life3_CO2/(life3_CO2-clim_time1)*(EXP(-1/life3_CO2)-EXP(-1/clim_time1)))
+AL57*EXP(-1/clim_time1)</f>
        <v>1.3651261591252436E-15</v>
      </c>
      <c r="AM58" s="113">
        <f>A_CO2*(AX57*clim_sens2*(1-EXP(-1/clim_time2))
+AY57*clim_sens2*life1_CO2/(life1_CO2-clim_time2)*(EXP(-1/life1_CO2)-EXP(-1/clim_time2))
+AZ57*clim_sens2*life2_CO2/(life2_CO2-clim_time2)*(EXP(-1/life2_CO2)-EXP(-1/clim_time2))
+BA57*clim_sens2*life3_CO2/(life3_CO2-clim_time2)*(EXP(-1/life3_CO2)-EXP(-1/clim_time2)))
+AM57*EXP(-1/clim_time2)</f>
        <v>1.1034154471929357E-16</v>
      </c>
      <c r="AN58" s="113">
        <f t="shared" si="4"/>
        <v>5.7869028197587085E-15</v>
      </c>
      <c r="AO58" s="113">
        <f t="shared" si="5"/>
        <v>2.4438514374396918E-15</v>
      </c>
      <c r="AP58" s="113">
        <f t="shared" si="6"/>
        <v>1.5818506052059308E-13</v>
      </c>
      <c r="AQ58" s="113">
        <f t="shared" si="7"/>
        <v>1.4563589850179641E-14</v>
      </c>
      <c r="AR58" s="113">
        <f t="shared" si="8"/>
        <v>-6.1104599577595915E-16</v>
      </c>
      <c r="AS58" s="113">
        <f t="shared" si="9"/>
        <v>-3.2558902582070668E-15</v>
      </c>
      <c r="AT58" s="113">
        <f t="shared" si="10"/>
        <v>2.6431440590861807E-12</v>
      </c>
      <c r="AU58" s="113">
        <f t="shared" si="11"/>
        <v>3.1664719601541214E-13</v>
      </c>
      <c r="AV58" s="113">
        <f t="shared" si="12"/>
        <v>0</v>
      </c>
      <c r="AW58" s="149">
        <f>T57*Other_forcing_efficacy*clim_sens2*(1-EXP(-1/clim_time2))
+AW57*EXP(-1/clim_time2)</f>
        <v>0</v>
      </c>
      <c r="AX58" s="113">
        <f>p_0*(inventory[[#This Row],[CO2_flux]]+inventory[[#This Row],[CH4_to_CO2]])+AX57</f>
        <v>0.51119927431238332</v>
      </c>
      <c r="AY58" s="113">
        <f>p_1*(inventory[[#This Row],[CO2_flux]]+inventory[[#This Row],[CH4_to_CO2]])+AY57*EXP(-1/life1_CO2)</f>
        <v>0.47140418102067533</v>
      </c>
      <c r="AZ58" s="113">
        <f>p_2*(inventory[[#This Row],[CO2_flux]]+inventory[[#This Row],[CH4_to_CO2]])+AZ57*EXP(-1/life2_CO2)</f>
        <v>0.20777460604044792</v>
      </c>
      <c r="BA58" s="113">
        <f>p_3*(inventory[[#This Row],[CO2_flux]]+inventory[[#This Row],[CH4_to_CO2]])+BA57*EXP(-1/life3_CO2)</f>
        <v>3.7091075883834857E-3</v>
      </c>
      <c r="BB58" s="113">
        <f>IF(fossil_CH4,K57*(1-EXP(-1/life_CH4))*CH4_to_CO2,0)</f>
        <v>1.8892933357538186E-3</v>
      </c>
    </row>
    <row r="59" spans="1:54" x14ac:dyDescent="0.2">
      <c r="A59" s="43">
        <v>52</v>
      </c>
      <c r="B59" s="107">
        <v>0</v>
      </c>
      <c r="C59" s="107">
        <v>0</v>
      </c>
      <c r="D59" s="107">
        <v>0</v>
      </c>
      <c r="E59" s="107">
        <v>0</v>
      </c>
      <c r="F59" s="107">
        <v>0</v>
      </c>
      <c r="G59" s="107">
        <v>0</v>
      </c>
      <c r="H59" s="131">
        <f>SUM(inventory[[#This Row],[CO2_IRF]:[other_IRF]])</f>
        <v>3.4284428331412582E-10</v>
      </c>
      <c r="I59" s="133">
        <f>SUM(inventory[[#This Row],[CO2_temp]:[other_temp]])</f>
        <v>3.0834111155527984E-12</v>
      </c>
      <c r="J59" s="117">
        <f>SUM(inventory[[#This Row],[CO2_mass0]:[CO2_mass3]])</f>
        <v>1.1882582407550533</v>
      </c>
      <c r="K59" s="117">
        <f>inventory[[#This Row],[CH4_flux]]+K58*EXP(-1/life_CH4)</f>
        <v>1.5092635232377829E-2</v>
      </c>
      <c r="L59" s="117">
        <f>inventory[[#This Row],[Gas1_flux]]+L58*EXP(-1/life_gas1)</f>
        <v>0.6506703979653844</v>
      </c>
      <c r="M59" s="117">
        <f>inventory[[#This Row],[Gas2_flux]]+M58*EXP(-1/life_gas2)</f>
        <v>0</v>
      </c>
      <c r="N59" s="140">
        <f>inventory[[#This Row],[Gas3_flux]]+N58*EXP(-1/life_gas3)</f>
        <v>0.31488255354945399</v>
      </c>
      <c r="O59" s="3">
        <f>inventory[[#This Row],[CO2]]*A_CO2</f>
        <v>2.0814719603306265E-15</v>
      </c>
      <c r="P59" s="3">
        <f>inventory[[#This Row],[CH4]]*A_CH4</f>
        <v>3.1773989005136046E-15</v>
      </c>
      <c r="Q59" s="3">
        <f>inventory[[#This Row],[gas1]]*A_gas1</f>
        <v>2.3218295653894601E-13</v>
      </c>
      <c r="R59" s="3">
        <f>inventory[[#This Row],[gas2]]*A_gas2</f>
        <v>0</v>
      </c>
      <c r="S59" s="3">
        <f>inventory[[#This Row],[gas3]]*A_gas3</f>
        <v>3.3560884341731482E-12</v>
      </c>
      <c r="T59" s="142">
        <f>inventory[[#This Row],[Other_forcing]]/earth_area</f>
        <v>0</v>
      </c>
      <c r="U59" s="3">
        <f>U58+A_CO2*(AX58+AY58*life1_CO2*(1-EXP(-1/life1_CO2))+AZ58*life2_CO2*(1-EXP(-1/life2_CO2))+BA58*life3_CO2*(1-EXP(-1/life3_CO2)))</f>
        <v>1.1402495382829455E-13</v>
      </c>
      <c r="V59" s="3">
        <f t="shared" si="0"/>
        <v>2.5711282204028443E-12</v>
      </c>
      <c r="W59" s="3">
        <f t="shared" si="1"/>
        <v>1.5083080446462143E-11</v>
      </c>
      <c r="X59" s="3">
        <f t="shared" si="2"/>
        <v>-3.5199999999999995E-12</v>
      </c>
      <c r="Y59" s="3">
        <f t="shared" si="3"/>
        <v>3.2859604969343256E-10</v>
      </c>
      <c r="Z59" s="142">
        <f>Z58+inventory[[#This Row],[Other_radfor]]</f>
        <v>0</v>
      </c>
      <c r="AA59" s="3">
        <f>SUM(inventory[[#This Row],[CO2_temp_s1]:[CO2_temp_s2]])</f>
        <v>1.4718163958976535E-15</v>
      </c>
      <c r="AB59" s="3">
        <f>inventory[[#This Row],[CH4_temp_s1]]+inventory[[#This Row],[CH4_temp_s2]]</f>
        <v>7.8129242460236701E-15</v>
      </c>
      <c r="AC59" s="3">
        <f>inventory[[#This Row],[gas1_temp_s1]]+inventory[[#This Row],[gas1_temp_s2]]</f>
        <v>1.7171322846825105E-13</v>
      </c>
      <c r="AD59" s="3">
        <f>inventory[[#This Row],[gas2_temp_s1]]+inventory[[#This Row],[gas2_temp_s2]]</f>
        <v>-3.7904146357623094E-15</v>
      </c>
      <c r="AE59" s="3">
        <f>inventory[[#This Row],[gas3_temp_s1]]+inventory[[#This Row],[gas3_temp_s2]]</f>
        <v>2.9062035610783882E-12</v>
      </c>
      <c r="AF59" s="142">
        <f>inventory[[#This Row],[other_temp_s1]]+inventory[[#This Row],[other_temp_s2]]</f>
        <v>0</v>
      </c>
      <c r="AG59" s="118">
        <f>inventory[[#This Row],[CO2_flux]]+AG58</f>
        <v>1</v>
      </c>
      <c r="AH59" s="118">
        <f>inventory[[#This Row],[CH4_flux]]+AH58</f>
        <v>1</v>
      </c>
      <c r="AI59" s="118">
        <f>inventory[[#This Row],[Gas1_flux]]+AI58</f>
        <v>1</v>
      </c>
      <c r="AJ59" s="118">
        <f>inventory[[#This Row],[Gas2_flux]]+AJ58</f>
        <v>1</v>
      </c>
      <c r="AK59" s="144">
        <f>inventory[[#This Row],[Gas3_flux]]+AK58</f>
        <v>1</v>
      </c>
      <c r="AL59" s="113">
        <f>A_CO2*(AX58*clim_sens1*(1-EXP(-1/clim_time1))
+AY58*clim_sens1*life1_CO2/(life1_CO2-clim_time1)*(EXP(-1/life1_CO2)-EXP(-1/clim_time1))
+AZ58*clim_sens1*life2_CO2/(life2_CO2-clim_time1)*(EXP(-1/life2_CO2)-EXP(-1/clim_time1))
+BA58*clim_sens1*life3_CO2/(life3_CO2-clim_time1)*(EXP(-1/life3_CO2)-EXP(-1/clim_time1)))
+AL58*EXP(-1/clim_time1)</f>
        <v>1.3595623568466225E-15</v>
      </c>
      <c r="AM59" s="113">
        <f>A_CO2*(AX58*clim_sens2*(1-EXP(-1/clim_time2))
+AY58*clim_sens2*life1_CO2/(life1_CO2-clim_time2)*(EXP(-1/life1_CO2)-EXP(-1/clim_time2))
+AZ58*clim_sens2*life2_CO2/(life2_CO2-clim_time2)*(EXP(-1/life2_CO2)-EXP(-1/clim_time2))
+BA58*clim_sens2*life3_CO2/(life3_CO2-clim_time2)*(EXP(-1/life3_CO2)-EXP(-1/clim_time2)))
+AM58*EXP(-1/clim_time2)</f>
        <v>1.1225403905103101E-16</v>
      </c>
      <c r="AN59" s="113">
        <f t="shared" si="4"/>
        <v>5.3715710974126006E-15</v>
      </c>
      <c r="AO59" s="113">
        <f t="shared" si="5"/>
        <v>2.4413531486110703E-15</v>
      </c>
      <c r="AP59" s="113">
        <f t="shared" si="6"/>
        <v>1.5694121076158851E-13</v>
      </c>
      <c r="AQ59" s="113">
        <f t="shared" si="7"/>
        <v>1.4772017706662532E-14</v>
      </c>
      <c r="AR59" s="113">
        <f t="shared" si="8"/>
        <v>-5.4246556936542069E-16</v>
      </c>
      <c r="AS59" s="113">
        <f t="shared" si="9"/>
        <v>-3.2479490663968885E-15</v>
      </c>
      <c r="AT59" s="113">
        <f t="shared" si="10"/>
        <v>2.5867777696773488E-12</v>
      </c>
      <c r="AU59" s="113">
        <f t="shared" si="11"/>
        <v>3.1942579140103938E-13</v>
      </c>
      <c r="AV59" s="113">
        <f t="shared" si="12"/>
        <v>0</v>
      </c>
      <c r="AW59" s="149">
        <f>T58*Other_forcing_efficacy*clim_sens2*(1-EXP(-1/clim_time2))
+AW58*EXP(-1/clim_time2)</f>
        <v>0</v>
      </c>
      <c r="AX59" s="113">
        <f>p_0*(inventory[[#This Row],[CO2_flux]]+inventory[[#This Row],[CH4_to_CO2]])+AX58</f>
        <v>0.51157800925050612</v>
      </c>
      <c r="AY59" s="113">
        <f>p_1*(inventory[[#This Row],[CO2_flux]]+inventory[[#This Row],[CH4_to_CO2]])+AY58*EXP(-1/life1_CO2)</f>
        <v>0.47060086359621428</v>
      </c>
      <c r="AZ59" s="113">
        <f>p_2*(inventory[[#This Row],[CO2_flux]]+inventory[[#This Row],[CH4_to_CO2]])+AZ58*EXP(-1/life2_CO2)</f>
        <v>0.20265768434925543</v>
      </c>
      <c r="BA59" s="113">
        <f>p_3*(inventory[[#This Row],[CO2_flux]]+inventory[[#This Row],[CH4_to_CO2]])+BA58*EXP(-1/life3_CO2)</f>
        <v>3.4216835590773951E-3</v>
      </c>
      <c r="BB59" s="113">
        <f>IF(fossil_CH4,K58*(1-EXP(-1/life_CH4))*CH4_to_CO2,0)</f>
        <v>1.7429127387152586E-3</v>
      </c>
    </row>
    <row r="60" spans="1:54" x14ac:dyDescent="0.2">
      <c r="A60" s="43">
        <v>53</v>
      </c>
      <c r="B60" s="107">
        <v>0</v>
      </c>
      <c r="C60" s="107">
        <v>0</v>
      </c>
      <c r="D60" s="107">
        <v>0</v>
      </c>
      <c r="E60" s="107">
        <v>0</v>
      </c>
      <c r="F60" s="107">
        <v>0</v>
      </c>
      <c r="G60" s="107">
        <v>0</v>
      </c>
      <c r="H60" s="131">
        <f>SUM(inventory[[#This Row],[CO2_IRF]:[other_IRF]])</f>
        <v>3.4639971035330597E-10</v>
      </c>
      <c r="I60" s="133">
        <f>SUM(inventory[[#This Row],[CO2_temp]:[other_temp]])</f>
        <v>3.0294252733690063E-12</v>
      </c>
      <c r="J60" s="117">
        <f>SUM(inventory[[#This Row],[CO2_mass0]:[CO2_mass3]])</f>
        <v>1.1824940351278612</v>
      </c>
      <c r="K60" s="117">
        <f>inventory[[#This Row],[CH4_flux]]+K59*EXP(-1/life_CH4)</f>
        <v>1.3923272638231387E-2</v>
      </c>
      <c r="L60" s="117">
        <f>inventory[[#This Row],[Gas1_flux]]+L59*EXP(-1/life_gas1)</f>
        <v>0.64531511640358075</v>
      </c>
      <c r="M60" s="117">
        <f>inventory[[#This Row],[Gas2_flux]]+M59*EXP(-1/life_gas2)</f>
        <v>0</v>
      </c>
      <c r="N60" s="140">
        <f>inventory[[#This Row],[Gas3_flux]]+N59*EXP(-1/life_gas3)</f>
        <v>0.30796233951772306</v>
      </c>
      <c r="O60" s="3">
        <f>inventory[[#This Row],[CO2]]*A_CO2</f>
        <v>2.0713748013334742E-15</v>
      </c>
      <c r="P60" s="3">
        <f>inventory[[#This Row],[CH4]]*A_CH4</f>
        <v>2.9312171460528722E-15</v>
      </c>
      <c r="Q60" s="3">
        <f>inventory[[#This Row],[gas1]]*A_gas1</f>
        <v>2.3027199653522348E-13</v>
      </c>
      <c r="R60" s="3">
        <f>inventory[[#This Row],[gas2]]*A_gas2</f>
        <v>0</v>
      </c>
      <c r="S60" s="3">
        <f>inventory[[#This Row],[gas3]]*A_gas3</f>
        <v>3.2823312507023677E-12</v>
      </c>
      <c r="T60" s="142">
        <f>inventory[[#This Row],[Other_forcing]]/earth_area</f>
        <v>0</v>
      </c>
      <c r="U60" s="3">
        <f>U59+A_CO2*(AX59+AY59*life1_CO2*(1-EXP(-1/life1_CO2))+AZ59*life2_CO2*(1-EXP(-1/life2_CO2))+BA59*life3_CO2*(1-EXP(-1/life3_CO2)))</f>
        <v>1.1609992261753355E-13</v>
      </c>
      <c r="V60" s="3">
        <f t="shared" si="0"/>
        <v>2.5741808741581575E-12</v>
      </c>
      <c r="W60" s="3">
        <f t="shared" si="1"/>
        <v>1.5314306606912569E-11</v>
      </c>
      <c r="X60" s="3">
        <f t="shared" si="2"/>
        <v>-3.5199999999999995E-12</v>
      </c>
      <c r="Y60" s="3">
        <f t="shared" si="3"/>
        <v>3.3191512294961771E-10</v>
      </c>
      <c r="Z60" s="142">
        <f>Z59+inventory[[#This Row],[Other_radfor]]</f>
        <v>0</v>
      </c>
      <c r="AA60" s="3">
        <f>SUM(inventory[[#This Row],[CO2_temp_s1]:[CO2_temp_s2]])</f>
        <v>1.4680640849539888E-15</v>
      </c>
      <c r="AB60" s="3">
        <f>inventory[[#This Row],[CH4_temp_s1]]+inventory[[#This Row],[CH4_temp_s2]]</f>
        <v>7.4233042547955026E-15</v>
      </c>
      <c r="AC60" s="3">
        <f>inventory[[#This Row],[gas1_temp_s1]]+inventory[[#This Row],[gas1_temp_s2]]</f>
        <v>1.706790094968426E-13</v>
      </c>
      <c r="AD60" s="3">
        <f>inventory[[#This Row],[gas2_temp_s1]]+inventory[[#This Row],[gas2_temp_s2]]</f>
        <v>-3.7216094744317877E-15</v>
      </c>
      <c r="AE60" s="3">
        <f>inventory[[#This Row],[gas3_temp_s1]]+inventory[[#This Row],[gas3_temp_s2]]</f>
        <v>2.8535765050068459E-12</v>
      </c>
      <c r="AF60" s="142">
        <f>inventory[[#This Row],[other_temp_s1]]+inventory[[#This Row],[other_temp_s2]]</f>
        <v>0</v>
      </c>
      <c r="AG60" s="118">
        <f>inventory[[#This Row],[CO2_flux]]+AG59</f>
        <v>1</v>
      </c>
      <c r="AH60" s="118">
        <f>inventory[[#This Row],[CH4_flux]]+AH59</f>
        <v>1</v>
      </c>
      <c r="AI60" s="118">
        <f>inventory[[#This Row],[Gas1_flux]]+AI59</f>
        <v>1</v>
      </c>
      <c r="AJ60" s="118">
        <f>inventory[[#This Row],[Gas2_flux]]+AJ59</f>
        <v>1</v>
      </c>
      <c r="AK60" s="144">
        <f>inventory[[#This Row],[Gas3_flux]]+AK59</f>
        <v>1</v>
      </c>
      <c r="AL60" s="113">
        <f>A_CO2*(AX59*clim_sens1*(1-EXP(-1/clim_time1))
+AY59*clim_sens1*life1_CO2/(life1_CO2-clim_time1)*(EXP(-1/life1_CO2)-EXP(-1/clim_time1))
+AZ59*clim_sens1*life2_CO2/(life2_CO2-clim_time1)*(EXP(-1/life2_CO2)-EXP(-1/clim_time1))
+BA59*clim_sens1*life3_CO2/(life3_CO2-clim_time1)*(EXP(-1/life3_CO2)-EXP(-1/clim_time1)))
+AL59*EXP(-1/clim_time1)</f>
        <v>1.3539127140538083E-15</v>
      </c>
      <c r="AM60" s="113">
        <f>A_CO2*(AX59*clim_sens2*(1-EXP(-1/clim_time2))
+AY59*clim_sens2*life1_CO2/(life1_CO2-clim_time2)*(EXP(-1/life1_CO2)-EXP(-1/clim_time2))
+AZ59*clim_sens2*life2_CO2/(life2_CO2-clim_time2)*(EXP(-1/life2_CO2)-EXP(-1/clim_time2))
+BA59*clim_sens2*life3_CO2/(life3_CO2-clim_time2)*(EXP(-1/life3_CO2)-EXP(-1/clim_time2)))
+AM59*EXP(-1/clim_time2)</f>
        <v>1.1415137090018049E-16</v>
      </c>
      <c r="AN60" s="113">
        <f t="shared" si="4"/>
        <v>4.9847115589051283E-15</v>
      </c>
      <c r="AO60" s="113">
        <f t="shared" si="5"/>
        <v>2.4385926958903746E-15</v>
      </c>
      <c r="AP60" s="113">
        <f t="shared" si="6"/>
        <v>1.5570108009165831E-13</v>
      </c>
      <c r="AQ60" s="113">
        <f t="shared" si="7"/>
        <v>1.4977929405184296E-14</v>
      </c>
      <c r="AR60" s="113">
        <f t="shared" si="8"/>
        <v>-4.81582231094178E-16</v>
      </c>
      <c r="AS60" s="113">
        <f t="shared" si="9"/>
        <v>-3.2400272433376094E-15</v>
      </c>
      <c r="AT60" s="113">
        <f t="shared" si="10"/>
        <v>2.5314569339759089E-12</v>
      </c>
      <c r="AU60" s="113">
        <f t="shared" si="11"/>
        <v>3.2211957103093691E-13</v>
      </c>
      <c r="AV60" s="113">
        <f t="shared" si="12"/>
        <v>0</v>
      </c>
      <c r="AW60" s="149">
        <f>T59*Other_forcing_efficacy*clim_sens2*(1-EXP(-1/clim_time2))
+AW59*EXP(-1/clim_time2)</f>
        <v>0</v>
      </c>
      <c r="AX60" s="113">
        <f>p_0*(inventory[[#This Row],[CO2_flux]]+inventory[[#This Row],[CH4_to_CO2]])+AX59</f>
        <v>0.51192740017660465</v>
      </c>
      <c r="AY60" s="113">
        <f>p_1*(inventory[[#This Row],[CO2_flux]]+inventory[[#This Row],[CH4_to_CO2]])+AY59*EXP(-1/life1_CO2)</f>
        <v>0.46976933162618328</v>
      </c>
      <c r="AZ60" s="113">
        <f>p_2*(inventory[[#This Row],[CO2_flux]]+inventory[[#This Row],[CH4_to_CO2]])+AZ59*EXP(-1/life2_CO2)</f>
        <v>0.19764076492474572</v>
      </c>
      <c r="BA60" s="113">
        <f>p_3*(inventory[[#This Row],[CO2_flux]]+inventory[[#This Row],[CH4_to_CO2]])+BA59*EXP(-1/life3_CO2)</f>
        <v>3.1565384003275593E-3</v>
      </c>
      <c r="BB60" s="113">
        <f>IF(fossil_CH4,K59*(1-EXP(-1/life_CH4))*CH4_to_CO2,0)</f>
        <v>1.6078735669513588E-3</v>
      </c>
    </row>
    <row r="61" spans="1:54" x14ac:dyDescent="0.2">
      <c r="A61" s="43">
        <v>54</v>
      </c>
      <c r="B61" s="107">
        <v>0</v>
      </c>
      <c r="C61" s="107">
        <v>0</v>
      </c>
      <c r="D61" s="107">
        <v>0</v>
      </c>
      <c r="E61" s="107">
        <v>0</v>
      </c>
      <c r="F61" s="107">
        <v>0</v>
      </c>
      <c r="G61" s="107">
        <v>0</v>
      </c>
      <c r="H61" s="131">
        <f>SUM(inventory[[#This Row],[CO2_IRF]:[other_IRF]])</f>
        <v>3.4988004416835518E-10</v>
      </c>
      <c r="I61" s="133">
        <f>SUM(inventory[[#This Row],[CO2_temp]:[other_temp]])</f>
        <v>2.9764221435605637E-12</v>
      </c>
      <c r="J61" s="117">
        <f>SUM(inventory[[#This Row],[CO2_mass0]:[CO2_mass3]])</f>
        <v>1.1767977675839867</v>
      </c>
      <c r="K61" s="117">
        <f>inventory[[#This Row],[CH4_flux]]+K60*EXP(-1/life_CH4)</f>
        <v>1.2844511112456054E-2</v>
      </c>
      <c r="L61" s="117">
        <f>inventory[[#This Row],[Gas1_flux]]+L60*EXP(-1/life_gas1)</f>
        <v>0.64000391098339326</v>
      </c>
      <c r="M61" s="117">
        <f>inventory[[#This Row],[Gas2_flux]]+M60*EXP(-1/life_gas2)</f>
        <v>0</v>
      </c>
      <c r="N61" s="140">
        <f>inventory[[#This Row],[Gas3_flux]]+N60*EXP(-1/life_gas3)</f>
        <v>0.3011942119122013</v>
      </c>
      <c r="O61" s="3">
        <f>inventory[[#This Row],[CO2]]*A_CO2</f>
        <v>2.061396649476869E-15</v>
      </c>
      <c r="P61" s="3">
        <f>inventory[[#This Row],[CH4]]*A_CH4</f>
        <v>2.7041093127858451E-15</v>
      </c>
      <c r="Q61" s="3">
        <f>inventory[[#This Row],[gas1]]*A_gas1</f>
        <v>2.2837676450822356E-13</v>
      </c>
      <c r="R61" s="3">
        <f>inventory[[#This Row],[gas2]]*A_gas2</f>
        <v>0</v>
      </c>
      <c r="S61" s="3">
        <f>inventory[[#This Row],[gas3]]*A_gas3</f>
        <v>3.2101950382579012E-12</v>
      </c>
      <c r="T61" s="142">
        <f>inventory[[#This Row],[Other_forcing]]/earth_area</f>
        <v>0</v>
      </c>
      <c r="U61" s="3">
        <f>U60+A_CO2*(AX60+AY60*life1_CO2*(1-EXP(-1/life1_CO2))+AZ60*life2_CO2*(1-EXP(-1/life2_CO2))+BA60*life3_CO2*(1-EXP(-1/life3_CO2)))</f>
        <v>1.1816496526621921E-13</v>
      </c>
      <c r="V61" s="3">
        <f t="shared" si="0"/>
        <v>2.5769970112906687E-12</v>
      </c>
      <c r="W61" s="3">
        <f t="shared" si="1"/>
        <v>1.5543629682179564E-11</v>
      </c>
      <c r="X61" s="3">
        <f t="shared" si="2"/>
        <v>-3.5199999999999995E-12</v>
      </c>
      <c r="Y61" s="3">
        <f t="shared" si="3"/>
        <v>3.3516125250961872E-10</v>
      </c>
      <c r="Z61" s="142">
        <f>Z60+inventory[[#This Row],[Other_radfor]]</f>
        <v>0</v>
      </c>
      <c r="AA61" s="3">
        <f>SUM(inventory[[#This Row],[CO2_temp_s1]:[CO2_temp_s2]])</f>
        <v>1.4642281129668377E-15</v>
      </c>
      <c r="AB61" s="3">
        <f>inventory[[#This Row],[CH4_temp_s1]]+inventory[[#This Row],[CH4_temp_s2]]</f>
        <v>7.0601257984573523E-15</v>
      </c>
      <c r="AC61" s="3">
        <f>inventory[[#This Row],[gas1_temp_s1]]+inventory[[#This Row],[gas1_temp_s2]]</f>
        <v>1.696467170868091E-13</v>
      </c>
      <c r="AD61" s="3">
        <f>inventory[[#This Row],[gas2_temp_s1]]+inventory[[#This Row],[gas2_temp_s2]]</f>
        <v>-3.6596568441058756E-15</v>
      </c>
      <c r="AE61" s="3">
        <f>inventory[[#This Row],[gas3_temp_s1]]+inventory[[#This Row],[gas3_temp_s2]]</f>
        <v>2.8019107294064361E-12</v>
      </c>
      <c r="AF61" s="142">
        <f>inventory[[#This Row],[other_temp_s1]]+inventory[[#This Row],[other_temp_s2]]</f>
        <v>0</v>
      </c>
      <c r="AG61" s="118">
        <f>inventory[[#This Row],[CO2_flux]]+AG60</f>
        <v>1</v>
      </c>
      <c r="AH61" s="118">
        <f>inventory[[#This Row],[CH4_flux]]+AH60</f>
        <v>1</v>
      </c>
      <c r="AI61" s="118">
        <f>inventory[[#This Row],[Gas1_flux]]+AI60</f>
        <v>1</v>
      </c>
      <c r="AJ61" s="118">
        <f>inventory[[#This Row],[Gas2_flux]]+AJ60</f>
        <v>1</v>
      </c>
      <c r="AK61" s="144">
        <f>inventory[[#This Row],[Gas3_flux]]+AK60</f>
        <v>1</v>
      </c>
      <c r="AL61" s="113">
        <f>A_CO2*(AX60*clim_sens1*(1-EXP(-1/clim_time1))
+AY60*clim_sens1*life1_CO2/(life1_CO2-clim_time1)*(EXP(-1/life1_CO2)-EXP(-1/clim_time1))
+AZ60*clim_sens1*life2_CO2/(life2_CO2-clim_time1)*(EXP(-1/life2_CO2)-EXP(-1/clim_time1))
+BA60*clim_sens1*life3_CO2/(life3_CO2-clim_time1)*(EXP(-1/life3_CO2)-EXP(-1/clim_time1)))
+AL60*EXP(-1/clim_time1)</f>
        <v>1.3481944239093581E-15</v>
      </c>
      <c r="AM61" s="113">
        <f>A_CO2*(AX60*clim_sens2*(1-EXP(-1/clim_time2))
+AY60*clim_sens2*life1_CO2/(life1_CO2-clim_time2)*(EXP(-1/life1_CO2)-EXP(-1/clim_time2))
+AZ60*clim_sens2*life2_CO2/(life2_CO2-clim_time2)*(EXP(-1/life2_CO2)-EXP(-1/clim_time2))
+BA60*clim_sens2*life3_CO2/(life3_CO2-clim_time2)*(EXP(-1/life3_CO2)-EXP(-1/clim_time2)))
+AM60*EXP(-1/clim_time2)</f>
        <v>1.160336890574796E-16</v>
      </c>
      <c r="AN61" s="113">
        <f t="shared" si="4"/>
        <v>4.6245342954449249E-15</v>
      </c>
      <c r="AO61" s="113">
        <f t="shared" si="5"/>
        <v>2.4355915030124274E-15</v>
      </c>
      <c r="AP61" s="113">
        <f t="shared" si="6"/>
        <v>1.544653694791072E-13</v>
      </c>
      <c r="AQ61" s="113">
        <f t="shared" si="7"/>
        <v>1.5181347607701884E-14</v>
      </c>
      <c r="AR61" s="113">
        <f t="shared" si="8"/>
        <v>-4.2753210231747847E-16</v>
      </c>
      <c r="AS61" s="113">
        <f t="shared" si="9"/>
        <v>-3.2321247417883971E-15</v>
      </c>
      <c r="AT61" s="113">
        <f t="shared" si="10"/>
        <v>2.4771802725673381E-12</v>
      </c>
      <c r="AU61" s="113">
        <f t="shared" si="11"/>
        <v>3.2473045683909803E-13</v>
      </c>
      <c r="AV61" s="113">
        <f t="shared" si="12"/>
        <v>0</v>
      </c>
      <c r="AW61" s="149">
        <f>T60*Other_forcing_efficacy*clim_sens2*(1-EXP(-1/clim_time2))
+AW60*EXP(-1/clim_time2)</f>
        <v>0</v>
      </c>
      <c r="AX61" s="113">
        <f>p_0*(inventory[[#This Row],[CO2_flux]]+inventory[[#This Row],[CH4_to_CO2]])+AX60</f>
        <v>0.51224972063598728</v>
      </c>
      <c r="AY61" s="113">
        <f>p_1*(inventory[[#This Row],[CO2_flux]]+inventory[[#This Row],[CH4_to_CO2]])+AY60*EXP(-1/life1_CO2)</f>
        <v>0.46891200020327811</v>
      </c>
      <c r="AZ61" s="113">
        <f>p_2*(inventory[[#This Row],[CO2_flux]]+inventory[[#This Row],[CH4_to_CO2]])+AZ60*EXP(-1/life2_CO2)</f>
        <v>0.19272410275518465</v>
      </c>
      <c r="BA61" s="113">
        <f>p_3*(inventory[[#This Row],[CO2_flux]]+inventory[[#This Row],[CH4_to_CO2]])+BA60*EXP(-1/life3_CO2)</f>
        <v>2.9119439895366438E-3</v>
      </c>
      <c r="BB61" s="113">
        <f>IF(fossil_CH4,K60*(1-EXP(-1/life_CH4))*CH4_to_CO2,0)</f>
        <v>1.4832970979410816E-3</v>
      </c>
    </row>
    <row r="62" spans="1:54" x14ac:dyDescent="0.2">
      <c r="A62" s="43">
        <v>55</v>
      </c>
      <c r="B62" s="107">
        <v>0</v>
      </c>
      <c r="C62" s="107">
        <v>0</v>
      </c>
      <c r="D62" s="107">
        <v>0</v>
      </c>
      <c r="E62" s="107">
        <v>0</v>
      </c>
      <c r="F62" s="107">
        <v>0</v>
      </c>
      <c r="G62" s="107">
        <v>0</v>
      </c>
      <c r="H62" s="131">
        <f>SUM(inventory[[#This Row],[CO2_IRF]:[other_IRF]])</f>
        <v>3.5328692195323286E-10</v>
      </c>
      <c r="I62" s="133">
        <f>SUM(inventory[[#This Row],[CO2_temp]:[other_temp]])</f>
        <v>2.9243996594755584E-12</v>
      </c>
      <c r="J62" s="117">
        <f>SUM(inventory[[#This Row],[CO2_mass0]:[CO2_mass3]])</f>
        <v>1.1711721882707877</v>
      </c>
      <c r="K62" s="117">
        <f>inventory[[#This Row],[CH4_flux]]+K61*EXP(-1/life_CH4)</f>
        <v>1.1849330973020719E-2</v>
      </c>
      <c r="L62" s="117">
        <f>inventory[[#This Row],[Gas1_flux]]+L61*EXP(-1/life_gas1)</f>
        <v>0.63473641894028066</v>
      </c>
      <c r="M62" s="117">
        <f>inventory[[#This Row],[Gas2_flux]]+M61*EXP(-1/life_gas2)</f>
        <v>0</v>
      </c>
      <c r="N62" s="140">
        <f>inventory[[#This Row],[Gas3_flux]]+N61*EXP(-1/life_gas3)</f>
        <v>0.29457482831010662</v>
      </c>
      <c r="O62" s="3">
        <f>inventory[[#This Row],[CO2]]*A_CO2</f>
        <v>2.0515423221939383E-15</v>
      </c>
      <c r="P62" s="3">
        <f>inventory[[#This Row],[CH4]]*A_CH4</f>
        <v>2.4945975719818754E-15</v>
      </c>
      <c r="Q62" s="3">
        <f>inventory[[#This Row],[gas1]]*A_gas1</f>
        <v>2.2649713101031185E-13</v>
      </c>
      <c r="R62" s="3">
        <f>inventory[[#This Row],[gas2]]*A_gas2</f>
        <v>0</v>
      </c>
      <c r="S62" s="3">
        <f>inventory[[#This Row],[gas3]]*A_gas3</f>
        <v>3.1396441725528045E-12</v>
      </c>
      <c r="T62" s="142">
        <f>inventory[[#This Row],[Other_forcing]]/earth_area</f>
        <v>0</v>
      </c>
      <c r="U62" s="3">
        <f>U61+A_CO2*(AX61+AY61*life1_CO2*(1-EXP(-1/life1_CO2))+AZ61*life2_CO2*(1-EXP(-1/life2_CO2))+BA61*life3_CO2*(1-EXP(-1/life3_CO2)))</f>
        <v>1.2022019458128517E-13</v>
      </c>
      <c r="V62" s="3">
        <f t="shared" si="0"/>
        <v>2.5795949568766379E-12</v>
      </c>
      <c r="W62" s="3">
        <f t="shared" si="1"/>
        <v>1.5771065335426878E-11</v>
      </c>
      <c r="X62" s="3">
        <f t="shared" si="2"/>
        <v>-3.5199999999999995E-12</v>
      </c>
      <c r="Y62" s="3">
        <f t="shared" si="3"/>
        <v>3.3833604146634807E-10</v>
      </c>
      <c r="Z62" s="142">
        <f>Z61+inventory[[#This Row],[Other_radfor]]</f>
        <v>0</v>
      </c>
      <c r="AA62" s="3">
        <f>SUM(inventory[[#This Row],[CO2_temp_s1]:[CO2_temp_s2]])</f>
        <v>1.460324319683257E-15</v>
      </c>
      <c r="AB62" s="3">
        <f>inventory[[#This Row],[CH4_temp_s1]]+inventory[[#This Row],[CH4_temp_s2]]</f>
        <v>6.7217107102995494E-15</v>
      </c>
      <c r="AC62" s="3">
        <f>inventory[[#This Row],[gas1_temp_s1]]+inventory[[#This Row],[gas1_temp_s2]]</f>
        <v>1.6861698679961465E-13</v>
      </c>
      <c r="AD62" s="3">
        <f>inventory[[#This Row],[gas2_temp_s1]]+inventory[[#This Row],[gas2_temp_s2]]</f>
        <v>-3.603789775980189E-15</v>
      </c>
      <c r="AE62" s="3">
        <f>inventory[[#This Row],[gas3_temp_s1]]+inventory[[#This Row],[gas3_temp_s2]]</f>
        <v>2.7512044274219412E-12</v>
      </c>
      <c r="AF62" s="142">
        <f>inventory[[#This Row],[other_temp_s1]]+inventory[[#This Row],[other_temp_s2]]</f>
        <v>0</v>
      </c>
      <c r="AG62" s="118">
        <f>inventory[[#This Row],[CO2_flux]]+AG61</f>
        <v>1</v>
      </c>
      <c r="AH62" s="118">
        <f>inventory[[#This Row],[CH4_flux]]+AH61</f>
        <v>1</v>
      </c>
      <c r="AI62" s="118">
        <f>inventory[[#This Row],[Gas1_flux]]+AI61</f>
        <v>1</v>
      </c>
      <c r="AJ62" s="118">
        <f>inventory[[#This Row],[Gas2_flux]]+AJ61</f>
        <v>1</v>
      </c>
      <c r="AK62" s="144">
        <f>inventory[[#This Row],[Gas3_flux]]+AK61</f>
        <v>1</v>
      </c>
      <c r="AL62" s="113">
        <f>A_CO2*(AX61*clim_sens1*(1-EXP(-1/clim_time1))
+AY61*clim_sens1*life1_CO2/(life1_CO2-clim_time1)*(EXP(-1/life1_CO2)-EXP(-1/clim_time1))
+AZ61*clim_sens1*life2_CO2/(life2_CO2-clim_time1)*(EXP(-1/life2_CO2)-EXP(-1/clim_time1))
+BA61*clim_sens1*life3_CO2/(life3_CO2-clim_time1)*(EXP(-1/life3_CO2)-EXP(-1/clim_time1)))
+AL61*EXP(-1/clim_time1)</f>
        <v>1.3424231715096457E-15</v>
      </c>
      <c r="AM62" s="113">
        <f>A_CO2*(AX61*clim_sens2*(1-EXP(-1/clim_time2))
+AY61*clim_sens2*life1_CO2/(life1_CO2-clim_time2)*(EXP(-1/life1_CO2)-EXP(-1/clim_time2))
+AZ61*clim_sens2*life2_CO2/(life2_CO2-clim_time2)*(EXP(-1/life2_CO2)-EXP(-1/clim_time2))
+BA61*clim_sens2*life3_CO2/(life3_CO2-clim_time2)*(EXP(-1/life3_CO2)-EXP(-1/clim_time2)))
+AM61*EXP(-1/clim_time2)</f>
        <v>1.1790114817361135E-16</v>
      </c>
      <c r="AN62" s="113">
        <f t="shared" si="4"/>
        <v>4.2893413791885431E-15</v>
      </c>
      <c r="AO62" s="113">
        <f t="shared" si="5"/>
        <v>2.4323693311110067E-15</v>
      </c>
      <c r="AP62" s="113">
        <f t="shared" si="6"/>
        <v>1.5323469201472283E-13</v>
      </c>
      <c r="AQ62" s="113">
        <f t="shared" si="7"/>
        <v>1.5382294784891831E-14</v>
      </c>
      <c r="AR62" s="113">
        <f t="shared" si="8"/>
        <v>-3.7954826135654862E-16</v>
      </c>
      <c r="AS62" s="113">
        <f t="shared" si="9"/>
        <v>-3.2242415146236402E-15</v>
      </c>
      <c r="AT62" s="113">
        <f t="shared" si="10"/>
        <v>2.4239440990422995E-12</v>
      </c>
      <c r="AU62" s="113">
        <f t="shared" si="11"/>
        <v>3.2726032837964142E-13</v>
      </c>
      <c r="AV62" s="113">
        <f t="shared" si="12"/>
        <v>0</v>
      </c>
      <c r="AW62" s="149">
        <f>T61*Other_forcing_efficacy*clim_sens2*(1-EXP(-1/clim_time2))
+AW61*EXP(-1/clim_time2)</f>
        <v>0</v>
      </c>
      <c r="AX62" s="113">
        <f>p_0*(inventory[[#This Row],[CO2_flux]]+inventory[[#This Row],[CH4_to_CO2]])+AX61</f>
        <v>0.51254706802189887</v>
      </c>
      <c r="AY62" s="113">
        <f>p_1*(inventory[[#This Row],[CO2_flux]]+inventory[[#This Row],[CH4_to_CO2]])+AY61*EXP(-1/life1_CO2)</f>
        <v>0.46803109672113963</v>
      </c>
      <c r="AZ62" s="113">
        <f>p_2*(inventory[[#This Row],[CO2_flux]]+inventory[[#This Row],[CH4_to_CO2]])+AZ61*EXP(-1/life2_CO2)</f>
        <v>0.18790771702040446</v>
      </c>
      <c r="BA62" s="113">
        <f>p_3*(inventory[[#This Row],[CO2_flux]]+inventory[[#This Row],[CH4_to_CO2]])+BA61*EXP(-1/life3_CO2)</f>
        <v>2.6863065073447425E-3</v>
      </c>
      <c r="BB62" s="113">
        <f>IF(fossil_CH4,K61*(1-EXP(-1/life_CH4))*CH4_to_CO2,0)</f>
        <v>1.3683726917235863E-3</v>
      </c>
    </row>
    <row r="63" spans="1:54" x14ac:dyDescent="0.2">
      <c r="A63" s="43">
        <v>56</v>
      </c>
      <c r="B63" s="107">
        <v>0</v>
      </c>
      <c r="C63" s="107">
        <v>0</v>
      </c>
      <c r="D63" s="107">
        <v>0</v>
      </c>
      <c r="E63" s="107">
        <v>0</v>
      </c>
      <c r="F63" s="107">
        <v>0</v>
      </c>
      <c r="G63" s="107">
        <v>0</v>
      </c>
      <c r="H63" s="131">
        <f>SUM(inventory[[#This Row],[CO2_IRF]:[other_IRF]])</f>
        <v>3.5662194412691064E-10</v>
      </c>
      <c r="I63" s="133">
        <f>SUM(inventory[[#This Row],[CO2_temp]:[other_temp]])</f>
        <v>2.8733535551867166E-12</v>
      </c>
      <c r="J63" s="117">
        <f>SUM(inventory[[#This Row],[CO2_mass0]:[CO2_mass3]])</f>
        <v>1.16561962378371</v>
      </c>
      <c r="K63" s="117">
        <f>inventory[[#This Row],[CH4_flux]]+K62*EXP(-1/life_CH4)</f>
        <v>1.0931256415982063E-2</v>
      </c>
      <c r="L63" s="117">
        <f>inventory[[#This Row],[Gas1_flux]]+L62*EXP(-1/life_gas1)</f>
        <v>0.62951228049540087</v>
      </c>
      <c r="M63" s="117">
        <f>inventory[[#This Row],[Gas2_flux]]+M62*EXP(-1/life_gas2)</f>
        <v>0</v>
      </c>
      <c r="N63" s="140">
        <f>inventory[[#This Row],[Gas3_flux]]+N62*EXP(-1/life_gas3)</f>
        <v>0.2881009197455085</v>
      </c>
      <c r="O63" s="3">
        <f>inventory[[#This Row],[CO2]]*A_CO2</f>
        <v>2.0418158949819245E-15</v>
      </c>
      <c r="P63" s="3">
        <f>inventory[[#This Row],[CH4]]*A_CH4</f>
        <v>2.3013185956327891E-15</v>
      </c>
      <c r="Q63" s="3">
        <f>inventory[[#This Row],[gas1]]*A_gas1</f>
        <v>2.2463296765926068E-13</v>
      </c>
      <c r="R63" s="3">
        <f>inventory[[#This Row],[gas2]]*A_gas2</f>
        <v>0</v>
      </c>
      <c r="S63" s="3">
        <f>inventory[[#This Row],[gas3]]*A_gas3</f>
        <v>3.0706438122196307E-12</v>
      </c>
      <c r="T63" s="142">
        <f>inventory[[#This Row],[Other_forcing]]/earth_area</f>
        <v>0</v>
      </c>
      <c r="U63" s="3">
        <f>U62+A_CO2*(AX62+AY62*life1_CO2*(1-EXP(-1/life1_CO2))+AZ62*life2_CO2*(1-EXP(-1/life2_CO2))+BA62*life3_CO2*(1-EXP(-1/life3_CO2)))</f>
        <v>1.2226572848231219E-13</v>
      </c>
      <c r="V63" s="3">
        <f t="shared" si="0"/>
        <v>2.5819916161833667E-12</v>
      </c>
      <c r="W63" s="3">
        <f t="shared" si="1"/>
        <v>1.5996629100904069E-11</v>
      </c>
      <c r="X63" s="3">
        <f t="shared" si="2"/>
        <v>-3.5199999999999995E-12</v>
      </c>
      <c r="Y63" s="3">
        <f t="shared" si="3"/>
        <v>3.4144105768134091E-10</v>
      </c>
      <c r="Z63" s="142">
        <f>Z62+inventory[[#This Row],[Other_radfor]]</f>
        <v>0</v>
      </c>
      <c r="AA63" s="3">
        <f>SUM(inventory[[#This Row],[CO2_temp_s1]:[CO2_temp_s2]])</f>
        <v>1.4563671518901276E-15</v>
      </c>
      <c r="AB63" s="3">
        <f>inventory[[#This Row],[CH4_temp_s1]]+inventory[[#This Row],[CH4_temp_s2]]</f>
        <v>6.4064693854750886E-15</v>
      </c>
      <c r="AC63" s="3">
        <f>inventory[[#This Row],[gas1_temp_s1]]+inventory[[#This Row],[gas1_temp_s2]]</f>
        <v>1.6759037606815733E-13</v>
      </c>
      <c r="AD63" s="3">
        <f>inventory[[#This Row],[gas2_temp_s1]]+inventory[[#This Row],[gas2_temp_s2]]</f>
        <v>-3.5533273764171091E-15</v>
      </c>
      <c r="AE63" s="3">
        <f>inventory[[#This Row],[gas3_temp_s1]]+inventory[[#This Row],[gas3_temp_s2]]</f>
        <v>2.7014536699576113E-12</v>
      </c>
      <c r="AF63" s="142">
        <f>inventory[[#This Row],[other_temp_s1]]+inventory[[#This Row],[other_temp_s2]]</f>
        <v>0</v>
      </c>
      <c r="AG63" s="118">
        <f>inventory[[#This Row],[CO2_flux]]+AG62</f>
        <v>1</v>
      </c>
      <c r="AH63" s="118">
        <f>inventory[[#This Row],[CH4_flux]]+AH62</f>
        <v>1</v>
      </c>
      <c r="AI63" s="118">
        <f>inventory[[#This Row],[Gas1_flux]]+AI62</f>
        <v>1</v>
      </c>
      <c r="AJ63" s="118">
        <f>inventory[[#This Row],[Gas2_flux]]+AJ62</f>
        <v>1</v>
      </c>
      <c r="AK63" s="144">
        <f>inventory[[#This Row],[Gas3_flux]]+AK62</f>
        <v>1</v>
      </c>
      <c r="AL63" s="113">
        <f>A_CO2*(AX62*clim_sens1*(1-EXP(-1/clim_time1))
+AY62*clim_sens1*life1_CO2/(life1_CO2-clim_time1)*(EXP(-1/life1_CO2)-EXP(-1/clim_time1))
+AZ62*clim_sens1*life2_CO2/(life2_CO2-clim_time1)*(EXP(-1/life2_CO2)-EXP(-1/clim_time1))
+BA62*clim_sens1*life3_CO2/(life3_CO2-clim_time1)*(EXP(-1/life3_CO2)-EXP(-1/clim_time1)))
+AL62*EXP(-1/clim_time1)</f>
        <v>1.3366132440183727E-15</v>
      </c>
      <c r="AM63" s="113">
        <f>A_CO2*(AX62*clim_sens2*(1-EXP(-1/clim_time2))
+AY62*clim_sens2*life1_CO2/(life1_CO2-clim_time2)*(EXP(-1/life1_CO2)-EXP(-1/clim_time2))
+AZ62*clim_sens2*life2_CO2/(life2_CO2-clim_time2)*(EXP(-1/life2_CO2)-EXP(-1/clim_time2))
+BA62*clim_sens2*life3_CO2/(life3_CO2-clim_time2)*(EXP(-1/life3_CO2)-EXP(-1/clim_time2)))
+AM62*EXP(-1/clim_time2)</f>
        <v>1.1975390787175498E-16</v>
      </c>
      <c r="AN63" s="113">
        <f t="shared" si="4"/>
        <v>3.9775249779329287E-15</v>
      </c>
      <c r="AO63" s="113">
        <f t="shared" si="5"/>
        <v>2.4289444075421595E-15</v>
      </c>
      <c r="AP63" s="113">
        <f t="shared" si="6"/>
        <v>1.5200958285042112E-13</v>
      </c>
      <c r="AQ63" s="113">
        <f t="shared" si="7"/>
        <v>1.55807932177362E-14</v>
      </c>
      <c r="AR63" s="113">
        <f t="shared" si="8"/>
        <v>-3.3694986158443986E-16</v>
      </c>
      <c r="AS63" s="113">
        <f t="shared" si="9"/>
        <v>-3.2163775148326689E-15</v>
      </c>
      <c r="AT63" s="113">
        <f t="shared" si="10"/>
        <v>2.3717426461990676E-12</v>
      </c>
      <c r="AU63" s="113">
        <f t="shared" si="11"/>
        <v>3.2971102375854372E-13</v>
      </c>
      <c r="AV63" s="113">
        <f t="shared" si="12"/>
        <v>0</v>
      </c>
      <c r="AW63" s="149">
        <f>T62*Other_forcing_efficacy*clim_sens2*(1-EXP(-1/clim_time2))
+AW62*EXP(-1/clim_time2)</f>
        <v>0</v>
      </c>
      <c r="AX63" s="113">
        <f>p_0*(inventory[[#This Row],[CO2_flux]]+inventory[[#This Row],[CH4_to_CO2]])+AX62</f>
        <v>0.5128213772236101</v>
      </c>
      <c r="AY63" s="113">
        <f>p_1*(inventory[[#This Row],[CO2_flux]]+inventory[[#This Row],[CH4_to_CO2]])+AY62*EXP(-1/life1_CO2)</f>
        <v>0.46712867541856146</v>
      </c>
      <c r="AZ63" s="113">
        <f>p_2*(inventory[[#This Row],[CO2_flux]]+inventory[[#This Row],[CH4_to_CO2]])+AZ62*EXP(-1/life2_CO2)</f>
        <v>0.18319141519459378</v>
      </c>
      <c r="BA63" s="113">
        <f>p_3*(inventory[[#This Row],[CO2_flux]]+inventory[[#This Row],[CH4_to_CO2]])+BA62*EXP(-1/life3_CO2)</f>
        <v>2.4781559469446348E-3</v>
      </c>
      <c r="BB63" s="113">
        <f>IF(fossil_CH4,K62*(1-EXP(-1/life_CH4))*CH4_to_CO2,0)</f>
        <v>1.2623525159281533E-3</v>
      </c>
    </row>
    <row r="64" spans="1:54" x14ac:dyDescent="0.2">
      <c r="A64" s="43">
        <v>57</v>
      </c>
      <c r="B64" s="107">
        <v>0</v>
      </c>
      <c r="C64" s="107">
        <v>0</v>
      </c>
      <c r="D64" s="107">
        <v>0</v>
      </c>
      <c r="E64" s="107">
        <v>0</v>
      </c>
      <c r="F64" s="107">
        <v>0</v>
      </c>
      <c r="G64" s="107">
        <v>0</v>
      </c>
      <c r="H64" s="131">
        <f>SUM(inventory[[#This Row],[CO2_IRF]:[other_IRF]])</f>
        <v>3.5988667521796319E-10</v>
      </c>
      <c r="I64" s="133">
        <f>SUM(inventory[[#This Row],[CO2_temp]:[other_temp]])</f>
        <v>2.8232776711403328E-12</v>
      </c>
      <c r="J64" s="117">
        <f>SUM(inventory[[#This Row],[CO2_mass0]:[CO2_mass3]])</f>
        <v>1.1601420155918869</v>
      </c>
      <c r="K64" s="117">
        <f>inventory[[#This Row],[CH4_flux]]+K63*EXP(-1/life_CH4)</f>
        <v>1.0084313376343064E-2</v>
      </c>
      <c r="L64" s="117">
        <f>inventory[[#This Row],[Gas1_flux]]+L63*EXP(-1/life_gas1)</f>
        <v>0.62433113883103808</v>
      </c>
      <c r="M64" s="117">
        <f>inventory[[#This Row],[Gas2_flux]]+M63*EXP(-1/life_gas2)</f>
        <v>0</v>
      </c>
      <c r="N64" s="140">
        <f>inventory[[#This Row],[Gas3_flux]]+N63*EXP(-1/life_gas3)</f>
        <v>0.28176928909495758</v>
      </c>
      <c r="O64" s="3">
        <f>inventory[[#This Row],[CO2]]*A_CO2</f>
        <v>2.032220768712308E-15</v>
      </c>
      <c r="P64" s="3">
        <f>inventory[[#This Row],[CH4]]*A_CH4</f>
        <v>2.1230146850490684E-15</v>
      </c>
      <c r="Q64" s="3">
        <f>inventory[[#This Row],[gas1]]*A_gas1</f>
        <v>2.2278414712948015E-13</v>
      </c>
      <c r="R64" s="3">
        <f>inventory[[#This Row],[gas2]]*A_gas2</f>
        <v>0</v>
      </c>
      <c r="S64" s="3">
        <f>inventory[[#This Row],[gas3]]*A_gas3</f>
        <v>3.0031598816041072E-12</v>
      </c>
      <c r="T64" s="142">
        <f>inventory[[#This Row],[Other_forcing]]/earth_area</f>
        <v>0</v>
      </c>
      <c r="U64" s="3">
        <f>U63+A_CO2*(AX63+AY63*life1_CO2*(1-EXP(-1/life1_CO2))+AZ63*life2_CO2*(1-EXP(-1/life2_CO2))+BA63*life3_CO2*(1-EXP(-1/life3_CO2)))</f>
        <v>1.2430168924165261E-13</v>
      </c>
      <c r="V64" s="3">
        <f t="shared" si="0"/>
        <v>2.5842025846746048E-12</v>
      </c>
      <c r="W64" s="3">
        <f t="shared" si="1"/>
        <v>1.6220336385007513E-11</v>
      </c>
      <c r="X64" s="3">
        <f t="shared" si="2"/>
        <v>-3.5199999999999995E-12</v>
      </c>
      <c r="Y64" s="3">
        <f t="shared" si="3"/>
        <v>3.4447783455903943E-10</v>
      </c>
      <c r="Z64" s="142">
        <f>Z63+inventory[[#This Row],[Other_radfor]]</f>
        <v>0</v>
      </c>
      <c r="AA64" s="3">
        <f>SUM(inventory[[#This Row],[CO2_temp_s1]:[CO2_temp_s2]])</f>
        <v>1.4523697656648463E-15</v>
      </c>
      <c r="AB64" s="3">
        <f>inventory[[#This Row],[CH4_temp_s1]]+inventory[[#This Row],[CH4_temp_s2]]</f>
        <v>6.1128985723530607E-15</v>
      </c>
      <c r="AC64" s="3">
        <f>inventory[[#This Row],[gas1_temp_s1]]+inventory[[#This Row],[gas1_temp_s2]]</f>
        <v>1.6656737302090509E-13</v>
      </c>
      <c r="AD64" s="3">
        <f>inventory[[#This Row],[gas2_temp_s1]]+inventory[[#This Row],[gas2_temp_s2]]</f>
        <v>-3.5076651663572665E-15</v>
      </c>
      <c r="AE64" s="3">
        <f>inventory[[#This Row],[gas3_temp_s1]]+inventory[[#This Row],[gas3_temp_s2]]</f>
        <v>2.652652694947767E-12</v>
      </c>
      <c r="AF64" s="142">
        <f>inventory[[#This Row],[other_temp_s1]]+inventory[[#This Row],[other_temp_s2]]</f>
        <v>0</v>
      </c>
      <c r="AG64" s="118">
        <f>inventory[[#This Row],[CO2_flux]]+AG63</f>
        <v>1</v>
      </c>
      <c r="AH64" s="118">
        <f>inventory[[#This Row],[CH4_flux]]+AH63</f>
        <v>1</v>
      </c>
      <c r="AI64" s="118">
        <f>inventory[[#This Row],[Gas1_flux]]+AI63</f>
        <v>1</v>
      </c>
      <c r="AJ64" s="118">
        <f>inventory[[#This Row],[Gas2_flux]]+AJ63</f>
        <v>1</v>
      </c>
      <c r="AK64" s="144">
        <f>inventory[[#This Row],[Gas3_flux]]+AK63</f>
        <v>1</v>
      </c>
      <c r="AL64" s="113">
        <f>A_CO2*(AX63*clim_sens1*(1-EXP(-1/clim_time1))
+AY63*clim_sens1*life1_CO2/(life1_CO2-clim_time1)*(EXP(-1/life1_CO2)-EXP(-1/clim_time1))
+AZ63*clim_sens1*life2_CO2/(life2_CO2-clim_time1)*(EXP(-1/life2_CO2)-EXP(-1/clim_time1))
+BA63*clim_sens1*life3_CO2/(life3_CO2-clim_time1)*(EXP(-1/life3_CO2)-EXP(-1/clim_time1)))
+AL63*EXP(-1/clim_time1)</f>
        <v>1.3307776337244844E-15</v>
      </c>
      <c r="AM64" s="113">
        <f>A_CO2*(AX63*clim_sens2*(1-EXP(-1/clim_time2))
+AY63*clim_sens2*life1_CO2/(life1_CO2-clim_time2)*(EXP(-1/life1_CO2)-EXP(-1/clim_time2))
+AZ63*clim_sens2*life2_CO2/(life2_CO2-clim_time2)*(EXP(-1/life2_CO2)-EXP(-1/clim_time2))
+BA63*clim_sens2*life3_CO2/(life3_CO2-clim_time2)*(EXP(-1/life3_CO2)-EXP(-1/clim_time2)))
+AM63*EXP(-1/clim_time2)</f>
        <v>1.2159213194036179E-16</v>
      </c>
      <c r="AN64" s="113">
        <f t="shared" si="4"/>
        <v>3.687565027626668E-15</v>
      </c>
      <c r="AO64" s="113">
        <f t="shared" si="5"/>
        <v>2.4253335447263923E-15</v>
      </c>
      <c r="AP64" s="113">
        <f t="shared" si="6"/>
        <v>1.5079050802180966E-13</v>
      </c>
      <c r="AQ64" s="113">
        <f t="shared" si="7"/>
        <v>1.5776864999095435E-14</v>
      </c>
      <c r="AR64" s="113">
        <f t="shared" si="8"/>
        <v>-2.9913247083779394E-16</v>
      </c>
      <c r="AS64" s="113">
        <f t="shared" si="9"/>
        <v>-3.2085326955194724E-15</v>
      </c>
      <c r="AT64" s="113">
        <f t="shared" si="10"/>
        <v>2.3205683544028723E-12</v>
      </c>
      <c r="AU64" s="113">
        <f t="shared" si="11"/>
        <v>3.3208434054489461E-13</v>
      </c>
      <c r="AV64" s="113">
        <f t="shared" si="12"/>
        <v>0</v>
      </c>
      <c r="AW64" s="149">
        <f>T63*Other_forcing_efficacy*clim_sens2*(1-EXP(-1/clim_time2))
+AW63*EXP(-1/clim_time2)</f>
        <v>0</v>
      </c>
      <c r="AX64" s="113">
        <f>p_0*(inventory[[#This Row],[CO2_flux]]+inventory[[#This Row],[CH4_to_CO2]])+AX63</f>
        <v>0.51307443321706625</v>
      </c>
      <c r="AY64" s="113">
        <f>p_1*(inventory[[#This Row],[CO2_flux]]+inventory[[#This Row],[CH4_to_CO2]])+AY63*EXP(-1/life1_CO2)</f>
        <v>0.46620663079682312</v>
      </c>
      <c r="AZ64" s="113">
        <f>p_2*(inventory[[#This Row],[CO2_flux]]+inventory[[#This Row],[CH4_to_CO2]])+AZ63*EXP(-1/life2_CO2)</f>
        <v>0.17857481512416942</v>
      </c>
      <c r="BA64" s="113">
        <f>p_3*(inventory[[#This Row],[CO2_flux]]+inventory[[#This Row],[CH4_to_CO2]])+BA63*EXP(-1/life3_CO2)</f>
        <v>2.2861364538279486E-3</v>
      </c>
      <c r="BB64" s="113">
        <f>IF(fossil_CH4,K63*(1-EXP(-1/life_CH4))*CH4_to_CO2,0)</f>
        <v>1.164546679503624E-3</v>
      </c>
    </row>
    <row r="65" spans="1:54" x14ac:dyDescent="0.2">
      <c r="A65" s="43">
        <v>58</v>
      </c>
      <c r="B65" s="107">
        <v>0</v>
      </c>
      <c r="C65" s="107">
        <v>0</v>
      </c>
      <c r="D65" s="107">
        <v>0</v>
      </c>
      <c r="E65" s="107">
        <v>0</v>
      </c>
      <c r="F65" s="107">
        <v>0</v>
      </c>
      <c r="G65" s="107">
        <v>0</v>
      </c>
      <c r="H65" s="131">
        <f>SUM(inventory[[#This Row],[CO2_IRF]:[other_IRF]])</f>
        <v>3.6308264472367964E-10</v>
      </c>
      <c r="I65" s="133">
        <f>SUM(inventory[[#This Row],[CO2_temp]:[other_temp]])</f>
        <v>2.7741642237836446E-12</v>
      </c>
      <c r="J65" s="117">
        <f>SUM(inventory[[#This Row],[CO2_mass0]:[CO2_mass3]])</f>
        <v>1.1547409553473196</v>
      </c>
      <c r="K65" s="117">
        <f>inventory[[#This Row],[CH4_flux]]+K64*EXP(-1/life_CH4)</f>
        <v>9.302990653810907E-3</v>
      </c>
      <c r="L65" s="117">
        <f>inventory[[#This Row],[Gas1_flux]]+L64*EXP(-1/life_gas1)</f>
        <v>0.61919264006623087</v>
      </c>
      <c r="M65" s="117">
        <f>inventory[[#This Row],[Gas2_flux]]+M64*EXP(-1/life_gas2)</f>
        <v>0</v>
      </c>
      <c r="N65" s="140">
        <f>inventory[[#This Row],[Gas3_flux]]+N64*EXP(-1/life_gas3)</f>
        <v>0.27557680949859426</v>
      </c>
      <c r="O65" s="3">
        <f>inventory[[#This Row],[CO2]]*A_CO2</f>
        <v>2.0227597314818995E-15</v>
      </c>
      <c r="P65" s="3">
        <f>inventory[[#This Row],[CH4]]*A_CH4</f>
        <v>1.9585255868037087E-15</v>
      </c>
      <c r="Q65" s="3">
        <f>inventory[[#This Row],[gas1]]*A_gas1</f>
        <v>2.2095054314332165E-13</v>
      </c>
      <c r="R65" s="3">
        <f>inventory[[#This Row],[gas2]]*A_gas2</f>
        <v>0</v>
      </c>
      <c r="S65" s="3">
        <f>inventory[[#This Row],[gas3]]*A_gas3</f>
        <v>2.9371590539369623E-12</v>
      </c>
      <c r="T65" s="142">
        <f>inventory[[#This Row],[Other_forcing]]/earth_area</f>
        <v>0</v>
      </c>
      <c r="U65" s="3">
        <f>U64+A_CO2*(AX64+AY64*life1_CO2*(1-EXP(-1/life1_CO2))+AZ64*life2_CO2*(1-EXP(-1/life2_CO2))+BA64*life3_CO2*(1-EXP(-1/life3_CO2)))</f>
        <v>1.2632820279313278E-13</v>
      </c>
      <c r="V65" s="3">
        <f t="shared" si="0"/>
        <v>2.5862422494928472E-12</v>
      </c>
      <c r="W65" s="3">
        <f t="shared" si="1"/>
        <v>1.6442202467332691E-11</v>
      </c>
      <c r="X65" s="3">
        <f t="shared" si="2"/>
        <v>-3.5199999999999995E-12</v>
      </c>
      <c r="Y65" s="3">
        <f t="shared" si="3"/>
        <v>3.4744787180406096E-10</v>
      </c>
      <c r="Z65" s="142">
        <f>Z64+inventory[[#This Row],[Other_radfor]]</f>
        <v>0</v>
      </c>
      <c r="AA65" s="3">
        <f>SUM(inventory[[#This Row],[CO2_temp_s1]:[CO2_temp_s2]])</f>
        <v>1.4483441219914691E-15</v>
      </c>
      <c r="AB65" s="3">
        <f>inventory[[#This Row],[CH4_temp_s1]]+inventory[[#This Row],[CH4_temp_s2]]</f>
        <v>5.8395788127651187E-15</v>
      </c>
      <c r="AC65" s="3">
        <f>inventory[[#This Row],[gas1_temp_s1]]+inventory[[#This Row],[gas1_temp_s2]]</f>
        <v>1.6554840431520493E-13</v>
      </c>
      <c r="AD65" s="3">
        <f>inventory[[#This Row],[gas2_temp_s1]]+inventory[[#This Row],[gas2_temp_s2]]</f>
        <v>-3.4662665049820763E-15</v>
      </c>
      <c r="AE65" s="3">
        <f>inventory[[#This Row],[gas3_temp_s1]]+inventory[[#This Row],[gas3_temp_s2]]</f>
        <v>2.6047941630386653E-12</v>
      </c>
      <c r="AF65" s="142">
        <f>inventory[[#This Row],[other_temp_s1]]+inventory[[#This Row],[other_temp_s2]]</f>
        <v>0</v>
      </c>
      <c r="AG65" s="118">
        <f>inventory[[#This Row],[CO2_flux]]+AG64</f>
        <v>1</v>
      </c>
      <c r="AH65" s="118">
        <f>inventory[[#This Row],[CH4_flux]]+AH64</f>
        <v>1</v>
      </c>
      <c r="AI65" s="118">
        <f>inventory[[#This Row],[Gas1_flux]]+AI64</f>
        <v>1</v>
      </c>
      <c r="AJ65" s="118">
        <f>inventory[[#This Row],[Gas2_flux]]+AJ64</f>
        <v>1</v>
      </c>
      <c r="AK65" s="144">
        <f>inventory[[#This Row],[Gas3_flux]]+AK64</f>
        <v>1</v>
      </c>
      <c r="AL65" s="113">
        <f>A_CO2*(AX64*clim_sens1*(1-EXP(-1/clim_time1))
+AY64*clim_sens1*life1_CO2/(life1_CO2-clim_time1)*(EXP(-1/life1_CO2)-EXP(-1/clim_time1))
+AZ64*clim_sens1*life2_CO2/(life2_CO2-clim_time1)*(EXP(-1/life2_CO2)-EXP(-1/clim_time1))
+BA64*clim_sens1*life3_CO2/(life3_CO2-clim_time1)*(EXP(-1/life3_CO2)-EXP(-1/clim_time1)))
+AL64*EXP(-1/clim_time1)</f>
        <v>1.3249281343918129E-15</v>
      </c>
      <c r="AM65" s="113">
        <f>A_CO2*(AX64*clim_sens2*(1-EXP(-1/clim_time2))
+AY64*clim_sens2*life1_CO2/(life1_CO2-clim_time2)*(EXP(-1/life1_CO2)-EXP(-1/clim_time2))
+AZ64*clim_sens2*life2_CO2/(life2_CO2-clim_time2)*(EXP(-1/life2_CO2)-EXP(-1/clim_time2))
+BA64*clim_sens2*life3_CO2/(life3_CO2-clim_time2)*(EXP(-1/life3_CO2)-EXP(-1/clim_time2)))
+AM64*EXP(-1/clim_time2)</f>
        <v>1.2341598759965623E-16</v>
      </c>
      <c r="AN65" s="113">
        <f t="shared" si="4"/>
        <v>3.4180265629820456E-15</v>
      </c>
      <c r="AO65" s="113">
        <f t="shared" si="5"/>
        <v>2.4215522497830736E-15</v>
      </c>
      <c r="AP65" s="113">
        <f t="shared" si="6"/>
        <v>1.495778722799367E-13</v>
      </c>
      <c r="AQ65" s="113">
        <f t="shared" si="7"/>
        <v>1.5970532035268219E-14</v>
      </c>
      <c r="AR65" s="113">
        <f t="shared" si="8"/>
        <v>-2.6555949507965544E-16</v>
      </c>
      <c r="AS65" s="113">
        <f t="shared" si="9"/>
        <v>-3.2007070099024211E-15</v>
      </c>
      <c r="AT65" s="113">
        <f t="shared" si="10"/>
        <v>2.2704121263765415E-12</v>
      </c>
      <c r="AU65" s="113">
        <f t="shared" si="11"/>
        <v>3.343820366621238E-13</v>
      </c>
      <c r="AV65" s="113">
        <f t="shared" si="12"/>
        <v>0</v>
      </c>
      <c r="AW65" s="149">
        <f>T64*Other_forcing_efficacy*clim_sens2*(1-EXP(-1/clim_time2))
+AW64*EXP(-1/clim_time2)</f>
        <v>0</v>
      </c>
      <c r="AX65" s="113">
        <f>p_0*(inventory[[#This Row],[CO2_flux]]+inventory[[#This Row],[CH4_to_CO2]])+AX64</f>
        <v>0.51330788268002481</v>
      </c>
      <c r="AY65" s="113">
        <f>p_1*(inventory[[#This Row],[CO2_flux]]+inventory[[#This Row],[CH4_to_CO2]])+AY64*EXP(-1/life1_CO2)</f>
        <v>0.46526670999745739</v>
      </c>
      <c r="AZ65" s="113">
        <f>p_2*(inventory[[#This Row],[CO2_flux]]+inventory[[#This Row],[CH4_to_CO2]])+AZ64*EXP(-1/life2_CO2)</f>
        <v>0.17405736524186974</v>
      </c>
      <c r="BA65" s="113">
        <f>p_3*(inventory[[#This Row],[CO2_flux]]+inventory[[#This Row],[CH4_to_CO2]])+BA64*EXP(-1/life3_CO2)</f>
        <v>2.1089974279675829E-3</v>
      </c>
      <c r="BB65" s="113">
        <f>IF(fossil_CH4,K64*(1-EXP(-1/life_CH4))*CH4_to_CO2,0)</f>
        <v>1.0743187434817158E-3</v>
      </c>
    </row>
    <row r="66" spans="1:54" x14ac:dyDescent="0.2">
      <c r="A66" s="43">
        <v>59</v>
      </c>
      <c r="B66" s="107">
        <v>0</v>
      </c>
      <c r="C66" s="107">
        <v>0</v>
      </c>
      <c r="D66" s="107">
        <v>0</v>
      </c>
      <c r="E66" s="107">
        <v>0</v>
      </c>
      <c r="F66" s="107">
        <v>0</v>
      </c>
      <c r="G66" s="107">
        <v>0</v>
      </c>
      <c r="H66" s="131">
        <f>SUM(inventory[[#This Row],[CO2_IRF]:[other_IRF]])</f>
        <v>3.6621134794472365E-10</v>
      </c>
      <c r="I66" s="133">
        <f>SUM(inventory[[#This Row],[CO2_temp]:[other_temp]])</f>
        <v>2.7260040432842145E-12</v>
      </c>
      <c r="J66" s="117">
        <f>SUM(inventory[[#This Row],[CO2_mass0]:[CO2_mass3]])</f>
        <v>1.149417717320337</v>
      </c>
      <c r="K66" s="117">
        <f>inventory[[#This Row],[CH4_flux]]+K65*EXP(-1/life_CH4)</f>
        <v>8.5822040504930901E-3</v>
      </c>
      <c r="L66" s="117">
        <f>inventory[[#This Row],[Gas1_flux]]+L65*EXP(-1/life_gas1)</f>
        <v>0.61409643323260199</v>
      </c>
      <c r="M66" s="117">
        <f>inventory[[#This Row],[Gas2_flux]]+M65*EXP(-1/life_gas2)</f>
        <v>0</v>
      </c>
      <c r="N66" s="140">
        <f>inventory[[#This Row],[Gas3_flux]]+N65*EXP(-1/life_gas3)</f>
        <v>0.26952042281595667</v>
      </c>
      <c r="O66" s="3">
        <f>inventory[[#This Row],[CO2]]*A_CO2</f>
        <v>2.0134350154300341E-15</v>
      </c>
      <c r="P66" s="3">
        <f>inventory[[#This Row],[CH4]]*A_CH4</f>
        <v>1.806780942768729E-15</v>
      </c>
      <c r="Q66" s="3">
        <f>inventory[[#This Row],[gas1]]*A_gas1</f>
        <v>2.1913203046245295E-13</v>
      </c>
      <c r="R66" s="3">
        <f>inventory[[#This Row],[gas2]]*A_gas2</f>
        <v>0</v>
      </c>
      <c r="S66" s="3">
        <f>inventory[[#This Row],[gas3]]*A_gas3</f>
        <v>2.8726087348755792E-12</v>
      </c>
      <c r="T66" s="142">
        <f>inventory[[#This Row],[Other_forcing]]/earth_area</f>
        <v>0</v>
      </c>
      <c r="U66" s="3">
        <f>U65+A_CO2*(AX65+AY65*life1_CO2*(1-EXP(-1/life1_CO2))+AZ65*life2_CO2*(1-EXP(-1/life2_CO2))+BA65*life3_CO2*(1-EXP(-1/life3_CO2)))</f>
        <v>1.2834539810377718E-13</v>
      </c>
      <c r="V66" s="3">
        <f t="shared" si="0"/>
        <v>2.5881238830788811E-12</v>
      </c>
      <c r="W66" s="3">
        <f t="shared" si="1"/>
        <v>1.6662242501717805E-11</v>
      </c>
      <c r="X66" s="3">
        <f t="shared" si="2"/>
        <v>-3.5199999999999995E-12</v>
      </c>
      <c r="Y66" s="3">
        <f t="shared" si="3"/>
        <v>3.5035263616182319E-10</v>
      </c>
      <c r="Z66" s="142">
        <f>Z65+inventory[[#This Row],[Other_radfor]]</f>
        <v>0</v>
      </c>
      <c r="AA66" s="3">
        <f>SUM(inventory[[#This Row],[CO2_temp_s1]:[CO2_temp_s2]])</f>
        <v>1.4443010760955862E-15</v>
      </c>
      <c r="AB66" s="3">
        <f>inventory[[#This Row],[CH4_temp_s1]]+inventory[[#This Row],[CH4_temp_s2]]</f>
        <v>5.5851716169606685E-15</v>
      </c>
      <c r="AC66" s="3">
        <f>inventory[[#This Row],[gas1_temp_s1]]+inventory[[#This Row],[gas1_temp_s2]]</f>
        <v>1.6453384209097339E-13</v>
      </c>
      <c r="AD66" s="3">
        <f>inventory[[#This Row],[gas2_temp_s1]]+inventory[[#This Row],[gas2_temp_s2]]</f>
        <v>-3.4286549759369704E-15</v>
      </c>
      <c r="AE66" s="3">
        <f>inventory[[#This Row],[gas3_temp_s1]]+inventory[[#This Row],[gas3_temp_s2]]</f>
        <v>2.5578693834761217E-12</v>
      </c>
      <c r="AF66" s="142">
        <f>inventory[[#This Row],[other_temp_s1]]+inventory[[#This Row],[other_temp_s2]]</f>
        <v>0</v>
      </c>
      <c r="AG66" s="118">
        <f>inventory[[#This Row],[CO2_flux]]+AG65</f>
        <v>1</v>
      </c>
      <c r="AH66" s="118">
        <f>inventory[[#This Row],[CH4_flux]]+AH65</f>
        <v>1</v>
      </c>
      <c r="AI66" s="118">
        <f>inventory[[#This Row],[Gas1_flux]]+AI65</f>
        <v>1</v>
      </c>
      <c r="AJ66" s="118">
        <f>inventory[[#This Row],[Gas2_flux]]+AJ65</f>
        <v>1</v>
      </c>
      <c r="AK66" s="144">
        <f>inventory[[#This Row],[Gas3_flux]]+AK65</f>
        <v>1</v>
      </c>
      <c r="AL66" s="113">
        <f>A_CO2*(AX65*clim_sens1*(1-EXP(-1/clim_time1))
+AY65*clim_sens1*life1_CO2/(life1_CO2-clim_time1)*(EXP(-1/life1_CO2)-EXP(-1/clim_time1))
+AZ65*clim_sens1*life2_CO2/(life2_CO2-clim_time1)*(EXP(-1/life2_CO2)-EXP(-1/clim_time1))
+BA65*clim_sens1*life3_CO2/(life3_CO2-clim_time1)*(EXP(-1/life3_CO2)-EXP(-1/clim_time1)))
+AL65*EXP(-1/clim_time1)</f>
        <v>1.3190754312597175E-15</v>
      </c>
      <c r="AM66" s="113">
        <f>A_CO2*(AX65*clim_sens2*(1-EXP(-1/clim_time2))
+AY65*clim_sens2*life1_CO2/(life1_CO2-clim_time2)*(EXP(-1/life1_CO2)-EXP(-1/clim_time2))
+AZ65*clim_sens2*life2_CO2/(life2_CO2-clim_time2)*(EXP(-1/life2_CO2)-EXP(-1/clim_time2))
+BA65*clim_sens2*life3_CO2/(life3_CO2-clim_time2)*(EXP(-1/life3_CO2)-EXP(-1/clim_time2)))
+AM65*EXP(-1/clim_time2)</f>
        <v>1.2522564483586867E-16</v>
      </c>
      <c r="AN66" s="113">
        <f t="shared" si="4"/>
        <v>3.167556791290219E-15</v>
      </c>
      <c r="AO66" s="113">
        <f t="shared" si="5"/>
        <v>2.4176148256704495E-15</v>
      </c>
      <c r="AP66" s="113">
        <f t="shared" si="6"/>
        <v>1.4837202604343489E-13</v>
      </c>
      <c r="AQ66" s="113">
        <f t="shared" si="7"/>
        <v>1.6161816047538511E-14</v>
      </c>
      <c r="AR66" s="113">
        <f t="shared" si="8"/>
        <v>-2.3575456462298395E-16</v>
      </c>
      <c r="AS66" s="113">
        <f t="shared" si="9"/>
        <v>-3.1929004113139865E-15</v>
      </c>
      <c r="AT66" s="113">
        <f t="shared" si="10"/>
        <v>2.2212635522164807E-12</v>
      </c>
      <c r="AU66" s="113">
        <f t="shared" si="11"/>
        <v>3.366058312596408E-13</v>
      </c>
      <c r="AV66" s="113">
        <f t="shared" si="12"/>
        <v>0</v>
      </c>
      <c r="AW66" s="149">
        <f>T65*Other_forcing_efficacy*clim_sens2*(1-EXP(-1/clim_time2))
+AW65*EXP(-1/clim_time2)</f>
        <v>0</v>
      </c>
      <c r="AX66" s="113">
        <f>p_0*(inventory[[#This Row],[CO2_flux]]+inventory[[#This Row],[CH4_to_CO2]])+AX65</f>
        <v>0.51352324470726363</v>
      </c>
      <c r="AY66" s="113">
        <f>p_1*(inventory[[#This Row],[CO2_flux]]+inventory[[#This Row],[CH4_to_CO2]])+AY65*EXP(-1/life1_CO2)</f>
        <v>0.464310524220997</v>
      </c>
      <c r="AZ66" s="113">
        <f>p_2*(inventory[[#This Row],[CO2_flux]]+inventory[[#This Row],[CH4_to_CO2]])+AZ65*EXP(-1/life2_CO2)</f>
        <v>0.16963836306560903</v>
      </c>
      <c r="BA66" s="113">
        <f>p_3*(inventory[[#This Row],[CO2_flux]]+inventory[[#This Row],[CH4_to_CO2]])+BA65*EXP(-1/life3_CO2)</f>
        <v>1.9455853264674023E-3</v>
      </c>
      <c r="BB66" s="113">
        <f>IF(fossil_CH4,K65*(1-EXP(-1/life_CH4))*CH4_to_CO2,0)</f>
        <v>9.9108157956199886E-4</v>
      </c>
    </row>
    <row r="67" spans="1:54" x14ac:dyDescent="0.2">
      <c r="A67" s="43">
        <v>60</v>
      </c>
      <c r="B67" s="107">
        <v>0</v>
      </c>
      <c r="C67" s="107">
        <v>0</v>
      </c>
      <c r="D67" s="107">
        <v>0</v>
      </c>
      <c r="E67" s="107">
        <v>0</v>
      </c>
      <c r="F67" s="107">
        <v>0</v>
      </c>
      <c r="G67" s="107">
        <v>0</v>
      </c>
      <c r="H67" s="131">
        <f>SUM(inventory[[#This Row],[CO2_IRF]:[other_IRF]])</f>
        <v>3.692742467963127E-10</v>
      </c>
      <c r="I67" s="133">
        <f>SUM(inventory[[#This Row],[CO2_temp]:[other_temp]])</f>
        <v>2.6787867829890662E-12</v>
      </c>
      <c r="J67" s="117">
        <f>SUM(inventory[[#This Row],[CO2_mass0]:[CO2_mass3]])</f>
        <v>1.1441732881857134</v>
      </c>
      <c r="K67" s="117">
        <f>inventory[[#This Row],[CH4_flux]]+K66*EXP(-1/life_CH4)</f>
        <v>7.9172632871697072E-3</v>
      </c>
      <c r="L67" s="117">
        <f>inventory[[#This Row],[Gas1_flux]]+L66*EXP(-1/life_gas1)</f>
        <v>0.60904217025038643</v>
      </c>
      <c r="M67" s="117">
        <f>inventory[[#This Row],[Gas2_flux]]+M66*EXP(-1/life_gas2)</f>
        <v>0</v>
      </c>
      <c r="N67" s="140">
        <f>inventory[[#This Row],[Gas3_flux]]+N66*EXP(-1/life_gas3)</f>
        <v>0.26359713811572599</v>
      </c>
      <c r="O67" s="3">
        <f>inventory[[#This Row],[CO2]]*A_CO2</f>
        <v>2.0042483489149136E-15</v>
      </c>
      <c r="P67" s="3">
        <f>inventory[[#This Row],[CH4]]*A_CH4</f>
        <v>1.6667933251154581E-15</v>
      </c>
      <c r="Q67" s="3">
        <f>inventory[[#This Row],[gas1]]*A_gas1</f>
        <v>2.1732848487930414E-13</v>
      </c>
      <c r="R67" s="3">
        <f>inventory[[#This Row],[gas2]]*A_gas2</f>
        <v>0</v>
      </c>
      <c r="S67" s="3">
        <f>inventory[[#This Row],[gas3]]*A_gas3</f>
        <v>2.8094770464073682E-12</v>
      </c>
      <c r="T67" s="142">
        <f>inventory[[#This Row],[Other_forcing]]/earth_area</f>
        <v>0</v>
      </c>
      <c r="U67" s="3">
        <f>U66+A_CO2*(AX66+AY66*life1_CO2*(1-EXP(-1/life1_CO2))+AZ66*life2_CO2*(1-EXP(-1/life2_CO2))+BA66*life3_CO2*(1-EXP(-1/life3_CO2)))</f>
        <v>1.3035340660343113E-13</v>
      </c>
      <c r="V67" s="3">
        <f t="shared" si="0"/>
        <v>2.5898597295377819E-12</v>
      </c>
      <c r="W67" s="3">
        <f t="shared" si="1"/>
        <v>1.6880471517278816E-11</v>
      </c>
      <c r="X67" s="3">
        <f t="shared" si="2"/>
        <v>-3.5199999999999995E-12</v>
      </c>
      <c r="Y67" s="3">
        <f t="shared" si="3"/>
        <v>3.5319356214289268E-10</v>
      </c>
      <c r="Z67" s="142">
        <f>Z66+inventory[[#This Row],[Other_radfor]]</f>
        <v>0</v>
      </c>
      <c r="AA67" s="3">
        <f>SUM(inventory[[#This Row],[CO2_temp_s1]:[CO2_temp_s2]])</f>
        <v>1.4402504608420396E-15</v>
      </c>
      <c r="AB67" s="3">
        <f>inventory[[#This Row],[CH4_temp_s1]]+inventory[[#This Row],[CH4_temp_s2]]</f>
        <v>5.3484164458592692E-15</v>
      </c>
      <c r="AC67" s="3">
        <f>inventory[[#This Row],[gas1_temp_s1]]+inventory[[#This Row],[gas1_temp_s2]]</f>
        <v>1.6352401014349611E-13</v>
      </c>
      <c r="AD67" s="3">
        <f>inventory[[#This Row],[gas2_temp_s1]]+inventory[[#This Row],[gas2_temp_s2]]</f>
        <v>-3.3944076280828348E-15</v>
      </c>
      <c r="AE67" s="3">
        <f>inventory[[#This Row],[gas3_temp_s1]]+inventory[[#This Row],[gas3_temp_s2]]</f>
        <v>2.5118685135669517E-12</v>
      </c>
      <c r="AF67" s="142">
        <f>inventory[[#This Row],[other_temp_s1]]+inventory[[#This Row],[other_temp_s2]]</f>
        <v>0</v>
      </c>
      <c r="AG67" s="118">
        <f>inventory[[#This Row],[CO2_flux]]+AG66</f>
        <v>1</v>
      </c>
      <c r="AH67" s="118">
        <f>inventory[[#This Row],[CH4_flux]]+AH66</f>
        <v>1</v>
      </c>
      <c r="AI67" s="118">
        <f>inventory[[#This Row],[Gas1_flux]]+AI66</f>
        <v>1</v>
      </c>
      <c r="AJ67" s="118">
        <f>inventory[[#This Row],[Gas2_flux]]+AJ66</f>
        <v>1</v>
      </c>
      <c r="AK67" s="144">
        <f>inventory[[#This Row],[Gas3_flux]]+AK66</f>
        <v>1</v>
      </c>
      <c r="AL67" s="113">
        <f>A_CO2*(AX66*clim_sens1*(1-EXP(-1/clim_time1))
+AY66*clim_sens1*life1_CO2/(life1_CO2-clim_time1)*(EXP(-1/life1_CO2)-EXP(-1/clim_time1))
+AZ66*clim_sens1*life2_CO2/(life2_CO2-clim_time1)*(EXP(-1/life2_CO2)-EXP(-1/clim_time1))
+BA66*clim_sens1*life3_CO2/(life3_CO2-clim_time1)*(EXP(-1/life3_CO2)-EXP(-1/clim_time1)))
+AL66*EXP(-1/clim_time1)</f>
        <v>1.3132291850443655E-15</v>
      </c>
      <c r="AM67" s="113">
        <f>A_CO2*(AX66*clim_sens2*(1-EXP(-1/clim_time2))
+AY66*clim_sens2*life1_CO2/(life1_CO2-clim_time2)*(EXP(-1/life1_CO2)-EXP(-1/clim_time2))
+AZ66*clim_sens2*life2_CO2/(life2_CO2-clim_time2)*(EXP(-1/life2_CO2)-EXP(-1/clim_time2))
+BA66*clim_sens2*life3_CO2/(life3_CO2-clim_time2)*(EXP(-1/life3_CO2)-EXP(-1/clim_time2)))
+AM66*EXP(-1/clim_time2)</f>
        <v>1.2702127579767412E-16</v>
      </c>
      <c r="AN67" s="113">
        <f t="shared" si="4"/>
        <v>2.9348819813698523E-15</v>
      </c>
      <c r="AO67" s="113">
        <f t="shared" si="5"/>
        <v>2.4135344644894173E-15</v>
      </c>
      <c r="AP67" s="113">
        <f t="shared" si="6"/>
        <v>1.4717327156978632E-13</v>
      </c>
      <c r="AQ67" s="113">
        <f t="shared" si="7"/>
        <v>1.6350738573709781E-14</v>
      </c>
      <c r="AR67" s="113">
        <f t="shared" si="8"/>
        <v>-2.0929477488237144E-16</v>
      </c>
      <c r="AS67" s="113">
        <f t="shared" si="9"/>
        <v>-3.1851128532004632E-15</v>
      </c>
      <c r="AT67" s="113">
        <f t="shared" si="10"/>
        <v>2.1731111080016336E-12</v>
      </c>
      <c r="AU67" s="113">
        <f t="shared" si="11"/>
        <v>3.3875740556531809E-13</v>
      </c>
      <c r="AV67" s="113">
        <f t="shared" si="12"/>
        <v>0</v>
      </c>
      <c r="AW67" s="149">
        <f>T66*Other_forcing_efficacy*clim_sens2*(1-EXP(-1/clim_time2))
+AW66*EXP(-1/clim_time2)</f>
        <v>0</v>
      </c>
      <c r="AX67" s="113">
        <f>p_0*(inventory[[#This Row],[CO2_flux]]+inventory[[#This Row],[CH4_to_CO2]])+AX66</f>
        <v>0.51372192069558509</v>
      </c>
      <c r="AY67" s="113">
        <f>p_1*(inventory[[#This Row],[CO2_flux]]+inventory[[#This Row],[CH4_to_CO2]])+AY66*EXP(-1/life1_CO2)</f>
        <v>0.46333955926100406</v>
      </c>
      <c r="AZ67" s="113">
        <f>p_2*(inventory[[#This Row],[CO2_flux]]+inventory[[#This Row],[CH4_to_CO2]])+AZ66*EXP(-1/life2_CO2)</f>
        <v>0.16531697211901245</v>
      </c>
      <c r="BA67" s="113">
        <f>p_3*(inventory[[#This Row],[CO2_flux]]+inventory[[#This Row],[CH4_to_CO2]])+BA66*EXP(-1/life3_CO2)</f>
        <v>1.7948361101119571E-3</v>
      </c>
      <c r="BB67" s="113">
        <f>IF(fossil_CH4,K66*(1-EXP(-1/life_CH4))*CH4_to_CO2,0)</f>
        <v>9.1429354956965264E-4</v>
      </c>
    </row>
    <row r="68" spans="1:54" x14ac:dyDescent="0.2">
      <c r="A68" s="43">
        <v>61</v>
      </c>
      <c r="B68" s="107">
        <v>0</v>
      </c>
      <c r="C68" s="107">
        <v>0</v>
      </c>
      <c r="D68" s="107">
        <v>0</v>
      </c>
      <c r="E68" s="107">
        <v>0</v>
      </c>
      <c r="F68" s="107">
        <v>0</v>
      </c>
      <c r="G68" s="107">
        <v>0</v>
      </c>
      <c r="H68" s="131">
        <f>SUM(inventory[[#This Row],[CO2_IRF]:[other_IRF]])</f>
        <v>3.7227277059683127E-10</v>
      </c>
      <c r="I68" s="133">
        <f>SUM(inventory[[#This Row],[CO2_temp]:[other_temp]])</f>
        <v>2.6325011038581349E-12</v>
      </c>
      <c r="J68" s="117">
        <f>SUM(inventory[[#This Row],[CO2_mass0]:[CO2_mass3]])</f>
        <v>1.1390083943668112</v>
      </c>
      <c r="K68" s="117">
        <f>inventory[[#This Row],[CH4_flux]]+K67*EXP(-1/life_CH4)</f>
        <v>7.3038414828605503E-3</v>
      </c>
      <c r="L68" s="117">
        <f>inventory[[#This Row],[Gas1_flux]]+L67*EXP(-1/life_gas1)</f>
        <v>0.60402950590465687</v>
      </c>
      <c r="M68" s="117">
        <f>inventory[[#This Row],[Gas2_flux]]+M67*EXP(-1/life_gas2)</f>
        <v>0</v>
      </c>
      <c r="N68" s="140">
        <f>inventory[[#This Row],[Gas3_flux]]+N67*EXP(-1/life_gas3)</f>
        <v>0.25780403019866233</v>
      </c>
      <c r="O68" s="3">
        <f>inventory[[#This Row],[CO2]]*A_CO2</f>
        <v>1.9952010044123428E-15</v>
      </c>
      <c r="P68" s="3">
        <f>inventory[[#This Row],[CH4]]*A_CH4</f>
        <v>1.5376518109561768E-15</v>
      </c>
      <c r="Q68" s="3">
        <f>inventory[[#This Row],[gas1]]*A_gas1</f>
        <v>2.1553978320858394E-13</v>
      </c>
      <c r="R68" s="3">
        <f>inventory[[#This Row],[gas2]]*A_gas2</f>
        <v>0</v>
      </c>
      <c r="S68" s="3">
        <f>inventory[[#This Row],[gas3]]*A_gas3</f>
        <v>2.7477328111068853E-12</v>
      </c>
      <c r="T68" s="142">
        <f>inventory[[#This Row],[Other_forcing]]/earth_area</f>
        <v>0</v>
      </c>
      <c r="U68" s="3">
        <f>U67+A_CO2*(AX67+AY67*life1_CO2*(1-EXP(-1/life1_CO2))+AZ67*life2_CO2*(1-EXP(-1/life2_CO2))+BA67*life3_CO2*(1-EXP(-1/life3_CO2)))</f>
        <v>1.3235236166755925E-13</v>
      </c>
      <c r="V68" s="3">
        <f t="shared" si="0"/>
        <v>2.5914610843133571E-12</v>
      </c>
      <c r="W68" s="3">
        <f t="shared" si="1"/>
        <v>1.709690441943596E-11</v>
      </c>
      <c r="X68" s="3">
        <f t="shared" si="2"/>
        <v>-3.5199999999999995E-12</v>
      </c>
      <c r="Y68" s="3">
        <f t="shared" si="3"/>
        <v>3.5597205273141438E-10</v>
      </c>
      <c r="Z68" s="142">
        <f>Z67+inventory[[#This Row],[Other_radfor]]</f>
        <v>0</v>
      </c>
      <c r="AA68" s="3">
        <f>SUM(inventory[[#This Row],[CO2_temp_s1]:[CO2_temp_s2]])</f>
        <v>1.4362011645291472E-15</v>
      </c>
      <c r="AB68" s="3">
        <f>inventory[[#This Row],[CH4_temp_s1]]+inventory[[#This Row],[CH4_temp_s2]]</f>
        <v>5.1281275617246539E-15</v>
      </c>
      <c r="AC68" s="3">
        <f>inventory[[#This Row],[gas1_temp_s1]]+inventory[[#This Row],[gas1_temp_s2]]</f>
        <v>1.6251918940298245E-13</v>
      </c>
      <c r="AD68" s="3">
        <f>inventory[[#This Row],[gas2_temp_s1]]+inventory[[#This Row],[gas2_temp_s2]]</f>
        <v>-3.3631489748681328E-15</v>
      </c>
      <c r="AE68" s="3">
        <f>inventory[[#This Row],[gas3_temp_s1]]+inventory[[#This Row],[gas3_temp_s2]]</f>
        <v>2.466780734703767E-12</v>
      </c>
      <c r="AF68" s="142">
        <f>inventory[[#This Row],[other_temp_s1]]+inventory[[#This Row],[other_temp_s2]]</f>
        <v>0</v>
      </c>
      <c r="AG68" s="118">
        <f>inventory[[#This Row],[CO2_flux]]+AG67</f>
        <v>1</v>
      </c>
      <c r="AH68" s="118">
        <f>inventory[[#This Row],[CH4_flux]]+AH67</f>
        <v>1</v>
      </c>
      <c r="AI68" s="118">
        <f>inventory[[#This Row],[Gas1_flux]]+AI67</f>
        <v>1</v>
      </c>
      <c r="AJ68" s="118">
        <f>inventory[[#This Row],[Gas2_flux]]+AJ67</f>
        <v>1</v>
      </c>
      <c r="AK68" s="144">
        <f>inventory[[#This Row],[Gas3_flux]]+AK67</f>
        <v>1</v>
      </c>
      <c r="AL68" s="113">
        <f>A_CO2*(AX67*clim_sens1*(1-EXP(-1/clim_time1))
+AY67*clim_sens1*life1_CO2/(life1_CO2-clim_time1)*(EXP(-1/life1_CO2)-EXP(-1/clim_time1))
+AZ67*clim_sens1*life2_CO2/(life2_CO2-clim_time1)*(EXP(-1/life2_CO2)-EXP(-1/clim_time1))
+BA67*clim_sens1*life3_CO2/(life3_CO2-clim_time1)*(EXP(-1/life3_CO2)-EXP(-1/clim_time1)))
+AL67*EXP(-1/clim_time1)</f>
        <v>1.3073981102794039E-15</v>
      </c>
      <c r="AM68" s="113">
        <f>A_CO2*(AX67*clim_sens2*(1-EXP(-1/clim_time2))
+AY67*clim_sens2*life1_CO2/(life1_CO2-clim_time2)*(EXP(-1/life1_CO2)-EXP(-1/clim_time2))
+AZ67*clim_sens2*life2_CO2/(life2_CO2-clim_time2)*(EXP(-1/life2_CO2)-EXP(-1/clim_time2))
+BA67*clim_sens2*life3_CO2/(life3_CO2-clim_time2)*(EXP(-1/life3_CO2)-EXP(-1/clim_time2)))
+AM67*EXP(-1/clim_time2)</f>
        <v>1.2880305424974327E-16</v>
      </c>
      <c r="AN68" s="113">
        <f t="shared" si="4"/>
        <v>2.718804228166458E-15</v>
      </c>
      <c r="AO68" s="113">
        <f t="shared" si="5"/>
        <v>2.4093233335581954E-15</v>
      </c>
      <c r="AP68" s="113">
        <f t="shared" si="6"/>
        <v>1.4598186843335582E-13</v>
      </c>
      <c r="AQ68" s="113">
        <f t="shared" si="7"/>
        <v>1.6537320969626619E-14</v>
      </c>
      <c r="AR68" s="113">
        <f t="shared" si="8"/>
        <v>-1.8580468574644095E-16</v>
      </c>
      <c r="AS68" s="113">
        <f t="shared" si="9"/>
        <v>-3.1773442891216918E-15</v>
      </c>
      <c r="AT68" s="113">
        <f t="shared" si="10"/>
        <v>2.1259423309845292E-12</v>
      </c>
      <c r="AU68" s="113">
        <f t="shared" si="11"/>
        <v>3.4083840371923766E-13</v>
      </c>
      <c r="AV68" s="113">
        <f t="shared" si="12"/>
        <v>0</v>
      </c>
      <c r="AW68" s="149">
        <f>T67*Other_forcing_efficacy*clim_sens2*(1-EXP(-1/clim_time2))
+AW67*EXP(-1/clim_time2)</f>
        <v>0</v>
      </c>
      <c r="AX68" s="113">
        <f>p_0*(inventory[[#This Row],[CO2_flux]]+inventory[[#This Row],[CH4_to_CO2]])+AX67</f>
        <v>0.51390520346294011</v>
      </c>
      <c r="AY68" s="113">
        <f>p_1*(inventory[[#This Row],[CO2_flux]]+inventory[[#This Row],[CH4_to_CO2]])+AY67*EXP(-1/life1_CO2)</f>
        <v>0.4623551852219297</v>
      </c>
      <c r="AZ68" s="113">
        <f>p_2*(inventory[[#This Row],[CO2_flux]]+inventory[[#This Row],[CH4_to_CO2]])+AZ67*EXP(-1/life2_CO2)</f>
        <v>0.16109223739983375</v>
      </c>
      <c r="BA68" s="113">
        <f>p_3*(inventory[[#This Row],[CO2_flux]]+inventory[[#This Row],[CH4_to_CO2]])+BA67*EXP(-1/life3_CO2)</f>
        <v>1.6557682821077173E-3</v>
      </c>
      <c r="BB68" s="113">
        <f>IF(fossil_CH4,K67*(1-EXP(-1/life_CH4))*CH4_to_CO2,0)</f>
        <v>8.4345498092509104E-4</v>
      </c>
    </row>
    <row r="69" spans="1:54" x14ac:dyDescent="0.2">
      <c r="A69" s="43">
        <v>62</v>
      </c>
      <c r="B69" s="107">
        <v>0</v>
      </c>
      <c r="C69" s="107">
        <v>0</v>
      </c>
      <c r="D69" s="107">
        <v>0</v>
      </c>
      <c r="E69" s="107">
        <v>0</v>
      </c>
      <c r="F69" s="107">
        <v>0</v>
      </c>
      <c r="G69" s="107">
        <v>0</v>
      </c>
      <c r="H69" s="131">
        <f>SUM(inventory[[#This Row],[CO2_IRF]:[other_IRF]])</f>
        <v>3.75208316834742E-10</v>
      </c>
      <c r="I69" s="133">
        <f>SUM(inventory[[#This Row],[CO2_temp]:[other_temp]])</f>
        <v>2.5871348367399693E-12</v>
      </c>
      <c r="J69" s="117">
        <f>SUM(inventory[[#This Row],[CO2_mass0]:[CO2_mass3]])</f>
        <v>1.1339235271293162</v>
      </c>
      <c r="K69" s="117">
        <f>inventory[[#This Row],[CH4_flux]]+K68*EXP(-1/life_CH4)</f>
        <v>6.7379469990854583E-3</v>
      </c>
      <c r="L69" s="117">
        <f>inventory[[#This Row],[Gas1_flux]]+L68*EXP(-1/life_gas1)</f>
        <v>0.59905809782174502</v>
      </c>
      <c r="M69" s="117">
        <f>inventory[[#This Row],[Gas2_flux]]+M68*EXP(-1/life_gas2)</f>
        <v>0</v>
      </c>
      <c r="N69" s="140">
        <f>inventory[[#This Row],[Gas3_flux]]+N68*EXP(-1/life_gas3)</f>
        <v>0.2521382381530024</v>
      </c>
      <c r="O69" s="3">
        <f>inventory[[#This Row],[CO2]]*A_CO2</f>
        <v>1.9862938424724229E-15</v>
      </c>
      <c r="P69" s="3">
        <f>inventory[[#This Row],[CH4]]*A_CH4</f>
        <v>1.418516054816233E-15</v>
      </c>
      <c r="Q69" s="3">
        <f>inventory[[#This Row],[gas1]]*A_gas1</f>
        <v>2.1376580327886613E-13</v>
      </c>
      <c r="R69" s="3">
        <f>inventory[[#This Row],[gas2]]*A_gas2</f>
        <v>0</v>
      </c>
      <c r="S69" s="3">
        <f>inventory[[#This Row],[gas3]]*A_gas3</f>
        <v>2.6873455367389422E-12</v>
      </c>
      <c r="T69" s="142">
        <f>inventory[[#This Row],[Other_forcing]]/earth_area</f>
        <v>0</v>
      </c>
      <c r="U69" s="3">
        <f>U68+A_CO2*(AX68+AY68*life1_CO2*(1-EXP(-1/life1_CO2))+AZ68*life2_CO2*(1-EXP(-1/life2_CO2))+BA68*life3_CO2*(1-EXP(-1/life3_CO2)))</f>
        <v>1.3434239814886663E-13</v>
      </c>
      <c r="V69" s="3">
        <f t="shared" si="0"/>
        <v>2.5929383676894924E-12</v>
      </c>
      <c r="W69" s="3">
        <f t="shared" si="1"/>
        <v>1.7311555990931816E-11</v>
      </c>
      <c r="X69" s="3">
        <f t="shared" si="2"/>
        <v>-3.5199999999999995E-12</v>
      </c>
      <c r="Y69" s="3">
        <f t="shared" si="3"/>
        <v>3.5868948007797184E-10</v>
      </c>
      <c r="Z69" s="142">
        <f>Z68+inventory[[#This Row],[Other_radfor]]</f>
        <v>0</v>
      </c>
      <c r="AA69" s="3">
        <f>SUM(inventory[[#This Row],[CO2_temp_s1]:[CO2_temp_s2]])</f>
        <v>1.4321612034016727E-15</v>
      </c>
      <c r="AB69" s="3">
        <f>inventory[[#This Row],[CH4_temp_s1]]+inventory[[#This Row],[CH4_temp_s2]]</f>
        <v>4.9231907984643143E-15</v>
      </c>
      <c r="AC69" s="3">
        <f>inventory[[#This Row],[gas1_temp_s1]]+inventory[[#This Row],[gas1_temp_s2]]</f>
        <v>1.615196227986853E-13</v>
      </c>
      <c r="AD69" s="3">
        <f>inventory[[#This Row],[gas2_temp_s1]]+inventory[[#This Row],[gas2_temp_s2]]</f>
        <v>-3.3345456671783133E-15</v>
      </c>
      <c r="AE69" s="3">
        <f>inventory[[#This Row],[gas3_temp_s1]]+inventory[[#This Row],[gas3_temp_s2]]</f>
        <v>2.4225944076065964E-12</v>
      </c>
      <c r="AF69" s="142">
        <f>inventory[[#This Row],[other_temp_s1]]+inventory[[#This Row],[other_temp_s2]]</f>
        <v>0</v>
      </c>
      <c r="AG69" s="118">
        <f>inventory[[#This Row],[CO2_flux]]+AG68</f>
        <v>1</v>
      </c>
      <c r="AH69" s="118">
        <f>inventory[[#This Row],[CH4_flux]]+AH68</f>
        <v>1</v>
      </c>
      <c r="AI69" s="118">
        <f>inventory[[#This Row],[Gas1_flux]]+AI68</f>
        <v>1</v>
      </c>
      <c r="AJ69" s="118">
        <f>inventory[[#This Row],[Gas2_flux]]+AJ68</f>
        <v>1</v>
      </c>
      <c r="AK69" s="144">
        <f>inventory[[#This Row],[Gas3_flux]]+AK68</f>
        <v>1</v>
      </c>
      <c r="AL69" s="113">
        <f>A_CO2*(AX68*clim_sens1*(1-EXP(-1/clim_time1))
+AY68*clim_sens1*life1_CO2/(life1_CO2-clim_time1)*(EXP(-1/life1_CO2)-EXP(-1/clim_time1))
+AZ68*clim_sens1*life2_CO2/(life2_CO2-clim_time1)*(EXP(-1/life2_CO2)-EXP(-1/clim_time1))
+BA68*clim_sens1*life3_CO2/(life3_CO2-clim_time1)*(EXP(-1/life3_CO2)-EXP(-1/clim_time1)))
+AL68*EXP(-1/clim_time1)</f>
        <v>1.3015900483229605E-15</v>
      </c>
      <c r="AM69" s="113">
        <f>A_CO2*(AX68*clim_sens2*(1-EXP(-1/clim_time2))
+AY68*clim_sens2*life1_CO2/(life1_CO2-clim_time2)*(EXP(-1/life1_CO2)-EXP(-1/clim_time2))
+AZ68*clim_sens2*life2_CO2/(life2_CO2-clim_time2)*(EXP(-1/life2_CO2)-EXP(-1/clim_time2))
+BA68*clim_sens2*life3_CO2/(life3_CO2-clim_time2)*(EXP(-1/life3_CO2)-EXP(-1/clim_time2)))
+AM68*EXP(-1/clim_time2)</f>
        <v>1.3057115507871213E-16</v>
      </c>
      <c r="AN69" s="113">
        <f t="shared" si="4"/>
        <v>2.5181981436463156E-15</v>
      </c>
      <c r="AO69" s="113">
        <f t="shared" si="5"/>
        <v>2.4049926548179987E-15</v>
      </c>
      <c r="AP69" s="113">
        <f t="shared" si="6"/>
        <v>1.4479803838800154E-13</v>
      </c>
      <c r="AQ69" s="113">
        <f t="shared" si="7"/>
        <v>1.6721584410683766E-14</v>
      </c>
      <c r="AR69" s="113">
        <f t="shared" si="8"/>
        <v>-1.6495099442753229E-16</v>
      </c>
      <c r="AS69" s="113">
        <f t="shared" si="9"/>
        <v>-3.1695946727507811E-15</v>
      </c>
      <c r="AT69" s="113">
        <f t="shared" si="10"/>
        <v>2.0797439740174828E-12</v>
      </c>
      <c r="AU69" s="113">
        <f t="shared" si="11"/>
        <v>3.4285043358911379E-13</v>
      </c>
      <c r="AV69" s="113">
        <f t="shared" si="12"/>
        <v>0</v>
      </c>
      <c r="AW69" s="149">
        <f>T68*Other_forcing_efficacy*clim_sens2*(1-EXP(-1/clim_time2))
+AW68*EXP(-1/clim_time2)</f>
        <v>0</v>
      </c>
      <c r="AX69" s="113">
        <f>p_0*(inventory[[#This Row],[CO2_flux]]+inventory[[#This Row],[CH4_to_CO2]])+AX68</f>
        <v>0.5140742856610111</v>
      </c>
      <c r="AY69" s="113">
        <f>p_1*(inventory[[#This Row],[CO2_flux]]+inventory[[#This Row],[CH4_to_CO2]])+AY68*EXP(-1/life1_CO2)</f>
        <v>0.46135866548403964</v>
      </c>
      <c r="AZ69" s="113">
        <f>p_2*(inventory[[#This Row],[CO2_flux]]+inventory[[#This Row],[CH4_to_CO2]])+AZ68*EXP(-1/life2_CO2)</f>
        <v>0.15696309951257459</v>
      </c>
      <c r="BA69" s="113">
        <f>p_3*(inventory[[#This Row],[CO2_flux]]+inventory[[#This Row],[CH4_to_CO2]])+BA68*EXP(-1/life3_CO2)</f>
        <v>1.5274764716909262E-3</v>
      </c>
      <c r="BB69" s="113">
        <f>IF(fossil_CH4,K68*(1-EXP(-1/life_CH4))*CH4_to_CO2,0)</f>
        <v>7.7810491519075136E-4</v>
      </c>
    </row>
    <row r="70" spans="1:54" x14ac:dyDescent="0.2">
      <c r="A70" s="43">
        <v>63</v>
      </c>
      <c r="B70" s="107">
        <v>0</v>
      </c>
      <c r="C70" s="107">
        <v>0</v>
      </c>
      <c r="D70" s="107">
        <v>0</v>
      </c>
      <c r="E70" s="107">
        <v>0</v>
      </c>
      <c r="F70" s="107">
        <v>0</v>
      </c>
      <c r="G70" s="107">
        <v>0</v>
      </c>
      <c r="H70" s="131">
        <f>SUM(inventory[[#This Row],[CO2_IRF]:[other_IRF]])</f>
        <v>3.7808225191461158E-10</v>
      </c>
      <c r="I70" s="133">
        <f>SUM(inventory[[#This Row],[CO2_temp]:[other_temp]])</f>
        <v>2.542675125032476E-12</v>
      </c>
      <c r="J70" s="117">
        <f>SUM(inventory[[#This Row],[CO2_mass0]:[CO2_mass3]])</f>
        <v>1.1289189656014904</v>
      </c>
      <c r="K70" s="117">
        <f>inventory[[#This Row],[CH4_flux]]+K69*EXP(-1/life_CH4)</f>
        <v>6.2158974656037914E-3</v>
      </c>
      <c r="L70" s="117">
        <f>inventory[[#This Row],[Gas1_flux]]+L69*EXP(-1/life_gas1)</f>
        <v>0.59412760644585694</v>
      </c>
      <c r="M70" s="117">
        <f>inventory[[#This Row],[Gas2_flux]]+M69*EXP(-1/life_gas2)</f>
        <v>0</v>
      </c>
      <c r="N70" s="140">
        <f>inventory[[#This Row],[Gas3_flux]]+N69*EXP(-1/life_gas3)</f>
        <v>0.24659696394160571</v>
      </c>
      <c r="O70" s="3">
        <f>inventory[[#This Row],[CO2]]*A_CO2</f>
        <v>1.9775273520441304E-15</v>
      </c>
      <c r="P70" s="3">
        <f>inventory[[#This Row],[CH4]]*A_CH4</f>
        <v>1.3086108203652077E-15</v>
      </c>
      <c r="Q70" s="3">
        <f>inventory[[#This Row],[gas1]]*A_gas1</f>
        <v>2.1200642392424493E-13</v>
      </c>
      <c r="R70" s="3">
        <f>inventory[[#This Row],[gas2]]*A_gas2</f>
        <v>0</v>
      </c>
      <c r="S70" s="3">
        <f>inventory[[#This Row],[gas3]]*A_gas3</f>
        <v>2.6282854012000909E-12</v>
      </c>
      <c r="T70" s="142">
        <f>inventory[[#This Row],[Other_forcing]]/earth_area</f>
        <v>0</v>
      </c>
      <c r="U70" s="3">
        <f>U69+A_CO2*(AX69+AY69*life1_CO2*(1-EXP(-1/life1_CO2))+AZ69*life2_CO2*(1-EXP(-1/life2_CO2))+BA69*life3_CO2*(1-EXP(-1/life3_CO2)))</f>
        <v>1.3632365195373129E-13</v>
      </c>
      <c r="V70" s="3">
        <f t="shared" si="0"/>
        <v>2.5943011925966849E-12</v>
      </c>
      <c r="W70" s="3">
        <f t="shared" si="1"/>
        <v>1.7524440892840981E-11</v>
      </c>
      <c r="X70" s="3">
        <f t="shared" si="2"/>
        <v>-3.5199999999999995E-12</v>
      </c>
      <c r="Y70" s="3">
        <f t="shared" si="3"/>
        <v>3.6134718617722015E-10</v>
      </c>
      <c r="Z70" s="142">
        <f>Z69+inventory[[#This Row],[Other_radfor]]</f>
        <v>0</v>
      </c>
      <c r="AA70" s="3">
        <f>SUM(inventory[[#This Row],[CO2_temp_s1]:[CO2_temp_s2]])</f>
        <v>1.42813778919266E-15</v>
      </c>
      <c r="AB70" s="3">
        <f>inventory[[#This Row],[CH4_temp_s1]]+inventory[[#This Row],[CH4_temp_s2]]</f>
        <v>4.7325602941887619E-15</v>
      </c>
      <c r="AC70" s="3">
        <f>inventory[[#This Row],[gas1_temp_s1]]+inventory[[#This Row],[gas1_temp_s2]]</f>
        <v>1.6052551957666268E-13</v>
      </c>
      <c r="AD70" s="3">
        <f>inventory[[#This Row],[gas2_temp_s1]]+inventory[[#This Row],[gas2_temp_s2]]</f>
        <v>-3.3083017640751381E-15</v>
      </c>
      <c r="AE70" s="3">
        <f>inventory[[#This Row],[gas3_temp_s1]]+inventory[[#This Row],[gas3_temp_s2]]</f>
        <v>2.3792972091365069E-12</v>
      </c>
      <c r="AF70" s="142">
        <f>inventory[[#This Row],[other_temp_s1]]+inventory[[#This Row],[other_temp_s2]]</f>
        <v>0</v>
      </c>
      <c r="AG70" s="118">
        <f>inventory[[#This Row],[CO2_flux]]+AG69</f>
        <v>1</v>
      </c>
      <c r="AH70" s="118">
        <f>inventory[[#This Row],[CH4_flux]]+AH69</f>
        <v>1</v>
      </c>
      <c r="AI70" s="118">
        <f>inventory[[#This Row],[Gas1_flux]]+AI69</f>
        <v>1</v>
      </c>
      <c r="AJ70" s="118">
        <f>inventory[[#This Row],[Gas2_flux]]+AJ69</f>
        <v>1</v>
      </c>
      <c r="AK70" s="144">
        <f>inventory[[#This Row],[Gas3_flux]]+AK69</f>
        <v>1</v>
      </c>
      <c r="AL70" s="113">
        <f>A_CO2*(AX69*clim_sens1*(1-EXP(-1/clim_time1))
+AY69*clim_sens1*life1_CO2/(life1_CO2-clim_time1)*(EXP(-1/life1_CO2)-EXP(-1/clim_time1))
+AZ69*clim_sens1*life2_CO2/(life2_CO2-clim_time1)*(EXP(-1/life2_CO2)-EXP(-1/clim_time1))
+BA69*clim_sens1*life3_CO2/(life3_CO2-clim_time1)*(EXP(-1/life3_CO2)-EXP(-1/clim_time1)))
+AL69*EXP(-1/clim_time1)</f>
        <v>1.2958120353454152E-15</v>
      </c>
      <c r="AM70" s="113">
        <f>A_CO2*(AX69*clim_sens2*(1-EXP(-1/clim_time2))
+AY69*clim_sens2*life1_CO2/(life1_CO2-clim_time2)*(EXP(-1/life1_CO2)-EXP(-1/clim_time2))
+AZ69*clim_sens2*life2_CO2/(life2_CO2-clim_time2)*(EXP(-1/life2_CO2)-EXP(-1/clim_time2))
+BA69*clim_sens2*life3_CO2/(life3_CO2-clim_time2)*(EXP(-1/life3_CO2)-EXP(-1/clim_time2)))
+AM69*EXP(-1/clim_time2)</f>
        <v>1.3232575384724473E-16</v>
      </c>
      <c r="AN70" s="113">
        <f t="shared" si="4"/>
        <v>2.3320075161023379E-15</v>
      </c>
      <c r="AO70" s="113">
        <f t="shared" si="5"/>
        <v>2.400552778086424E-15</v>
      </c>
      <c r="AP70" s="113">
        <f t="shared" si="6"/>
        <v>1.4362196968333996E-13</v>
      </c>
      <c r="AQ70" s="113">
        <f t="shared" si="7"/>
        <v>1.6903549893322719E-14</v>
      </c>
      <c r="AR70" s="113">
        <f t="shared" si="8"/>
        <v>-1.4643780620130548E-16</v>
      </c>
      <c r="AS70" s="113">
        <f t="shared" si="9"/>
        <v>-3.1618639578738326E-15</v>
      </c>
      <c r="AT70" s="113">
        <f t="shared" si="10"/>
        <v>2.0345021415687123E-12</v>
      </c>
      <c r="AU70" s="113">
        <f t="shared" si="11"/>
        <v>3.4479506756779445E-13</v>
      </c>
      <c r="AV70" s="113">
        <f t="shared" si="12"/>
        <v>0</v>
      </c>
      <c r="AW70" s="149">
        <f>T69*Other_forcing_efficacy*clim_sens2*(1-EXP(-1/clim_time2))
+AW69*EXP(-1/clim_time2)</f>
        <v>0</v>
      </c>
      <c r="AX70" s="113">
        <f>p_0*(inventory[[#This Row],[CO2_flux]]+inventory[[#This Row],[CH4_to_CO2]])+AX69</f>
        <v>0.51423026753599621</v>
      </c>
      <c r="AY70" s="113">
        <f>p_1*(inventory[[#This Row],[CO2_flux]]+inventory[[#This Row],[CH4_to_CO2]])+AY69*EXP(-1/life1_CO2)</f>
        <v>0.46035116497374257</v>
      </c>
      <c r="AZ70" s="113">
        <f>p_2*(inventory[[#This Row],[CO2_flux]]+inventory[[#This Row],[CH4_to_CO2]])+AZ69*EXP(-1/life2_CO2)</f>
        <v>0.15292840757250861</v>
      </c>
      <c r="BA70" s="113">
        <f>p_3*(inventory[[#This Row],[CO2_flux]]+inventory[[#This Row],[CH4_to_CO2]])+BA69*EXP(-1/life3_CO2)</f>
        <v>1.4091255192429171E-3</v>
      </c>
      <c r="BB70" s="113">
        <f>IF(fossil_CH4,K69*(1-EXP(-1/life_CH4))*CH4_to_CO2,0)</f>
        <v>7.1781810853729163E-4</v>
      </c>
    </row>
    <row r="71" spans="1:54" x14ac:dyDescent="0.2">
      <c r="A71" s="43">
        <v>64</v>
      </c>
      <c r="B71" s="107">
        <v>0</v>
      </c>
      <c r="C71" s="107">
        <v>0</v>
      </c>
      <c r="D71" s="107">
        <v>0</v>
      </c>
      <c r="E71" s="107">
        <v>0</v>
      </c>
      <c r="F71" s="107">
        <v>0</v>
      </c>
      <c r="G71" s="107">
        <v>0</v>
      </c>
      <c r="H71" s="131">
        <f>SUM(inventory[[#This Row],[CO2_IRF]:[other_IRF]])</f>
        <v>3.8089591188302303E-10</v>
      </c>
      <c r="I71" s="133">
        <f>SUM(inventory[[#This Row],[CO2_temp]:[other_temp]])</f>
        <v>2.4991085499829893E-12</v>
      </c>
      <c r="J71" s="117">
        <f>SUM(inventory[[#This Row],[CO2_mass0]:[CO2_mass3]])</f>
        <v>1.1239947978842924</v>
      </c>
      <c r="K71" s="117">
        <f>inventory[[#This Row],[CH4_flux]]+K70*EXP(-1/life_CH4)</f>
        <v>5.7342958186141699E-3</v>
      </c>
      <c r="L71" s="117">
        <f>inventory[[#This Row],[Gas1_flux]]+L70*EXP(-1/life_gas1)</f>
        <v>0.58923769501588086</v>
      </c>
      <c r="M71" s="117">
        <f>inventory[[#This Row],[Gas2_flux]]+M70*EXP(-1/life_gas2)</f>
        <v>0</v>
      </c>
      <c r="N71" s="140">
        <f>inventory[[#This Row],[Gas3_flux]]+N70*EXP(-1/life_gas3)</f>
        <v>0.24117747102015066</v>
      </c>
      <c r="O71" s="3">
        <f>inventory[[#This Row],[CO2]]*A_CO2</f>
        <v>1.9689016874539145E-15</v>
      </c>
      <c r="P71" s="3">
        <f>inventory[[#This Row],[CH4]]*A_CH4</f>
        <v>1.2072209358241981E-15</v>
      </c>
      <c r="Q71" s="3">
        <f>inventory[[#This Row],[gas1]]*A_gas1</f>
        <v>2.1026152497605912E-13</v>
      </c>
      <c r="R71" s="3">
        <f>inventory[[#This Row],[gas2]]*A_gas2</f>
        <v>0</v>
      </c>
      <c r="S71" s="3">
        <f>inventory[[#This Row],[gas3]]*A_gas3</f>
        <v>2.5705232377910534E-12</v>
      </c>
      <c r="T71" s="142">
        <f>inventory[[#This Row],[Other_forcing]]/earth_area</f>
        <v>0</v>
      </c>
      <c r="U71" s="3">
        <f>U70+A_CO2*(AX70+AY70*life1_CO2*(1-EXP(-1/life1_CO2))+AZ70*life2_CO2*(1-EXP(-1/life2_CO2))+BA70*life3_CO2*(1-EXP(-1/life3_CO2)))</f>
        <v>1.3829625965975207E-13</v>
      </c>
      <c r="V71" s="3">
        <f t="shared" si="0"/>
        <v>2.5955584271649936E-12</v>
      </c>
      <c r="W71" s="3">
        <f t="shared" si="1"/>
        <v>1.7735573665571462E-11</v>
      </c>
      <c r="X71" s="3">
        <f t="shared" si="2"/>
        <v>-3.5199999999999995E-12</v>
      </c>
      <c r="Y71" s="3">
        <f t="shared" si="3"/>
        <v>3.6394648353062684E-10</v>
      </c>
      <c r="Z71" s="142">
        <f>Z70+inventory[[#This Row],[Other_radfor]]</f>
        <v>0</v>
      </c>
      <c r="AA71" s="3">
        <f>SUM(inventory[[#This Row],[CO2_temp_s1]:[CO2_temp_s2]])</f>
        <v>1.4241373919916434E-15</v>
      </c>
      <c r="AB71" s="3">
        <f>inventory[[#This Row],[CH4_temp_s1]]+inventory[[#This Row],[CH4_temp_s2]]</f>
        <v>4.5552552212751572E-15</v>
      </c>
      <c r="AC71" s="3">
        <f>inventory[[#This Row],[gas1_temp_s1]]+inventory[[#This Row],[gas1_temp_s2]]</f>
        <v>1.5953705913250435E-13</v>
      </c>
      <c r="AD71" s="3">
        <f>inventory[[#This Row],[gas2_temp_s1]]+inventory[[#This Row],[gas2_temp_s2]]</f>
        <v>-3.2841545343220651E-15</v>
      </c>
      <c r="AE71" s="3">
        <f>inventory[[#This Row],[gas3_temp_s1]]+inventory[[#This Row],[gas3_temp_s2]]</f>
        <v>2.33687625277154E-12</v>
      </c>
      <c r="AF71" s="142">
        <f>inventory[[#This Row],[other_temp_s1]]+inventory[[#This Row],[other_temp_s2]]</f>
        <v>0</v>
      </c>
      <c r="AG71" s="118">
        <f>inventory[[#This Row],[CO2_flux]]+AG70</f>
        <v>1</v>
      </c>
      <c r="AH71" s="118">
        <f>inventory[[#This Row],[CH4_flux]]+AH70</f>
        <v>1</v>
      </c>
      <c r="AI71" s="118">
        <f>inventory[[#This Row],[Gas1_flux]]+AI70</f>
        <v>1</v>
      </c>
      <c r="AJ71" s="118">
        <f>inventory[[#This Row],[Gas2_flux]]+AJ70</f>
        <v>1</v>
      </c>
      <c r="AK71" s="144">
        <f>inventory[[#This Row],[Gas3_flux]]+AK70</f>
        <v>1</v>
      </c>
      <c r="AL71" s="113">
        <f>A_CO2*(AX70*clim_sens1*(1-EXP(-1/clim_time1))
+AY70*clim_sens1*life1_CO2/(life1_CO2-clim_time1)*(EXP(-1/life1_CO2)-EXP(-1/clim_time1))
+AZ70*clim_sens1*life2_CO2/(life2_CO2-clim_time1)*(EXP(-1/life2_CO2)-EXP(-1/clim_time1))
+BA70*clim_sens1*life3_CO2/(life3_CO2-clim_time1)*(EXP(-1/life3_CO2)-EXP(-1/clim_time1)))
+AL70*EXP(-1/clim_time1)</f>
        <v>1.290070365599439E-15</v>
      </c>
      <c r="AM71" s="113">
        <f>A_CO2*(AX70*clim_sens2*(1-EXP(-1/clim_time2))
+AY70*clim_sens2*life1_CO2/(life1_CO2-clim_time2)*(EXP(-1/life1_CO2)-EXP(-1/clim_time2))
+AZ70*clim_sens2*life2_CO2/(life2_CO2-clim_time2)*(EXP(-1/life2_CO2)-EXP(-1/clim_time2))
+BA70*clim_sens2*life3_CO2/(life3_CO2-clim_time2)*(EXP(-1/life3_CO2)-EXP(-1/clim_time2)))
+AM70*EXP(-1/clim_time2)</f>
        <v>1.3406702639220447E-16</v>
      </c>
      <c r="AN71" s="113">
        <f t="shared" si="4"/>
        <v>2.159241972639942E-15</v>
      </c>
      <c r="AO71" s="113">
        <f t="shared" si="5"/>
        <v>2.3960132486352153E-15</v>
      </c>
      <c r="AP71" s="113">
        <f t="shared" si="6"/>
        <v>1.4245382089598838E-13</v>
      </c>
      <c r="AQ71" s="113">
        <f t="shared" si="7"/>
        <v>1.7083238236515976E-14</v>
      </c>
      <c r="AR71" s="113">
        <f t="shared" si="8"/>
        <v>-1.3000243593240102E-16</v>
      </c>
      <c r="AS71" s="113">
        <f t="shared" si="9"/>
        <v>-3.1541520983896641E-15</v>
      </c>
      <c r="AT71" s="113">
        <f t="shared" si="10"/>
        <v>1.9902024094183054E-12</v>
      </c>
      <c r="AU71" s="113">
        <f t="shared" si="11"/>
        <v>3.4667384335323459E-13</v>
      </c>
      <c r="AV71" s="113">
        <f t="shared" si="12"/>
        <v>0</v>
      </c>
      <c r="AW71" s="149">
        <f>T70*Other_forcing_efficacy*clim_sens2*(1-EXP(-1/clim_time2))
+AW70*EXP(-1/clim_time2)</f>
        <v>0</v>
      </c>
      <c r="AX71" s="113">
        <f>p_0*(inventory[[#This Row],[CO2_flux]]+inventory[[#This Row],[CH4_to_CO2]])+AX70</f>
        <v>0.51437416408809611</v>
      </c>
      <c r="AY71" s="113">
        <f>p_1*(inventory[[#This Row],[CO2_flux]]+inventory[[#This Row],[CH4_to_CO2]])+AY70*EXP(-1/life1_CO2)</f>
        <v>0.4593337577931379</v>
      </c>
      <c r="AZ71" s="113">
        <f>p_2*(inventory[[#This Row],[CO2_flux]]+inventory[[#This Row],[CH4_to_CO2]])+AZ70*EXP(-1/life2_CO2)</f>
        <v>0.14898693097990809</v>
      </c>
      <c r="BA71" s="113">
        <f>p_3*(inventory[[#This Row],[CO2_flux]]+inventory[[#This Row],[CH4_to_CO2]])+BA70*EXP(-1/life3_CO2)</f>
        <v>1.2999450231502292E-3</v>
      </c>
      <c r="BB71" s="113">
        <f>IF(fossil_CH4,K70*(1-EXP(-1/life_CH4))*CH4_to_CO2,0)</f>
        <v>6.6220226461072935E-4</v>
      </c>
    </row>
    <row r="72" spans="1:54" x14ac:dyDescent="0.2">
      <c r="A72" s="43">
        <v>65</v>
      </c>
      <c r="B72" s="107">
        <v>0</v>
      </c>
      <c r="C72" s="107">
        <v>0</v>
      </c>
      <c r="D72" s="107">
        <v>0</v>
      </c>
      <c r="E72" s="107">
        <v>0</v>
      </c>
      <c r="F72" s="107">
        <v>0</v>
      </c>
      <c r="G72" s="107">
        <v>0</v>
      </c>
      <c r="H72" s="131">
        <f>SUM(inventory[[#This Row],[CO2_IRF]:[other_IRF]])</f>
        <v>3.8365060313510649E-10</v>
      </c>
      <c r="I72" s="133">
        <f>SUM(inventory[[#This Row],[CO2_temp]:[other_temp]])</f>
        <v>2.4564212406261155E-12</v>
      </c>
      <c r="J72" s="117">
        <f>SUM(inventory[[#This Row],[CO2_mass0]:[CO2_mass3]])</f>
        <v>1.1191509404021533</v>
      </c>
      <c r="K72" s="117">
        <f>inventory[[#This Row],[CH4_flux]]+K71*EXP(-1/life_CH4)</f>
        <v>5.2900081954910258E-3</v>
      </c>
      <c r="L72" s="117">
        <f>inventory[[#This Row],[Gas1_flux]]+L71*EXP(-1/life_gas1)</f>
        <v>0.58438802954238545</v>
      </c>
      <c r="M72" s="117">
        <f>inventory[[#This Row],[Gas2_flux]]+M71*EXP(-1/life_gas2)</f>
        <v>0</v>
      </c>
      <c r="N72" s="140">
        <f>inventory[[#This Row],[Gas3_flux]]+N71*EXP(-1/life_gas3)</f>
        <v>0.23587708298569926</v>
      </c>
      <c r="O72" s="3">
        <f>inventory[[#This Row],[CO2]]*A_CO2</f>
        <v>1.9604167023024517E-15</v>
      </c>
      <c r="P72" s="3">
        <f>inventory[[#This Row],[CH4]]*A_CH4</f>
        <v>1.1136866402231989E-15</v>
      </c>
      <c r="Q72" s="3">
        <f>inventory[[#This Row],[gas1]]*A_gas1</f>
        <v>2.0853098725468439E-13</v>
      </c>
      <c r="R72" s="3">
        <f>inventory[[#This Row],[gas2]]*A_gas2</f>
        <v>0</v>
      </c>
      <c r="S72" s="3">
        <f>inventory[[#This Row],[gas3]]*A_gas3</f>
        <v>2.5140305208128221E-12</v>
      </c>
      <c r="T72" s="142">
        <f>inventory[[#This Row],[Other_forcing]]/earth_area</f>
        <v>0</v>
      </c>
      <c r="U72" s="3">
        <f>U71+A_CO2*(AX71+AY71*life1_CO2*(1-EXP(-1/life1_CO2))+AZ71*life2_CO2*(1-EXP(-1/life2_CO2))+BA71*life3_CO2*(1-EXP(-1/life3_CO2)))</f>
        <v>1.4026035817100692E-13</v>
      </c>
      <c r="V72" s="3">
        <f t="shared" ref="V72:V135" si="13">V71+K71*A_CH4*life_CH4*(1-EXP(-1/life_CH4))</f>
        <v>2.5967182524304461E-12</v>
      </c>
      <c r="W72" s="3">
        <f t="shared" ref="W72:W135" si="14">W71+L71*A_gas1*life_gas1*(1-EXP(-1/life_gas1))</f>
        <v>1.7944968729857805E-11</v>
      </c>
      <c r="X72" s="3">
        <f t="shared" ref="X72:X135" si="15">X71+M71*A_gas2*life_gas2*(1-EXP(-1/life_gas2))</f>
        <v>-3.5199999999999995E-12</v>
      </c>
      <c r="Y72" s="3">
        <f t="shared" ref="Y72:Y135" si="16">Y71+N71*A_gas3*life_gas3*(1-EXP(-1/life_gas3))</f>
        <v>3.6648865579464724E-10</v>
      </c>
      <c r="Z72" s="142">
        <f>Z71+inventory[[#This Row],[Other_radfor]]</f>
        <v>0</v>
      </c>
      <c r="AA72" s="3">
        <f>SUM(inventory[[#This Row],[CO2_temp_s1]:[CO2_temp_s2]])</f>
        <v>1.4201657987238474E-15</v>
      </c>
      <c r="AB72" s="3">
        <f>inventory[[#This Row],[CH4_temp_s1]]+inventory[[#This Row],[CH4_temp_s2]]</f>
        <v>4.3903565428218624E-15</v>
      </c>
      <c r="AC72" s="3">
        <f>inventory[[#This Row],[gas1_temp_s1]]+inventory[[#This Row],[gas1_temp_s2]]</f>
        <v>1.5855439441346547E-13</v>
      </c>
      <c r="AD72" s="3">
        <f>inventory[[#This Row],[gas2_temp_s1]]+inventory[[#This Row],[gas2_temp_s2]]</f>
        <v>-3.2618707291231982E-15</v>
      </c>
      <c r="AE72" s="3">
        <f>inventory[[#This Row],[gas3_temp_s1]]+inventory[[#This Row],[gas3_temp_s2]]</f>
        <v>2.2953181946002277E-12</v>
      </c>
      <c r="AF72" s="142">
        <f>inventory[[#This Row],[other_temp_s1]]+inventory[[#This Row],[other_temp_s2]]</f>
        <v>0</v>
      </c>
      <c r="AG72" s="118">
        <f>inventory[[#This Row],[CO2_flux]]+AG71</f>
        <v>1</v>
      </c>
      <c r="AH72" s="118">
        <f>inventory[[#This Row],[CH4_flux]]+AH71</f>
        <v>1</v>
      </c>
      <c r="AI72" s="118">
        <f>inventory[[#This Row],[Gas1_flux]]+AI71</f>
        <v>1</v>
      </c>
      <c r="AJ72" s="118">
        <f>inventory[[#This Row],[Gas2_flux]]+AJ71</f>
        <v>1</v>
      </c>
      <c r="AK72" s="144">
        <f>inventory[[#This Row],[Gas3_flux]]+AK71</f>
        <v>1</v>
      </c>
      <c r="AL72" s="113">
        <f>A_CO2*(AX71*clim_sens1*(1-EXP(-1/clim_time1))
+AY71*clim_sens1*life1_CO2/(life1_CO2-clim_time1)*(EXP(-1/life1_CO2)-EXP(-1/clim_time1))
+AZ71*clim_sens1*life2_CO2/(life2_CO2-clim_time1)*(EXP(-1/life2_CO2)-EXP(-1/clim_time1))
+BA71*clim_sens1*life3_CO2/(life3_CO2-clim_time1)*(EXP(-1/life3_CO2)-EXP(-1/clim_time1)))
+AL71*EXP(-1/clim_time1)</f>
        <v>1.2843706502605833E-15</v>
      </c>
      <c r="AM72" s="113">
        <f>A_CO2*(AX71*clim_sens2*(1-EXP(-1/clim_time2))
+AY71*clim_sens2*life1_CO2/(life1_CO2-clim_time2)*(EXP(-1/life1_CO2)-EXP(-1/clim_time2))
+AZ71*clim_sens2*life2_CO2/(life2_CO2-clim_time2)*(EXP(-1/life2_CO2)-EXP(-1/clim_time2))
+BA71*clim_sens2*life3_CO2/(life3_CO2-clim_time2)*(EXP(-1/life3_CO2)-EXP(-1/clim_time2)))
+AM71*EXP(-1/clim_time2)</f>
        <v>1.3579514846326399E-16</v>
      </c>
      <c r="AN72" s="113">
        <f t="shared" ref="AN72:AN135" si="17">A_CH4*K71*clim_sens1*life_CH4/(life_CH4-clim_time1)*(EXP(-1/life_CH4)-EXP(-1/clim_time1))
+AN71*EXP(-1/clim_time1)</f>
        <v>1.9989736732897038E-15</v>
      </c>
      <c r="AO72" s="113">
        <f t="shared" ref="AO72:AO135" si="18">A_CH4*K71*clim_sens2*life_CH4/(life_CH4-clim_time2)*(EXP(-1/life_CH4)-EXP(-1/clim_time2))
+AO71*EXP(-1/clim_time2)</f>
        <v>2.391382869532159E-15</v>
      </c>
      <c r="AP72" s="113">
        <f t="shared" ref="AP72:AP135" si="19">A_gas1*L71*clim_sens1*life_gas1/(life_gas1-clim_time1)*(EXP(-1/life_gas1)-EXP(-1/clim_time1))
+AP71*EXP(-1/clim_time1)</f>
        <v>1.4129372433022642E-13</v>
      </c>
      <c r="AQ72" s="113">
        <f t="shared" ref="AQ72:AQ135" si="20">A_gas1*L71*clim_sens2*life_gas1/(life_gas1-clim_time2)*(EXP(-1/life_gas1)-EXP(-1/clim_time2))
+AQ71*EXP(-1/clim_time2)</f>
        <v>1.7260670083239047E-14</v>
      </c>
      <c r="AR72" s="113">
        <f t="shared" ref="AR72:AR135" si="21">A_gas2*M71*clim_sens1*life_gas2/(life_gas2-clim_time1)*(EXP(-1/life_gas2)-EXP(-1/clim_time1))
+AR71*EXP(-1/clim_time1)</f>
        <v>-1.1541168081366247E-16</v>
      </c>
      <c r="AS72" s="113">
        <f t="shared" ref="AS72:AS135" si="22">A_gas2*M71*clim_sens2*life_gas2/(life_gas2-clim_time2)*(EXP(-1/life_gas2)-EXP(-1/clim_time2))
+AS71*EXP(-1/clim_time2)</f>
        <v>-3.1464590483095358E-15</v>
      </c>
      <c r="AT72" s="113">
        <f t="shared" ref="AT72:AT135" si="23">A_gas3*N71*clim_sens1*life_gas3/(life_gas3-clim_time1)*(EXP(-1/life_gas3)-EXP(-1/clim_time1))
+AT71*EXP(-1/clim_time1)</f>
        <v>1.9468299298889E-12</v>
      </c>
      <c r="AU72" s="113">
        <f t="shared" ref="AU72:AU135" si="24">A_gas3*N71*clim_sens2*life_gas3/(life_gas3-clim_time2)*(EXP(-1/life_gas3)-EXP(-1/clim_time2))
+AU71*EXP(-1/clim_time2)</f>
        <v>3.4848826471132759E-13</v>
      </c>
      <c r="AV72" s="113">
        <f t="shared" ref="AV72:AV135" si="25">T71*Other_forcing_efficacy*clim_sens1*(1-EXP(-1/clim_time1))
+AV71*EXP(-1/clim_time1)</f>
        <v>0</v>
      </c>
      <c r="AW72" s="149">
        <f>T71*Other_forcing_efficacy*clim_sens2*(1-EXP(-1/clim_time2))
+AW71*EXP(-1/clim_time2)</f>
        <v>0</v>
      </c>
      <c r="AX72" s="113">
        <f>p_0*(inventory[[#This Row],[CO2_flux]]+inventory[[#This Row],[CH4_to_CO2]])+AX71</f>
        <v>0.51450691167629004</v>
      </c>
      <c r="AY72" s="113">
        <f>p_1*(inventory[[#This Row],[CO2_flux]]+inventory[[#This Row],[CH4_to_CO2]])+AY71*EXP(-1/life1_CO2)</f>
        <v>0.45830743425842979</v>
      </c>
      <c r="AZ72" s="113">
        <f>p_2*(inventory[[#This Row],[CO2_flux]]+inventory[[#This Row],[CH4_to_CO2]])+AZ71*EXP(-1/life2_CO2)</f>
        <v>0.145137370155518</v>
      </c>
      <c r="BA72" s="113">
        <f>p_3*(inventory[[#This Row],[CO2_flux]]+inventory[[#This Row],[CH4_to_CO2]])+BA71*EXP(-1/life3_CO2)</f>
        <v>1.1992243119155373E-3</v>
      </c>
      <c r="BB72" s="113">
        <f>IF(fossil_CH4,K71*(1-EXP(-1/life_CH4))*CH4_to_CO2,0)</f>
        <v>6.1089548179432294E-4</v>
      </c>
    </row>
    <row r="73" spans="1:54" x14ac:dyDescent="0.2">
      <c r="A73" s="43">
        <v>66</v>
      </c>
      <c r="B73" s="107">
        <v>0</v>
      </c>
      <c r="C73" s="107">
        <v>0</v>
      </c>
      <c r="D73" s="107">
        <v>0</v>
      </c>
      <c r="E73" s="107">
        <v>0</v>
      </c>
      <c r="F73" s="107">
        <v>0</v>
      </c>
      <c r="G73" s="107">
        <v>0</v>
      </c>
      <c r="H73" s="131">
        <f>SUM(inventory[[#This Row],[CO2_IRF]:[other_IRF]])</f>
        <v>3.8634760310237948E-10</v>
      </c>
      <c r="I73" s="133">
        <f>SUM(inventory[[#This Row],[CO2_temp]:[other_temp]])</f>
        <v>2.4145989701307961E-12</v>
      </c>
      <c r="J73" s="117">
        <f>SUM(inventory[[#This Row],[CO2_mass0]:[CO2_mass3]])</f>
        <v>1.1143871556335654</v>
      </c>
      <c r="K73" s="117">
        <f>inventory[[#This Row],[CH4_flux]]+K72*EXP(-1/life_CH4)</f>
        <v>4.8801435422153143E-3</v>
      </c>
      <c r="L73" s="117">
        <f>inventory[[#This Row],[Gas1_flux]]+L72*EXP(-1/life_gas1)</f>
        <v>0.57957827878480817</v>
      </c>
      <c r="M73" s="117">
        <f>inventory[[#This Row],[Gas2_flux]]+M72*EXP(-1/life_gas2)</f>
        <v>0</v>
      </c>
      <c r="N73" s="140">
        <f>inventory[[#This Row],[Gas3_flux]]+N72*EXP(-1/life_gas3)</f>
        <v>0.23069318225496208</v>
      </c>
      <c r="O73" s="3">
        <f>inventory[[#This Row],[CO2]]*A_CO2</f>
        <v>1.952071980523316E-15</v>
      </c>
      <c r="P73" s="3">
        <f>inventory[[#This Row],[CH4]]*A_CH4</f>
        <v>1.0273992902259077E-15</v>
      </c>
      <c r="Q73" s="3">
        <f>inventory[[#This Row],[gas1]]*A_gas1</f>
        <v>2.0681469256139307E-13</v>
      </c>
      <c r="R73" s="3">
        <f>inventory[[#This Row],[gas2]]*A_gas2</f>
        <v>0</v>
      </c>
      <c r="S73" s="3">
        <f>inventory[[#This Row],[gas3]]*A_gas3</f>
        <v>2.4587793514793125E-12</v>
      </c>
      <c r="T73" s="142">
        <f>inventory[[#This Row],[Other_forcing]]/earth_area</f>
        <v>0</v>
      </c>
      <c r="U73" s="3">
        <f>U72+A_CO2*(AX72+AY72*life1_CO2*(1-EXP(-1/life1_CO2))+AZ72*life2_CO2*(1-EXP(-1/life2_CO2))+BA72*life3_CO2*(1-EXP(-1/life3_CO2)))</f>
        <v>1.4221608440788574E-13</v>
      </c>
      <c r="V73" s="3">
        <f t="shared" si="13"/>
        <v>2.5977882155704126E-12</v>
      </c>
      <c r="W73" s="3">
        <f t="shared" si="14"/>
        <v>1.8152640387746052E-11</v>
      </c>
      <c r="X73" s="3">
        <f t="shared" si="15"/>
        <v>-3.5199999999999995E-12</v>
      </c>
      <c r="Y73" s="3">
        <f t="shared" si="16"/>
        <v>3.6897495841465515E-10</v>
      </c>
      <c r="Z73" s="142">
        <f>Z72+inventory[[#This Row],[Other_radfor]]</f>
        <v>0</v>
      </c>
      <c r="AA73" s="3">
        <f>SUM(inventory[[#This Row],[CO2_temp_s1]:[CO2_temp_s2]])</f>
        <v>1.4162281675119659E-15</v>
      </c>
      <c r="AB73" s="3">
        <f>inventory[[#This Row],[CH4_temp_s1]]+inventory[[#This Row],[CH4_temp_s2]]</f>
        <v>4.2370038189219499E-15</v>
      </c>
      <c r="AC73" s="3">
        <f>inventory[[#This Row],[gas1_temp_s1]]+inventory[[#This Row],[gas1_temp_s2]]</f>
        <v>1.5757765493833763E-13</v>
      </c>
      <c r="AD73" s="3">
        <f>inventory[[#This Row],[gas2_temp_s1]]+inventory[[#This Row],[gas2_temp_s2]]</f>
        <v>-3.2412432731893903E-15</v>
      </c>
      <c r="AE73" s="3">
        <f>inventory[[#This Row],[gas3_temp_s1]]+inventory[[#This Row],[gas3_temp_s2]]</f>
        <v>2.254609326479214E-12</v>
      </c>
      <c r="AF73" s="142">
        <f>inventory[[#This Row],[other_temp_s1]]+inventory[[#This Row],[other_temp_s2]]</f>
        <v>0</v>
      </c>
      <c r="AG73" s="118">
        <f>inventory[[#This Row],[CO2_flux]]+AG72</f>
        <v>1</v>
      </c>
      <c r="AH73" s="118">
        <f>inventory[[#This Row],[CH4_flux]]+AH72</f>
        <v>1</v>
      </c>
      <c r="AI73" s="118">
        <f>inventory[[#This Row],[Gas1_flux]]+AI72</f>
        <v>1</v>
      </c>
      <c r="AJ73" s="118">
        <f>inventory[[#This Row],[Gas2_flux]]+AJ72</f>
        <v>1</v>
      </c>
      <c r="AK73" s="144">
        <f>inventory[[#This Row],[Gas3_flux]]+AK72</f>
        <v>1</v>
      </c>
      <c r="AL73" s="113">
        <f>A_CO2*(AX72*clim_sens1*(1-EXP(-1/clim_time1))
+AY72*clim_sens1*life1_CO2/(life1_CO2-clim_time1)*(EXP(-1/life1_CO2)-EXP(-1/clim_time1))
+AZ72*clim_sens1*life2_CO2/(life2_CO2-clim_time1)*(EXP(-1/life2_CO2)-EXP(-1/clim_time1))
+BA72*clim_sens1*life3_CO2/(life3_CO2-clim_time1)*(EXP(-1/life3_CO2)-EXP(-1/clim_time1)))
+AL72*EXP(-1/clim_time1)</f>
        <v>1.2787178721133927E-15</v>
      </c>
      <c r="AM73" s="113">
        <f>A_CO2*(AX72*clim_sens2*(1-EXP(-1/clim_time2))
+AY72*clim_sens2*life1_CO2/(life1_CO2-clim_time2)*(EXP(-1/life1_CO2)-EXP(-1/clim_time2))
+AZ72*clim_sens2*life2_CO2/(life2_CO2-clim_time2)*(EXP(-1/life2_CO2)-EXP(-1/clim_time2))
+BA72*clim_sens2*life3_CO2/(life3_CO2-clim_time2)*(EXP(-1/life3_CO2)-EXP(-1/clim_time2)))
+AM72*EXP(-1/clim_time2)</f>
        <v>1.3751029539857327E-16</v>
      </c>
      <c r="AN73" s="113">
        <f t="shared" si="17"/>
        <v>1.8503340597691772E-15</v>
      </c>
      <c r="AO73" s="113">
        <f t="shared" si="18"/>
        <v>2.3866697591527723E-15</v>
      </c>
      <c r="AP73" s="113">
        <f t="shared" si="19"/>
        <v>1.401417890364073E-13</v>
      </c>
      <c r="AQ73" s="113">
        <f t="shared" si="20"/>
        <v>1.743586590193032E-14</v>
      </c>
      <c r="AR73" s="113">
        <f t="shared" si="21"/>
        <v>-1.0245851143251499E-16</v>
      </c>
      <c r="AS73" s="113">
        <f t="shared" si="22"/>
        <v>-3.1387847617568753E-15</v>
      </c>
      <c r="AT73" s="113">
        <f t="shared" si="23"/>
        <v>1.9043695242572435E-12</v>
      </c>
      <c r="AU73" s="113">
        <f t="shared" si="24"/>
        <v>3.5023980222197057E-13</v>
      </c>
      <c r="AV73" s="113">
        <f t="shared" si="25"/>
        <v>0</v>
      </c>
      <c r="AW73" s="149">
        <f>T72*Other_forcing_efficacy*clim_sens2*(1-EXP(-1/clim_time2))
+AW72*EXP(-1/clim_time2)</f>
        <v>0</v>
      </c>
      <c r="AX73" s="113">
        <f>p_0*(inventory[[#This Row],[CO2_flux]]+inventory[[#This Row],[CH4_to_CO2]])+AX72</f>
        <v>0.51462937411138066</v>
      </c>
      <c r="AY73" s="113">
        <f>p_1*(inventory[[#This Row],[CO2_flux]]+inventory[[#This Row],[CH4_to_CO2]])+AY72*EXP(-1/life1_CO2)</f>
        <v>0.45727310739300864</v>
      </c>
      <c r="AZ73" s="113">
        <f>p_2*(inventory[[#This Row],[CO2_flux]]+inventory[[#This Row],[CH4_to_CO2]])+AZ72*EXP(-1/life2_CO2)</f>
        <v>0.14137836632117426</v>
      </c>
      <c r="BA73" s="113">
        <f>p_3*(inventory[[#This Row],[CO2_flux]]+inventory[[#This Row],[CH4_to_CO2]])+BA72*EXP(-1/life3_CO2)</f>
        <v>1.1063078080018826E-3</v>
      </c>
      <c r="BB73" s="113">
        <f>IF(fossil_CH4,K72*(1-EXP(-1/life_CH4))*CH4_to_CO2,0)</f>
        <v>5.6356389825410347E-4</v>
      </c>
    </row>
    <row r="74" spans="1:54" x14ac:dyDescent="0.2">
      <c r="A74" s="43">
        <v>67</v>
      </c>
      <c r="B74" s="107">
        <v>0</v>
      </c>
      <c r="C74" s="107">
        <v>0</v>
      </c>
      <c r="D74" s="107">
        <v>0</v>
      </c>
      <c r="E74" s="107">
        <v>0</v>
      </c>
      <c r="F74" s="107">
        <v>0</v>
      </c>
      <c r="G74" s="107">
        <v>0</v>
      </c>
      <c r="H74" s="131">
        <f>SUM(inventory[[#This Row],[CO2_IRF]:[other_IRF]])</f>
        <v>3.8898816092255484E-10</v>
      </c>
      <c r="I74" s="133">
        <f>SUM(inventory[[#This Row],[CO2_temp]:[other_temp]])</f>
        <v>2.3736272401267491E-12</v>
      </c>
      <c r="J74" s="117">
        <f>SUM(inventory[[#This Row],[CO2_mass0]:[CO2_mass3]])</f>
        <v>1.1097030683498845</v>
      </c>
      <c r="K74" s="117">
        <f>inventory[[#This Row],[CH4_flux]]+K73*EXP(-1/life_CH4)</f>
        <v>4.5020348008015174E-3</v>
      </c>
      <c r="L74" s="117">
        <f>inventory[[#This Row],[Gas1_flux]]+L73*EXP(-1/life_gas1)</f>
        <v>0.57480811422883082</v>
      </c>
      <c r="M74" s="117">
        <f>inventory[[#This Row],[Gas2_flux]]+M73*EXP(-1/life_gas2)</f>
        <v>0</v>
      </c>
      <c r="N74" s="140">
        <f>inventory[[#This Row],[Gas3_flux]]+N73*EXP(-1/life_gas3)</f>
        <v>0.22562320877161149</v>
      </c>
      <c r="O74" s="3">
        <f>inventory[[#This Row],[CO2]]*A_CO2</f>
        <v>1.9438668648284925E-15</v>
      </c>
      <c r="P74" s="3">
        <f>inventory[[#This Row],[CH4]]*A_CH4</f>
        <v>9.4779739958553466E-16</v>
      </c>
      <c r="Q74" s="3">
        <f>inventory[[#This Row],[gas1]]*A_gas1</f>
        <v>2.0511252367028113E-13</v>
      </c>
      <c r="R74" s="3">
        <f>inventory[[#This Row],[gas2]]*A_gas2</f>
        <v>0</v>
      </c>
      <c r="S74" s="3">
        <f>inventory[[#This Row],[gas3]]*A_gas3</f>
        <v>2.4047424441396204E-12</v>
      </c>
      <c r="T74" s="142">
        <f>inventory[[#This Row],[Other_forcing]]/earth_area</f>
        <v>0</v>
      </c>
      <c r="U74" s="3">
        <f>U73+A_CO2*(AX73+AY73*life1_CO2*(1-EXP(-1/life1_CO2))+AZ73*life2_CO2*(1-EXP(-1/life2_CO2))+BA73*life3_CO2*(1-EXP(-1/life3_CO2)))</f>
        <v>1.4416357502860961E-13</v>
      </c>
      <c r="V74" s="3">
        <f t="shared" si="13"/>
        <v>2.5987752790143532E-12</v>
      </c>
      <c r="W74" s="3">
        <f t="shared" si="14"/>
        <v>1.8358602823570599E-11</v>
      </c>
      <c r="X74" s="3">
        <f t="shared" si="15"/>
        <v>-3.5199999999999995E-12</v>
      </c>
      <c r="Y74" s="3">
        <f t="shared" si="16"/>
        <v>3.7140661924494127E-10</v>
      </c>
      <c r="Z74" s="142">
        <f>Z73+inventory[[#This Row],[Other_radfor]]</f>
        <v>0</v>
      </c>
      <c r="AA74" s="3">
        <f>SUM(inventory[[#This Row],[CO2_temp_s1]:[CO2_temp_s2]])</f>
        <v>1.4123290781790873E-15</v>
      </c>
      <c r="AB74" s="3">
        <f>inventory[[#This Row],[CH4_temp_s1]]+inventory[[#This Row],[CH4_temp_s2]]</f>
        <v>4.0943920815096166E-15</v>
      </c>
      <c r="AC74" s="3">
        <f>inventory[[#This Row],[gas1_temp_s1]]+inventory[[#This Row],[gas1_temp_s2]]</f>
        <v>1.5660694947796394E-13</v>
      </c>
      <c r="AD74" s="3">
        <f>inventory[[#This Row],[gas2_temp_s1]]+inventory[[#This Row],[gas2_temp_s2]]</f>
        <v>-3.2220883271807746E-15</v>
      </c>
      <c r="AE74" s="3">
        <f>inventory[[#This Row],[gas3_temp_s1]]+inventory[[#This Row],[gas3_temp_s2]]</f>
        <v>2.214735657816277E-12</v>
      </c>
      <c r="AF74" s="142">
        <f>inventory[[#This Row],[other_temp_s1]]+inventory[[#This Row],[other_temp_s2]]</f>
        <v>0</v>
      </c>
      <c r="AG74" s="118">
        <f>inventory[[#This Row],[CO2_flux]]+AG73</f>
        <v>1</v>
      </c>
      <c r="AH74" s="118">
        <f>inventory[[#This Row],[CH4_flux]]+AH73</f>
        <v>1</v>
      </c>
      <c r="AI74" s="118">
        <f>inventory[[#This Row],[Gas1_flux]]+AI73</f>
        <v>1</v>
      </c>
      <c r="AJ74" s="118">
        <f>inventory[[#This Row],[Gas2_flux]]+AJ73</f>
        <v>1</v>
      </c>
      <c r="AK74" s="144">
        <f>inventory[[#This Row],[Gas3_flux]]+AK73</f>
        <v>1</v>
      </c>
      <c r="AL74" s="113">
        <f>A_CO2*(AX73*clim_sens1*(1-EXP(-1/clim_time1))
+AY73*clim_sens1*life1_CO2/(life1_CO2-clim_time1)*(EXP(-1/life1_CO2)-EXP(-1/clim_time1))
+AZ73*clim_sens1*life2_CO2/(life2_CO2-clim_time1)*(EXP(-1/life2_CO2)-EXP(-1/clim_time1))
+BA73*clim_sens1*life3_CO2/(life3_CO2-clim_time1)*(EXP(-1/life3_CO2)-EXP(-1/clim_time1)))
+AL73*EXP(-1/clim_time1)</f>
        <v>1.2731164363447133E-15</v>
      </c>
      <c r="AM74" s="113">
        <f>A_CO2*(AX73*clim_sens2*(1-EXP(-1/clim_time2))
+AY73*clim_sens2*life1_CO2/(life1_CO2-clim_time2)*(EXP(-1/life1_CO2)-EXP(-1/clim_time2))
+AZ73*clim_sens2*life2_CO2/(life2_CO2-clim_time2)*(EXP(-1/life2_CO2)-EXP(-1/clim_time2))
+BA73*clim_sens2*life3_CO2/(life3_CO2-clim_time2)*(EXP(-1/life3_CO2)-EXP(-1/clim_time2)))
+AM73*EXP(-1/clim_time2)</f>
        <v>1.3921264183437397E-16</v>
      </c>
      <c r="AN74" s="113">
        <f t="shared" si="17"/>
        <v>1.7125106772735902E-15</v>
      </c>
      <c r="AO74" s="113">
        <f t="shared" si="18"/>
        <v>2.3818814042360262E-15</v>
      </c>
      <c r="AP74" s="113">
        <f t="shared" si="19"/>
        <v>1.3899810349002508E-13</v>
      </c>
      <c r="AQ74" s="113">
        <f t="shared" si="20"/>
        <v>1.7608845987938878E-14</v>
      </c>
      <c r="AR74" s="113">
        <f t="shared" si="21"/>
        <v>-9.0959134213770832E-17</v>
      </c>
      <c r="AS74" s="113">
        <f t="shared" si="22"/>
        <v>-3.1311291929670039E-15</v>
      </c>
      <c r="AT74" s="113">
        <f t="shared" si="23"/>
        <v>1.8628057638075441E-12</v>
      </c>
      <c r="AU74" s="113">
        <f t="shared" si="24"/>
        <v>3.5192989400873293E-13</v>
      </c>
      <c r="AV74" s="113">
        <f t="shared" si="25"/>
        <v>0</v>
      </c>
      <c r="AW74" s="149">
        <f>T73*Other_forcing_efficacy*clim_sens2*(1-EXP(-1/clim_time2))
+AW73*EXP(-1/clim_time2)</f>
        <v>0</v>
      </c>
      <c r="AX74" s="113">
        <f>p_0*(inventory[[#This Row],[CO2_flux]]+inventory[[#This Row],[CH4_to_CO2]])+AX73</f>
        <v>0.51474234827695586</v>
      </c>
      <c r="AY74" s="113">
        <f>p_1*(inventory[[#This Row],[CO2_flux]]+inventory[[#This Row],[CH4_to_CO2]])+AY73*EXP(-1/life1_CO2)</f>
        <v>0.45623161891745068</v>
      </c>
      <c r="AZ74" s="113">
        <f>p_2*(inventory[[#This Row],[CO2_flux]]+inventory[[#This Row],[CH4_to_CO2]])+AZ73*EXP(-1/life2_CO2)</f>
        <v>0.13770851040287022</v>
      </c>
      <c r="BA74" s="113">
        <f>p_3*(inventory[[#This Row],[CO2_flux]]+inventory[[#This Row],[CH4_to_CO2]])+BA73*EXP(-1/life3_CO2)</f>
        <v>1.0205907526076668E-3</v>
      </c>
      <c r="BB74" s="113">
        <f>IF(fossil_CH4,K73*(1-EXP(-1/life_CH4))*CH4_to_CO2,0)</f>
        <v>5.198995194439709E-4</v>
      </c>
    </row>
    <row r="75" spans="1:54" x14ac:dyDescent="0.2">
      <c r="A75" s="43">
        <v>68</v>
      </c>
      <c r="B75" s="107">
        <v>0</v>
      </c>
      <c r="C75" s="107">
        <v>0</v>
      </c>
      <c r="D75" s="107">
        <v>0</v>
      </c>
      <c r="E75" s="107">
        <v>0</v>
      </c>
      <c r="F75" s="107">
        <v>0</v>
      </c>
      <c r="G75" s="107">
        <v>0</v>
      </c>
      <c r="H75" s="131">
        <f>SUM(inventory[[#This Row],[CO2_IRF]:[other_IRF]])</f>
        <v>3.915734980919383E-10</v>
      </c>
      <c r="I75" s="133">
        <f>SUM(inventory[[#This Row],[CO2_temp]:[other_temp]])</f>
        <v>2.3334913544018921E-12</v>
      </c>
      <c r="J75" s="117">
        <f>SUM(inventory[[#This Row],[CO2_mass0]:[CO2_mass3]])</f>
        <v>1.1050981804808049</v>
      </c>
      <c r="K75" s="117">
        <f>inventory[[#This Row],[CH4_flux]]+K74*EXP(-1/life_CH4)</f>
        <v>4.153221554304377E-3</v>
      </c>
      <c r="L75" s="117">
        <f>inventory[[#This Row],[Gas1_flux]]+L74*EXP(-1/life_gas1)</f>
        <v>0.5700772100639413</v>
      </c>
      <c r="M75" s="117">
        <f>inventory[[#This Row],[Gas2_flux]]+M74*EXP(-1/life_gas2)</f>
        <v>0</v>
      </c>
      <c r="N75" s="140">
        <f>inventory[[#This Row],[Gas3_flux]]+N74*EXP(-1/life_gas3)</f>
        <v>0.22066465874200419</v>
      </c>
      <c r="O75" s="3">
        <f>inventory[[#This Row],[CO2]]*A_CO2</f>
        <v>1.9358004827482257E-15</v>
      </c>
      <c r="P75" s="3">
        <f>inventory[[#This Row],[CH4]]*A_CH4</f>
        <v>8.7436298545970004E-16</v>
      </c>
      <c r="Q75" s="3">
        <f>inventory[[#This Row],[gas1]]*A_gas1</f>
        <v>2.034243643202612E-13</v>
      </c>
      <c r="R75" s="3">
        <f>inventory[[#This Row],[gas2]]*A_gas2</f>
        <v>0</v>
      </c>
      <c r="S75" s="3">
        <f>inventory[[#This Row],[gas3]]*A_gas3</f>
        <v>2.3518931128030706E-12</v>
      </c>
      <c r="T75" s="142">
        <f>inventory[[#This Row],[Other_forcing]]/earth_area</f>
        <v>0</v>
      </c>
      <c r="U75" s="3">
        <f>U74+A_CO2*(AX74+AY74*life1_CO2*(1-EXP(-1/life1_CO2))+AZ74*life2_CO2*(1-EXP(-1/life2_CO2))+BA74*life3_CO2*(1-EXP(-1/life3_CO2)))</f>
        <v>1.4610296617977699E-13</v>
      </c>
      <c r="V75" s="3">
        <f t="shared" si="13"/>
        <v>2.5996858657495134E-12</v>
      </c>
      <c r="W75" s="3">
        <f t="shared" si="14"/>
        <v>1.8562870104923015E-11</v>
      </c>
      <c r="X75" s="3">
        <f t="shared" si="15"/>
        <v>-3.5199999999999995E-12</v>
      </c>
      <c r="Y75" s="3">
        <f t="shared" si="16"/>
        <v>3.7378483915508601E-10</v>
      </c>
      <c r="Z75" s="142">
        <f>Z74+inventory[[#This Row],[Other_radfor]]</f>
        <v>0</v>
      </c>
      <c r="AA75" s="3">
        <f>SUM(inventory[[#This Row],[CO2_temp_s1]:[CO2_temp_s2]])</f>
        <v>1.408472579138409E-15</v>
      </c>
      <c r="AB75" s="3">
        <f>inventory[[#This Row],[CH4_temp_s1]]+inventory[[#This Row],[CH4_temp_s2]]</f>
        <v>3.9617687925423724E-15</v>
      </c>
      <c r="AC75" s="3">
        <f>inventory[[#This Row],[gas1_temp_s1]]+inventory[[#This Row],[gas1_temp_s2]]</f>
        <v>1.5564236843448942E-13</v>
      </c>
      <c r="AD75" s="3">
        <f>inventory[[#This Row],[gas2_temp_s1]]+inventory[[#This Row],[gas2_temp_s2]]</f>
        <v>-3.2042426798444884E-15</v>
      </c>
      <c r="AE75" s="3">
        <f>inventory[[#This Row],[gas3_temp_s1]]+inventory[[#This Row],[gas3_temp_s2]]</f>
        <v>2.1756829872755663E-12</v>
      </c>
      <c r="AF75" s="142">
        <f>inventory[[#This Row],[other_temp_s1]]+inventory[[#This Row],[other_temp_s2]]</f>
        <v>0</v>
      </c>
      <c r="AG75" s="118">
        <f>inventory[[#This Row],[CO2_flux]]+AG74</f>
        <v>1</v>
      </c>
      <c r="AH75" s="118">
        <f>inventory[[#This Row],[CH4_flux]]+AH74</f>
        <v>1</v>
      </c>
      <c r="AI75" s="118">
        <f>inventory[[#This Row],[Gas1_flux]]+AI74</f>
        <v>1</v>
      </c>
      <c r="AJ75" s="118">
        <f>inventory[[#This Row],[Gas2_flux]]+AJ74</f>
        <v>1</v>
      </c>
      <c r="AK75" s="144">
        <f>inventory[[#This Row],[Gas3_flux]]+AK74</f>
        <v>1</v>
      </c>
      <c r="AL75" s="113">
        <f>A_CO2*(AX74*clim_sens1*(1-EXP(-1/clim_time1))
+AY74*clim_sens1*life1_CO2/(life1_CO2-clim_time1)*(EXP(-1/life1_CO2)-EXP(-1/clim_time1))
+AZ74*clim_sens1*life2_CO2/(life2_CO2-clim_time1)*(EXP(-1/life2_CO2)-EXP(-1/clim_time1))
+BA74*clim_sens1*life3_CO2/(life3_CO2-clim_time1)*(EXP(-1/life3_CO2)-EXP(-1/clim_time1)))
+AL74*EXP(-1/clim_time1)</f>
        <v>1.2675702176927145E-15</v>
      </c>
      <c r="AM75" s="113">
        <f>A_CO2*(AX74*clim_sens2*(1-EXP(-1/clim_time2))
+AY74*clim_sens2*life1_CO2/(life1_CO2-clim_time2)*(EXP(-1/life1_CO2)-EXP(-1/clim_time2))
+AZ74*clim_sens2*life2_CO2/(life2_CO2-clim_time2)*(EXP(-1/life2_CO2)-EXP(-1/clim_time2))
+BA74*clim_sens2*life3_CO2/(life3_CO2-clim_time2)*(EXP(-1/life3_CO2)-EXP(-1/clim_time2)))
+AM74*EXP(-1/clim_time2)</f>
        <v>1.409023614456944E-16</v>
      </c>
      <c r="AN75" s="113">
        <f t="shared" si="17"/>
        <v>1.5847440837130248E-15</v>
      </c>
      <c r="AO75" s="113">
        <f t="shared" si="18"/>
        <v>2.3770247088293474E-15</v>
      </c>
      <c r="AP75" s="113">
        <f t="shared" si="19"/>
        <v>1.3786273796952905E-13</v>
      </c>
      <c r="AQ75" s="113">
        <f t="shared" si="20"/>
        <v>1.7779630464960381E-14</v>
      </c>
      <c r="AR75" s="113">
        <f t="shared" si="21"/>
        <v>-8.0750383557623866E-17</v>
      </c>
      <c r="AS75" s="113">
        <f t="shared" si="22"/>
        <v>-3.1234922962868646E-15</v>
      </c>
      <c r="AT75" s="113">
        <f t="shared" si="23"/>
        <v>1.8221230408230786E-12</v>
      </c>
      <c r="AU75" s="113">
        <f t="shared" si="24"/>
        <v>3.5355994645248774E-13</v>
      </c>
      <c r="AV75" s="113">
        <f t="shared" si="25"/>
        <v>0</v>
      </c>
      <c r="AW75" s="149">
        <f>T74*Other_forcing_efficacy*clim_sens2*(1-EXP(-1/clim_time2))
+AW74*EXP(-1/clim_time2)</f>
        <v>0</v>
      </c>
      <c r="AX75" s="113">
        <f>p_0*(inventory[[#This Row],[CO2_flux]]+inventory[[#This Row],[CH4_to_CO2]])+AX74</f>
        <v>0.51484656931484363</v>
      </c>
      <c r="AY75" s="113">
        <f>p_1*(inventory[[#This Row],[CO2_flux]]+inventory[[#This Row],[CH4_to_CO2]])+AY74*EXP(-1/life1_CO2)</f>
        <v>0.45518374477541512</v>
      </c>
      <c r="AZ75" s="113">
        <f>p_2*(inventory[[#This Row],[CO2_flux]]+inventory[[#This Row],[CH4_to_CO2]])+AZ74*EXP(-1/life2_CO2)</f>
        <v>0.13412635112749596</v>
      </c>
      <c r="BA75" s="113">
        <f>p_3*(inventory[[#This Row],[CO2_flux]]+inventory[[#This Row],[CH4_to_CO2]])+BA74*EXP(-1/life3_CO2)</f>
        <v>9.415152630500148E-4</v>
      </c>
      <c r="BB75" s="113">
        <f>IF(fossil_CH4,K74*(1-EXP(-1/life_CH4))*CH4_to_CO2,0)</f>
        <v>4.7961821393356738E-4</v>
      </c>
    </row>
    <row r="76" spans="1:54" x14ac:dyDescent="0.2">
      <c r="A76" s="43">
        <v>69</v>
      </c>
      <c r="B76" s="107">
        <v>0</v>
      </c>
      <c r="C76" s="107">
        <v>0</v>
      </c>
      <c r="D76" s="107">
        <v>0</v>
      </c>
      <c r="E76" s="107">
        <v>0</v>
      </c>
      <c r="F76" s="107">
        <v>0</v>
      </c>
      <c r="G76" s="107">
        <v>0</v>
      </c>
      <c r="H76" s="131">
        <f>SUM(inventory[[#This Row],[CO2_IRF]:[other_IRF]])</f>
        <v>3.9410480910100862E-10</v>
      </c>
      <c r="I76" s="133">
        <f>SUM(inventory[[#This Row],[CO2_temp]:[other_temp]])</f>
        <v>2.2941764832039949E-12</v>
      </c>
      <c r="J76" s="117">
        <f>SUM(inventory[[#This Row],[CO2_mass0]:[CO2_mass3]])</f>
        <v>1.1005718847157726</v>
      </c>
      <c r="K76" s="117">
        <f>inventory[[#This Row],[CH4_flux]]+K75*EXP(-1/life_CH4)</f>
        <v>3.8314340164735082E-3</v>
      </c>
      <c r="L76" s="117">
        <f>inventory[[#This Row],[Gas1_flux]]+L75*EXP(-1/life_gas1)</f>
        <v>0.56538524316118033</v>
      </c>
      <c r="M76" s="117">
        <f>inventory[[#This Row],[Gas2_flux]]+M75*EXP(-1/life_gas2)</f>
        <v>0</v>
      </c>
      <c r="N76" s="140">
        <f>inventory[[#This Row],[Gas3_flux]]+N75*EXP(-1/life_gas3)</f>
        <v>0.21581508339868904</v>
      </c>
      <c r="O76" s="3">
        <f>inventory[[#This Row],[CO2]]*A_CO2</f>
        <v>1.9278717704566183E-15</v>
      </c>
      <c r="P76" s="3">
        <f>inventory[[#This Row],[CH4]]*A_CH4</f>
        <v>8.0661819780927342E-16</v>
      </c>
      <c r="Q76" s="3">
        <f>inventory[[#This Row],[gas1]]*A_gas1</f>
        <v>2.0175009920712187E-13</v>
      </c>
      <c r="R76" s="3">
        <f>inventory[[#This Row],[gas2]]*A_gas2</f>
        <v>0</v>
      </c>
      <c r="S76" s="3">
        <f>inventory[[#This Row],[gas3]]*A_gas3</f>
        <v>2.3002052579604078E-12</v>
      </c>
      <c r="T76" s="142">
        <f>inventory[[#This Row],[Other_forcing]]/earth_area</f>
        <v>0</v>
      </c>
      <c r="U76" s="3">
        <f>U75+A_CO2*(AX75+AY75*life1_CO2*(1-EXP(-1/life1_CO2))+AZ75*life2_CO2*(1-EXP(-1/life2_CO2))+BA75*life3_CO2*(1-EXP(-1/life3_CO2)))</f>
        <v>1.4803439327348903E-13</v>
      </c>
      <c r="V76" s="3">
        <f t="shared" si="13"/>
        <v>2.6005259011163789E-12</v>
      </c>
      <c r="W76" s="3">
        <f t="shared" si="14"/>
        <v>1.8765456183612874E-11</v>
      </c>
      <c r="X76" s="3">
        <f t="shared" si="15"/>
        <v>-3.5199999999999995E-12</v>
      </c>
      <c r="Y76" s="3">
        <f t="shared" si="16"/>
        <v>3.7611079262300586E-10</v>
      </c>
      <c r="Z76" s="142">
        <f>Z75+inventory[[#This Row],[Other_radfor]]</f>
        <v>0</v>
      </c>
      <c r="AA76" s="3">
        <f>SUM(inventory[[#This Row],[CO2_temp_s1]:[CO2_temp_s2]])</f>
        <v>1.4046622309026863E-15</v>
      </c>
      <c r="AB76" s="3">
        <f>inventory[[#This Row],[CH4_temp_s1]]+inventory[[#This Row],[CH4_temp_s2]]</f>
        <v>3.838430896884824E-15</v>
      </c>
      <c r="AC76" s="3">
        <f>inventory[[#This Row],[gas1_temp_s1]]+inventory[[#This Row],[gas1_temp_s2]]</f>
        <v>1.5468398595316163E-13</v>
      </c>
      <c r="AD76" s="3">
        <f>inventory[[#This Row],[gas2_temp_s1]]+inventory[[#This Row],[gas2_temp_s2]]</f>
        <v>-3.1875614328444153E-15</v>
      </c>
      <c r="AE76" s="3">
        <f>inventory[[#This Row],[gas3_temp_s1]]+inventory[[#This Row],[gas3_temp_s2]]</f>
        <v>2.13743696555589E-12</v>
      </c>
      <c r="AF76" s="142">
        <f>inventory[[#This Row],[other_temp_s1]]+inventory[[#This Row],[other_temp_s2]]</f>
        <v>0</v>
      </c>
      <c r="AG76" s="118">
        <f>inventory[[#This Row],[CO2_flux]]+AG75</f>
        <v>1</v>
      </c>
      <c r="AH76" s="118">
        <f>inventory[[#This Row],[CH4_flux]]+AH75</f>
        <v>1</v>
      </c>
      <c r="AI76" s="118">
        <f>inventory[[#This Row],[Gas1_flux]]+AI75</f>
        <v>1</v>
      </c>
      <c r="AJ76" s="118">
        <f>inventory[[#This Row],[Gas2_flux]]+AJ75</f>
        <v>1</v>
      </c>
      <c r="AK76" s="144">
        <f>inventory[[#This Row],[Gas3_flux]]+AK75</f>
        <v>1</v>
      </c>
      <c r="AL76" s="113">
        <f>A_CO2*(AX75*clim_sens1*(1-EXP(-1/clim_time1))
+AY75*clim_sens1*life1_CO2/(life1_CO2-clim_time1)*(EXP(-1/life1_CO2)-EXP(-1/clim_time1))
+AZ75*clim_sens1*life2_CO2/(life2_CO2-clim_time1)*(EXP(-1/life2_CO2)-EXP(-1/clim_time1))
+BA75*clim_sens1*life3_CO2/(life3_CO2-clim_time1)*(EXP(-1/life3_CO2)-EXP(-1/clim_time1)))
+AL75*EXP(-1/clim_time1)</f>
        <v>1.2620826041871985E-15</v>
      </c>
      <c r="AM76" s="113">
        <f>A_CO2*(AX75*clim_sens2*(1-EXP(-1/clim_time2))
+AY75*clim_sens2*life1_CO2/(life1_CO2-clim_time2)*(EXP(-1/life1_CO2)-EXP(-1/clim_time2))
+AZ75*clim_sens2*life2_CO2/(life2_CO2-clim_time2)*(EXP(-1/life2_CO2)-EXP(-1/clim_time2))
+BA75*clim_sens2*life3_CO2/(life3_CO2-clim_time2)*(EXP(-1/life3_CO2)-EXP(-1/clim_time2)))
+AM75*EXP(-1/clim_time2)</f>
        <v>1.4257962671548777E-16</v>
      </c>
      <c r="AN76" s="113">
        <f t="shared" si="17"/>
        <v>1.4663248574434294E-15</v>
      </c>
      <c r="AO76" s="113">
        <f t="shared" si="18"/>
        <v>2.3721060394413947E-15</v>
      </c>
      <c r="AP76" s="113">
        <f t="shared" si="19"/>
        <v>1.3673574666670056E-13</v>
      </c>
      <c r="AQ76" s="113">
        <f t="shared" si="20"/>
        <v>1.794823928646109E-14</v>
      </c>
      <c r="AR76" s="113">
        <f t="shared" si="21"/>
        <v>-7.1687406669666555E-17</v>
      </c>
      <c r="AS76" s="113">
        <f t="shared" si="22"/>
        <v>-3.1158740261747487E-15</v>
      </c>
      <c r="AT76" s="113">
        <f t="shared" si="23"/>
        <v>1.7823056306665309E-12</v>
      </c>
      <c r="AU76" s="113">
        <f t="shared" si="24"/>
        <v>3.5513133488935895E-13</v>
      </c>
      <c r="AV76" s="113">
        <f t="shared" si="25"/>
        <v>0</v>
      </c>
      <c r="AW76" s="149">
        <f>T75*Other_forcing_efficacy*clim_sens2*(1-EXP(-1/clim_time2))
+AW75*EXP(-1/clim_time2)</f>
        <v>0</v>
      </c>
      <c r="AX76" s="113">
        <f>p_0*(inventory[[#This Row],[CO2_flux]]+inventory[[#This Row],[CH4_to_CO2]])+AX75</f>
        <v>0.51494271540880332</v>
      </c>
      <c r="AY76" s="113">
        <f>p_1*(inventory[[#This Row],[CO2_flux]]+inventory[[#This Row],[CH4_to_CO2]])+AY75*EXP(-1/life1_CO2)</f>
        <v>0.45413020023139644</v>
      </c>
      <c r="AZ76" s="113">
        <f>p_2*(inventory[[#This Row],[CO2_flux]]+inventory[[#This Row],[CH4_to_CO2]])+AZ75*EXP(-1/life2_CO2)</f>
        <v>0.13063040237886994</v>
      </c>
      <c r="BA76" s="113">
        <f>p_3*(inventory[[#This Row],[CO2_flux]]+inventory[[#This Row],[CH4_to_CO2]])+BA75*EXP(-1/life3_CO2)</f>
        <v>8.6856669670268673E-4</v>
      </c>
      <c r="BB76" s="113">
        <f>IF(fossil_CH4,K75*(1-EXP(-1/life_CH4))*CH4_to_CO2,0)</f>
        <v>4.4245786451744499E-4</v>
      </c>
    </row>
    <row r="77" spans="1:54" x14ac:dyDescent="0.2">
      <c r="A77" s="43">
        <v>70</v>
      </c>
      <c r="B77" s="107">
        <v>0</v>
      </c>
      <c r="C77" s="107">
        <v>0</v>
      </c>
      <c r="D77" s="107">
        <v>0</v>
      </c>
      <c r="E77" s="107">
        <v>0</v>
      </c>
      <c r="F77" s="107">
        <v>0</v>
      </c>
      <c r="G77" s="107">
        <v>0</v>
      </c>
      <c r="H77" s="131">
        <f>SUM(inventory[[#This Row],[CO2_IRF]:[other_IRF]])</f>
        <v>3.9658326205374169E-10</v>
      </c>
      <c r="I77" s="133">
        <f>SUM(inventory[[#This Row],[CO2_temp]:[other_temp]])</f>
        <v>2.2556677192393637E-12</v>
      </c>
      <c r="J77" s="117">
        <f>SUM(inventory[[#This Row],[CO2_mass0]:[CO2_mass3]])</f>
        <v>1.09612347694211</v>
      </c>
      <c r="K77" s="117">
        <f>inventory[[#This Row],[CH4_flux]]+K76*EXP(-1/life_CH4)</f>
        <v>3.5345782618738846E-3</v>
      </c>
      <c r="L77" s="117">
        <f>inventory[[#This Row],[Gas1_flux]]+L76*EXP(-1/life_gas1)</f>
        <v>0.5607318930510713</v>
      </c>
      <c r="M77" s="117">
        <f>inventory[[#This Row],[Gas2_flux]]+M76*EXP(-1/life_gas2)</f>
        <v>0</v>
      </c>
      <c r="N77" s="140">
        <f>inventory[[#This Row],[Gas3_flux]]+N76*EXP(-1/life_gas3)</f>
        <v>0.21107208779108949</v>
      </c>
      <c r="O77" s="3">
        <f>inventory[[#This Row],[CO2]]*A_CO2</f>
        <v>1.9200794945594937E-15</v>
      </c>
      <c r="P77" s="3">
        <f>inventory[[#This Row],[CH4]]*A_CH4</f>
        <v>7.4412220994808827E-16</v>
      </c>
      <c r="Q77" s="3">
        <f>inventory[[#This Row],[gas1]]*A_gas1</f>
        <v>2.0008961397565231E-13</v>
      </c>
      <c r="R77" s="3">
        <f>inventory[[#This Row],[gas2]]*A_gas2</f>
        <v>0</v>
      </c>
      <c r="S77" s="3">
        <f>inventory[[#This Row],[gas3]]*A_gas3</f>
        <v>2.2496533536946193E-12</v>
      </c>
      <c r="T77" s="142">
        <f>inventory[[#This Row],[Other_forcing]]/earth_area</f>
        <v>0</v>
      </c>
      <c r="U77" s="3">
        <f>U76+A_CO2*(AX76+AY76*life1_CO2*(1-EXP(-1/life1_CO2))+AZ76*life2_CO2*(1-EXP(-1/life2_CO2))+BA76*life3_CO2*(1-EXP(-1/life3_CO2)))</f>
        <v>1.4995799078880004E-13</v>
      </c>
      <c r="V77" s="3">
        <f t="shared" si="13"/>
        <v>2.6013008513658577E-12</v>
      </c>
      <c r="W77" s="3">
        <f t="shared" si="14"/>
        <v>1.8966374896620694E-11</v>
      </c>
      <c r="X77" s="3">
        <f t="shared" si="15"/>
        <v>-3.5199999999999995E-12</v>
      </c>
      <c r="Y77" s="3">
        <f t="shared" si="16"/>
        <v>3.7838562831496634E-10</v>
      </c>
      <c r="Z77" s="142">
        <f>Z76+inventory[[#This Row],[Other_radfor]]</f>
        <v>0</v>
      </c>
      <c r="AA77" s="3">
        <f>SUM(inventory[[#This Row],[CO2_temp_s1]:[CO2_temp_s2]])</f>
        <v>1.4009011464339132E-15</v>
      </c>
      <c r="AB77" s="3">
        <f>inventory[[#This Row],[CH4_temp_s1]]+inventory[[#This Row],[CH4_temp_s2]]</f>
        <v>3.7237219783789912E-15</v>
      </c>
      <c r="AC77" s="3">
        <f>inventory[[#This Row],[gas1_temp_s1]]+inventory[[#This Row],[gas1_temp_s2]]</f>
        <v>1.537318617967031E-13</v>
      </c>
      <c r="AD77" s="3">
        <f>inventory[[#This Row],[gas2_temp_s1]]+inventory[[#This Row],[gas2_temp_s2]]</f>
        <v>-3.1719159454328192E-15</v>
      </c>
      <c r="AE77" s="3">
        <f>inventory[[#This Row],[gas3_temp_s1]]+inventory[[#This Row],[gas3_temp_s2]]</f>
        <v>2.0999831502632804E-12</v>
      </c>
      <c r="AF77" s="142">
        <f>inventory[[#This Row],[other_temp_s1]]+inventory[[#This Row],[other_temp_s2]]</f>
        <v>0</v>
      </c>
      <c r="AG77" s="118">
        <f>inventory[[#This Row],[CO2_flux]]+AG76</f>
        <v>1</v>
      </c>
      <c r="AH77" s="118">
        <f>inventory[[#This Row],[CH4_flux]]+AH76</f>
        <v>1</v>
      </c>
      <c r="AI77" s="118">
        <f>inventory[[#This Row],[Gas1_flux]]+AI76</f>
        <v>1</v>
      </c>
      <c r="AJ77" s="118">
        <f>inventory[[#This Row],[Gas2_flux]]+AJ76</f>
        <v>1</v>
      </c>
      <c r="AK77" s="144">
        <f>inventory[[#This Row],[Gas3_flux]]+AK76</f>
        <v>1</v>
      </c>
      <c r="AL77" s="113">
        <f>A_CO2*(AX76*clim_sens1*(1-EXP(-1/clim_time1))
+AY76*clim_sens1*life1_CO2/(life1_CO2-clim_time1)*(EXP(-1/life1_CO2)-EXP(-1/clim_time1))
+AZ76*clim_sens1*life2_CO2/(life2_CO2-clim_time1)*(EXP(-1/life2_CO2)-EXP(-1/clim_time1))
+BA76*clim_sens1*life3_CO2/(life3_CO2-clim_time1)*(EXP(-1/life3_CO2)-EXP(-1/clim_time1)))
+AL76*EXP(-1/clim_time1)</f>
        <v>1.2566565377041269E-15</v>
      </c>
      <c r="AM77" s="113">
        <f>A_CO2*(AX76*clim_sens2*(1-EXP(-1/clim_time2))
+AY76*clim_sens2*life1_CO2/(life1_CO2-clim_time2)*(EXP(-1/life1_CO2)-EXP(-1/clim_time2))
+AZ76*clim_sens2*life2_CO2/(life2_CO2-clim_time2)*(EXP(-1/life2_CO2)-EXP(-1/clim_time2))
+BA76*clim_sens2*life3_CO2/(life3_CO2-clim_time2)*(EXP(-1/life3_CO2)-EXP(-1/clim_time2)))
+AM76*EXP(-1/clim_time2)</f>
        <v>1.4424460872978631E-16</v>
      </c>
      <c r="AN77" s="113">
        <f t="shared" si="17"/>
        <v>1.3565907116825647E-15</v>
      </c>
      <c r="AO77" s="113">
        <f t="shared" si="18"/>
        <v>2.3671312666964261E-15</v>
      </c>
      <c r="AP77" s="113">
        <f t="shared" si="19"/>
        <v>1.3561716955961293E-13</v>
      </c>
      <c r="AQ77" s="113">
        <f t="shared" si="20"/>
        <v>1.8114692237090162E-14</v>
      </c>
      <c r="AR77" s="113">
        <f t="shared" si="21"/>
        <v>-6.3641608232794062E-17</v>
      </c>
      <c r="AS77" s="113">
        <f t="shared" si="22"/>
        <v>-3.1082743372000253E-15</v>
      </c>
      <c r="AT77" s="113">
        <f t="shared" si="23"/>
        <v>1.7433377459699519E-12</v>
      </c>
      <c r="AU77" s="113">
        <f t="shared" si="24"/>
        <v>3.5664540429332862E-13</v>
      </c>
      <c r="AV77" s="113">
        <f t="shared" si="25"/>
        <v>0</v>
      </c>
      <c r="AW77" s="149">
        <f>T76*Other_forcing_efficacy*clim_sens2*(1-EXP(-1/clim_time2))
+AW76*EXP(-1/clim_time2)</f>
        <v>0</v>
      </c>
      <c r="AX77" s="113">
        <f>p_0*(inventory[[#This Row],[CO2_flux]]+inventory[[#This Row],[CH4_to_CO2]])+AX76</f>
        <v>0.51503141219758075</v>
      </c>
      <c r="AY77" s="113">
        <f>p_1*(inventory[[#This Row],[CO2_flux]]+inventory[[#This Row],[CH4_to_CO2]])+AY76*EXP(-1/life1_CO2)</f>
        <v>0.45307164457350418</v>
      </c>
      <c r="AZ77" s="113">
        <f>p_2*(inventory[[#This Row],[CO2_flux]]+inventory[[#This Row],[CH4_to_CO2]])+AZ76*EXP(-1/life2_CO2)</f>
        <v>0.12721914987351299</v>
      </c>
      <c r="BA77" s="113">
        <f>p_3*(inventory[[#This Row],[CO2_flux]]+inventory[[#This Row],[CH4_to_CO2]])+BA76*EXP(-1/life3_CO2)</f>
        <v>8.0127029751215714E-4</v>
      </c>
      <c r="BB77" s="113">
        <f>IF(fossil_CH4,K76*(1-EXP(-1/life_CH4))*CH4_to_CO2,0)</f>
        <v>4.0817666257448248E-4</v>
      </c>
    </row>
    <row r="78" spans="1:54" x14ac:dyDescent="0.2">
      <c r="A78" s="43">
        <v>71</v>
      </c>
      <c r="B78" s="107">
        <v>0</v>
      </c>
      <c r="C78" s="107">
        <v>0</v>
      </c>
      <c r="D78" s="107">
        <v>0</v>
      </c>
      <c r="E78" s="107">
        <v>0</v>
      </c>
      <c r="F78" s="107">
        <v>0</v>
      </c>
      <c r="G78" s="107">
        <v>0</v>
      </c>
      <c r="H78" s="131">
        <f>SUM(inventory[[#This Row],[CO2_IRF]:[other_IRF]])</f>
        <v>3.9900999927121557E-10</v>
      </c>
      <c r="I78" s="133">
        <f>SUM(inventory[[#This Row],[CO2_temp]:[other_temp]])</f>
        <v>2.2179501263368328E-12</v>
      </c>
      <c r="J78" s="117">
        <f>SUM(inventory[[#This Row],[CO2_mass0]:[CO2_mass3]])</f>
        <v>1.0917521676127855</v>
      </c>
      <c r="K78" s="117">
        <f>inventory[[#This Row],[CH4_flux]]+K77*EXP(-1/life_CH4)</f>
        <v>3.2607226003621283E-3</v>
      </c>
      <c r="L78" s="117">
        <f>inventory[[#This Row],[Gas1_flux]]+L77*EXP(-1/life_gas1)</f>
        <v>0.55611684190173127</v>
      </c>
      <c r="M78" s="117">
        <f>inventory[[#This Row],[Gas2_flux]]+M77*EXP(-1/life_gas2)</f>
        <v>0</v>
      </c>
      <c r="N78" s="140">
        <f>inventory[[#This Row],[Gas3_flux]]+N77*EXP(-1/life_gas3)</f>
        <v>0.20643332960276312</v>
      </c>
      <c r="O78" s="3">
        <f>inventory[[#This Row],[CO2]]*A_CO2</f>
        <v>1.9124222720073161E-15</v>
      </c>
      <c r="P78" s="3">
        <f>inventory[[#This Row],[CH4]]*A_CH4</f>
        <v>6.8646835000982023E-16</v>
      </c>
      <c r="Q78" s="3">
        <f>inventory[[#This Row],[gas1]]*A_gas1</f>
        <v>1.9844279521183136E-13</v>
      </c>
      <c r="R78" s="3">
        <f>inventory[[#This Row],[gas2]]*A_gas2</f>
        <v>0</v>
      </c>
      <c r="S78" s="3">
        <f>inventory[[#This Row],[gas3]]*A_gas3</f>
        <v>2.2002124350750265E-12</v>
      </c>
      <c r="T78" s="142">
        <f>inventory[[#This Row],[Other_forcing]]/earth_area</f>
        <v>0</v>
      </c>
      <c r="U78" s="3">
        <f>U77+A_CO2*(AX77+AY77*life1_CO2*(1-EXP(-1/life1_CO2))+AZ77*life2_CO2*(1-EXP(-1/life2_CO2))+BA77*life3_CO2*(1-EXP(-1/life3_CO2)))</f>
        <v>1.5187389209541945E-13</v>
      </c>
      <c r="V78" s="3">
        <f t="shared" si="13"/>
        <v>2.6020157592290922E-12</v>
      </c>
      <c r="W78" s="3">
        <f t="shared" si="14"/>
        <v>1.9165639967043024E-11</v>
      </c>
      <c r="X78" s="3">
        <f t="shared" si="15"/>
        <v>-3.5199999999999995E-12</v>
      </c>
      <c r="Y78" s="3">
        <f t="shared" si="16"/>
        <v>3.8061046965284803E-10</v>
      </c>
      <c r="Z78" s="142">
        <f>Z77+inventory[[#This Row],[Other_radfor]]</f>
        <v>0</v>
      </c>
      <c r="AA78" s="3">
        <f>SUM(inventory[[#This Row],[CO2_temp_s1]:[CO2_temp_s2]])</f>
        <v>1.3971920285416273E-15</v>
      </c>
      <c r="AB78" s="3">
        <f>inventory[[#This Row],[CH4_temp_s1]]+inventory[[#This Row],[CH4_temp_s2]]</f>
        <v>3.6170295251528438E-15</v>
      </c>
      <c r="AC78" s="3">
        <f>inventory[[#This Row],[gas1_temp_s1]]+inventory[[#This Row],[gas1_temp_s2]]</f>
        <v>1.527860430089054E-13</v>
      </c>
      <c r="AD78" s="3">
        <f>inventory[[#This Row],[gas2_temp_s1]]+inventory[[#This Row],[gas2_temp_s2]]</f>
        <v>-3.1571920098006469E-15</v>
      </c>
      <c r="AE78" s="3">
        <f>inventory[[#This Row],[gas3_temp_s1]]+inventory[[#This Row],[gas3_temp_s2]]</f>
        <v>2.0633070537840338E-12</v>
      </c>
      <c r="AF78" s="142">
        <f>inventory[[#This Row],[other_temp_s1]]+inventory[[#This Row],[other_temp_s2]]</f>
        <v>0</v>
      </c>
      <c r="AG78" s="118">
        <f>inventory[[#This Row],[CO2_flux]]+AG77</f>
        <v>1</v>
      </c>
      <c r="AH78" s="118">
        <f>inventory[[#This Row],[CH4_flux]]+AH77</f>
        <v>1</v>
      </c>
      <c r="AI78" s="118">
        <f>inventory[[#This Row],[Gas1_flux]]+AI77</f>
        <v>1</v>
      </c>
      <c r="AJ78" s="118">
        <f>inventory[[#This Row],[Gas2_flux]]+AJ77</f>
        <v>1</v>
      </c>
      <c r="AK78" s="144">
        <f>inventory[[#This Row],[Gas3_flux]]+AK77</f>
        <v>1</v>
      </c>
      <c r="AL78" s="113">
        <f>A_CO2*(AX77*clim_sens1*(1-EXP(-1/clim_time1))
+AY77*clim_sens1*life1_CO2/(life1_CO2-clim_time1)*(EXP(-1/life1_CO2)-EXP(-1/clim_time1))
+AZ77*clim_sens1*life2_CO2/(life2_CO2-clim_time1)*(EXP(-1/life2_CO2)-EXP(-1/clim_time1))
+BA77*clim_sens1*life3_CO2/(life3_CO2-clim_time1)*(EXP(-1/life3_CO2)-EXP(-1/clim_time1)))
+AL77*EXP(-1/clim_time1)</f>
        <v>1.2512945515449894E-15</v>
      </c>
      <c r="AM78" s="113">
        <f>A_CO2*(AX77*clim_sens2*(1-EXP(-1/clim_time2))
+AY77*clim_sens2*life1_CO2/(life1_CO2-clim_time2)*(EXP(-1/life1_CO2)-EXP(-1/clim_time2))
+AZ77*clim_sens2*life2_CO2/(life2_CO2-clim_time2)*(EXP(-1/life2_CO2)-EXP(-1/clim_time2))
+BA77*clim_sens2*life3_CO2/(life3_CO2-clim_time2)*(EXP(-1/life3_CO2)-EXP(-1/clim_time2)))
+AM77*EXP(-1/clim_time2)</f>
        <v>1.4589747699663777E-16</v>
      </c>
      <c r="AN78" s="113">
        <f t="shared" si="17"/>
        <v>1.2549237213915331E-15</v>
      </c>
      <c r="AO78" s="113">
        <f t="shared" si="18"/>
        <v>2.3621058037613109E-15</v>
      </c>
      <c r="AP78" s="113">
        <f t="shared" si="19"/>
        <v>1.3450703407482513E-13</v>
      </c>
      <c r="AQ78" s="113">
        <f t="shared" si="20"/>
        <v>1.8279008934080275E-14</v>
      </c>
      <c r="AR78" s="113">
        <f t="shared" si="21"/>
        <v>-5.6498825757777686E-17</v>
      </c>
      <c r="AS78" s="113">
        <f t="shared" si="22"/>
        <v>-3.1006931840428693E-15</v>
      </c>
      <c r="AT78" s="113">
        <f t="shared" si="23"/>
        <v>1.705203583840192E-12</v>
      </c>
      <c r="AU78" s="113">
        <f t="shared" si="24"/>
        <v>3.5810346994384194E-13</v>
      </c>
      <c r="AV78" s="113">
        <f t="shared" si="25"/>
        <v>0</v>
      </c>
      <c r="AW78" s="149">
        <f>T77*Other_forcing_efficacy*clim_sens2*(1-EXP(-1/clim_time2))
+AW77*EXP(-1/clim_time2)</f>
        <v>0</v>
      </c>
      <c r="AX78" s="113">
        <f>p_0*(inventory[[#This Row],[CO2_flux]]+inventory[[#This Row],[CH4_to_CO2]])+AX77</f>
        <v>0.51511323684604471</v>
      </c>
      <c r="AY78" s="113">
        <f>p_1*(inventory[[#This Row],[CO2_flux]]+inventory[[#This Row],[CH4_to_CO2]])+AY77*EXP(-1/life1_CO2)</f>
        <v>0.45200868545187256</v>
      </c>
      <c r="AZ78" s="113">
        <f>p_2*(inventory[[#This Row],[CO2_flux]]+inventory[[#This Row],[CH4_to_CO2]])+AZ77*EXP(-1/life2_CO2)</f>
        <v>0.12389105721184854</v>
      </c>
      <c r="BA78" s="113">
        <f>p_3*(inventory[[#This Row],[CO2_flux]]+inventory[[#This Row],[CH4_to_CO2]])+BA77*EXP(-1/life3_CO2)</f>
        <v>7.3918810301975592E-4</v>
      </c>
      <c r="BB78" s="113">
        <f>IF(fossil_CH4,K77*(1-EXP(-1/life_CH4))*CH4_to_CO2,0)</f>
        <v>3.7655153457866495E-4</v>
      </c>
    </row>
    <row r="79" spans="1:54" x14ac:dyDescent="0.2">
      <c r="A79" s="43">
        <v>72</v>
      </c>
      <c r="B79" s="107">
        <v>0</v>
      </c>
      <c r="C79" s="107">
        <v>0</v>
      </c>
      <c r="D79" s="107">
        <v>0</v>
      </c>
      <c r="E79" s="107">
        <v>0</v>
      </c>
      <c r="F79" s="107">
        <v>0</v>
      </c>
      <c r="G79" s="107">
        <v>0</v>
      </c>
      <c r="H79" s="131">
        <f>SUM(inventory[[#This Row],[CO2_IRF]:[other_IRF]])</f>
        <v>4.013861378800044E-10</v>
      </c>
      <c r="I79" s="133">
        <f>SUM(inventory[[#This Row],[CO2_temp]:[other_temp]])</f>
        <v>2.1810087816348786E-12</v>
      </c>
      <c r="J79" s="117">
        <f>SUM(inventory[[#This Row],[CO2_mass0]:[CO2_mass3]])</f>
        <v>1.0874570921295086</v>
      </c>
      <c r="K79" s="117">
        <f>inventory[[#This Row],[CH4_flux]]+K78*EXP(-1/life_CH4)</f>
        <v>3.0080850072550253E-3</v>
      </c>
      <c r="L79" s="117">
        <f>inventory[[#This Row],[Gas1_flux]]+L78*EXP(-1/life_gas1)</f>
        <v>0.55153977449716296</v>
      </c>
      <c r="M79" s="117">
        <f>inventory[[#This Row],[Gas2_flux]]+M78*EXP(-1/life_gas2)</f>
        <v>0</v>
      </c>
      <c r="N79" s="140">
        <f>inventory[[#This Row],[Gas3_flux]]+N78*EXP(-1/life_gas3)</f>
        <v>0.20189651799465469</v>
      </c>
      <c r="O79" s="3">
        <f>inventory[[#This Row],[CO2]]*A_CO2</f>
        <v>1.9048985882832597E-15</v>
      </c>
      <c r="P79" s="3">
        <f>inventory[[#This Row],[CH4]]*A_CH4</f>
        <v>6.3328145466600146E-16</v>
      </c>
      <c r="Q79" s="3">
        <f>inventory[[#This Row],[gas1]]*A_gas1</f>
        <v>1.9680953043508144E-13</v>
      </c>
      <c r="R79" s="3">
        <f>inventory[[#This Row],[gas2]]*A_gas2</f>
        <v>0</v>
      </c>
      <c r="S79" s="3">
        <f>inventory[[#This Row],[gas3]]*A_gas3</f>
        <v>2.1518580858284152E-12</v>
      </c>
      <c r="T79" s="142">
        <f>inventory[[#This Row],[Other_forcing]]/earth_area</f>
        <v>0</v>
      </c>
      <c r="U79" s="3">
        <f>U78+A_CO2*(AX78+AY78*life1_CO2*(1-EXP(-1/life1_CO2))+AZ78*life2_CO2*(1-EXP(-1/life2_CO2))+BA78*life3_CO2*(1-EXP(-1/life3_CO2)))</f>
        <v>1.5378222929775662E-13</v>
      </c>
      <c r="V79" s="3">
        <f t="shared" si="13"/>
        <v>2.6026752767313557E-12</v>
      </c>
      <c r="W79" s="3">
        <f t="shared" si="14"/>
        <v>1.9363265005029761E-11</v>
      </c>
      <c r="X79" s="3">
        <f t="shared" si="15"/>
        <v>-3.5199999999999995E-12</v>
      </c>
      <c r="Y79" s="3">
        <f t="shared" si="16"/>
        <v>3.8278641536894554E-10</v>
      </c>
      <c r="Z79" s="142">
        <f>Z78+inventory[[#This Row],[Other_radfor]]</f>
        <v>0</v>
      </c>
      <c r="AA79" s="3">
        <f>SUM(inventory[[#This Row],[CO2_temp_s1]:[CO2_temp_s2]])</f>
        <v>1.3935372045265011E-15</v>
      </c>
      <c r="AB79" s="3">
        <f>inventory[[#This Row],[CH4_temp_s1]]+inventory[[#This Row],[CH4_temp_s2]]</f>
        <v>3.5177823081734049E-15</v>
      </c>
      <c r="AC79" s="3">
        <f>inventory[[#This Row],[gas1_temp_s1]]+inventory[[#This Row],[gas1_temp_s2]]</f>
        <v>1.5184656539110614E-13</v>
      </c>
      <c r="AD79" s="3">
        <f>inventory[[#This Row],[gas2_temp_s1]]+inventory[[#This Row],[gas2_temp_s2]]</f>
        <v>-3.1432882312164004E-15</v>
      </c>
      <c r="AE79" s="3">
        <f>inventory[[#This Row],[gas3_temp_s1]]+inventory[[#This Row],[gas3_temp_s2]]</f>
        <v>2.0273941849622889E-12</v>
      </c>
      <c r="AF79" s="142">
        <f>inventory[[#This Row],[other_temp_s1]]+inventory[[#This Row],[other_temp_s2]]</f>
        <v>0</v>
      </c>
      <c r="AG79" s="118">
        <f>inventory[[#This Row],[CO2_flux]]+AG78</f>
        <v>1</v>
      </c>
      <c r="AH79" s="118">
        <f>inventory[[#This Row],[CH4_flux]]+AH78</f>
        <v>1</v>
      </c>
      <c r="AI79" s="118">
        <f>inventory[[#This Row],[Gas1_flux]]+AI78</f>
        <v>1</v>
      </c>
      <c r="AJ79" s="118">
        <f>inventory[[#This Row],[Gas2_flux]]+AJ78</f>
        <v>1</v>
      </c>
      <c r="AK79" s="144">
        <f>inventory[[#This Row],[Gas3_flux]]+AK78</f>
        <v>1</v>
      </c>
      <c r="AL79" s="113">
        <f>A_CO2*(AX78*clim_sens1*(1-EXP(-1/clim_time1))
+AY78*clim_sens1*life1_CO2/(life1_CO2-clim_time1)*(EXP(-1/life1_CO2)-EXP(-1/clim_time1))
+AZ78*clim_sens1*life2_CO2/(life2_CO2-clim_time1)*(EXP(-1/life2_CO2)-EXP(-1/clim_time1))
+BA78*clim_sens1*life3_CO2/(life3_CO2-clim_time1)*(EXP(-1/life3_CO2)-EXP(-1/clim_time1)))
+AL78*EXP(-1/clim_time1)</f>
        <v>1.2459988052397318E-15</v>
      </c>
      <c r="AM79" s="113">
        <f>A_CO2*(AX78*clim_sens2*(1-EXP(-1/clim_time2))
+AY78*clim_sens2*life1_CO2/(life1_CO2-clim_time2)*(EXP(-1/life1_CO2)-EXP(-1/clim_time2))
+AZ78*clim_sens2*life2_CO2/(life2_CO2-clim_time2)*(EXP(-1/life2_CO2)-EXP(-1/clim_time2))
+BA78*clim_sens2*life3_CO2/(life3_CO2-clim_time2)*(EXP(-1/life3_CO2)-EXP(-1/clim_time2)))
+AM78*EXP(-1/clim_time2)</f>
        <v>1.4753839928676938E-16</v>
      </c>
      <c r="AN79" s="113">
        <f t="shared" si="17"/>
        <v>1.1607476663781656E-15</v>
      </c>
      <c r="AO79" s="113">
        <f t="shared" si="18"/>
        <v>2.3570346417952391E-15</v>
      </c>
      <c r="AP79" s="113">
        <f t="shared" si="19"/>
        <v>1.3340535656246942E-13</v>
      </c>
      <c r="AQ79" s="113">
        <f t="shared" si="20"/>
        <v>1.8441208828636713E-14</v>
      </c>
      <c r="AR79" s="113">
        <f t="shared" si="21"/>
        <v>-5.0157709722408436E-17</v>
      </c>
      <c r="AS79" s="113">
        <f t="shared" si="22"/>
        <v>-3.0931305214939919E-15</v>
      </c>
      <c r="AT79" s="113">
        <f t="shared" si="23"/>
        <v>1.6678873668835497E-12</v>
      </c>
      <c r="AU79" s="113">
        <f t="shared" si="24"/>
        <v>3.5950681807873933E-13</v>
      </c>
      <c r="AV79" s="113">
        <f t="shared" si="25"/>
        <v>0</v>
      </c>
      <c r="AW79" s="149">
        <f>T78*Other_forcing_efficacy*clim_sens2*(1-EXP(-1/clim_time2))
+AW78*EXP(-1/clim_time2)</f>
        <v>0</v>
      </c>
      <c r="AX79" s="113">
        <f>p_0*(inventory[[#This Row],[CO2_flux]]+inventory[[#This Row],[CH4_to_CO2]])+AX78</f>
        <v>0.51518872180089514</v>
      </c>
      <c r="AY79" s="113">
        <f>p_1*(inventory[[#This Row],[CO2_flux]]+inventory[[#This Row],[CH4_to_CO2]])+AY78*EXP(-1/life1_CO2)</f>
        <v>0.4509418828809304</v>
      </c>
      <c r="AZ79" s="113">
        <f>p_2*(inventory[[#This Row],[CO2_flux]]+inventory[[#This Row],[CH4_to_CO2]])+AZ78*EXP(-1/life2_CO2)</f>
        <v>0.12064457135611827</v>
      </c>
      <c r="BA79" s="113">
        <f>p_3*(inventory[[#This Row],[CO2_flux]]+inventory[[#This Row],[CH4_to_CO2]])+BA78*EXP(-1/life3_CO2)</f>
        <v>6.8191609156484248E-4</v>
      </c>
      <c r="BB79" s="113">
        <f>IF(fossil_CH4,K78*(1-EXP(-1/life_CH4))*CH4_to_CO2,0)</f>
        <v>3.4737669052226631E-4</v>
      </c>
    </row>
    <row r="80" spans="1:54" x14ac:dyDescent="0.2">
      <c r="A80" s="43">
        <v>73</v>
      </c>
      <c r="B80" s="107">
        <v>0</v>
      </c>
      <c r="C80" s="107">
        <v>0</v>
      </c>
      <c r="D80" s="107">
        <v>0</v>
      </c>
      <c r="E80" s="107">
        <v>0</v>
      </c>
      <c r="F80" s="107">
        <v>0</v>
      </c>
      <c r="G80" s="107">
        <v>0</v>
      </c>
      <c r="H80" s="131">
        <f>SUM(inventory[[#This Row],[CO2_IRF]:[other_IRF]])</f>
        <v>4.0371277038584861E-10</v>
      </c>
      <c r="I80" s="133">
        <f>SUM(inventory[[#This Row],[CO2_temp]:[other_temp]])</f>
        <v>2.1448288120517448E-12</v>
      </c>
      <c r="J80" s="117">
        <f>SUM(inventory[[#This Row],[CO2_mass0]:[CO2_mass3]])</f>
        <v>1.083237320320158</v>
      </c>
      <c r="K80" s="117">
        <f>inventory[[#This Row],[CH4_flux]]+K79*EXP(-1/life_CH4)</f>
        <v>2.775021527396275E-3</v>
      </c>
      <c r="L80" s="117">
        <f>inventory[[#This Row],[Gas1_flux]]+L79*EXP(-1/life_gas1)</f>
        <v>0.54700037821572478</v>
      </c>
      <c r="M80" s="117">
        <f>inventory[[#This Row],[Gas2_flux]]+M79*EXP(-1/life_gas2)</f>
        <v>0</v>
      </c>
      <c r="N80" s="140">
        <f>inventory[[#This Row],[Gas3_flux]]+N79*EXP(-1/life_gas3)</f>
        <v>0.19745941247377102</v>
      </c>
      <c r="O80" s="3">
        <f>inventory[[#This Row],[CO2]]*A_CO2</f>
        <v>1.8975068140048201E-15</v>
      </c>
      <c r="P80" s="3">
        <f>inventory[[#This Row],[CH4]]*A_CH4</f>
        <v>5.8421542787537068E-16</v>
      </c>
      <c r="Q80" s="3">
        <f>inventory[[#This Row],[gas1]]*A_gas1</f>
        <v>1.951897080905858E-13</v>
      </c>
      <c r="R80" s="3">
        <f>inventory[[#This Row],[gas2]]*A_gas2</f>
        <v>0</v>
      </c>
      <c r="S80" s="3">
        <f>inventory[[#This Row],[gas3]]*A_gas3</f>
        <v>2.1045664262811208E-12</v>
      </c>
      <c r="T80" s="142">
        <f>inventory[[#This Row],[Other_forcing]]/earth_area</f>
        <v>0</v>
      </c>
      <c r="U80" s="3">
        <f>U79+A_CO2*(AX79+AY79*life1_CO2*(1-EXP(-1/life1_CO2))+AZ79*life2_CO2*(1-EXP(-1/life2_CO2))+BA79*life3_CO2*(1-EXP(-1/life3_CO2)))</f>
        <v>1.5568313309755292E-13</v>
      </c>
      <c r="V80" s="3">
        <f t="shared" si="13"/>
        <v>2.6032836954635597E-12</v>
      </c>
      <c r="W80" s="3">
        <f t="shared" si="14"/>
        <v>1.955926350871374E-11</v>
      </c>
      <c r="X80" s="3">
        <f t="shared" si="15"/>
        <v>-3.5199999999999995E-12</v>
      </c>
      <c r="Y80" s="3">
        <f t="shared" si="16"/>
        <v>3.8491454004857378E-10</v>
      </c>
      <c r="Z80" s="142">
        <f>Z79+inventory[[#This Row],[Other_radfor]]</f>
        <v>0</v>
      </c>
      <c r="AA80" s="3">
        <f>SUM(inventory[[#This Row],[CO2_temp_s1]:[CO2_temp_s2]])</f>
        <v>1.3899386582545566E-15</v>
      </c>
      <c r="AB80" s="3">
        <f>inventory[[#This Row],[CH4_temp_s1]]+inventory[[#This Row],[CH4_temp_s2]]</f>
        <v>3.4254478753407501E-15</v>
      </c>
      <c r="AC80" s="3">
        <f>inventory[[#This Row],[gas1_temp_s1]]+inventory[[#This Row],[gas1_temp_s2]]</f>
        <v>1.5091345481255178E-13</v>
      </c>
      <c r="AD80" s="3">
        <f>inventory[[#This Row],[gas2_temp_s1]]+inventory[[#This Row],[gas2_temp_s2]]</f>
        <v>-3.1301145899692441E-15</v>
      </c>
      <c r="AE80" s="3">
        <f>inventory[[#This Row],[gas3_temp_s1]]+inventory[[#This Row],[gas3_temp_s2]]</f>
        <v>1.9922300852955668E-12</v>
      </c>
      <c r="AF80" s="142">
        <f>inventory[[#This Row],[other_temp_s1]]+inventory[[#This Row],[other_temp_s2]]</f>
        <v>0</v>
      </c>
      <c r="AG80" s="118">
        <f>inventory[[#This Row],[CO2_flux]]+AG79</f>
        <v>1</v>
      </c>
      <c r="AH80" s="118">
        <f>inventory[[#This Row],[CH4_flux]]+AH79</f>
        <v>1</v>
      </c>
      <c r="AI80" s="118">
        <f>inventory[[#This Row],[Gas1_flux]]+AI79</f>
        <v>1</v>
      </c>
      <c r="AJ80" s="118">
        <f>inventory[[#This Row],[Gas2_flux]]+AJ79</f>
        <v>1</v>
      </c>
      <c r="AK80" s="144">
        <f>inventory[[#This Row],[Gas3_flux]]+AK79</f>
        <v>1</v>
      </c>
      <c r="AL80" s="113">
        <f>A_CO2*(AX79*clim_sens1*(1-EXP(-1/clim_time1))
+AY79*clim_sens1*life1_CO2/(life1_CO2-clim_time1)*(EXP(-1/life1_CO2)-EXP(-1/clim_time1))
+AZ79*clim_sens1*life2_CO2/(life2_CO2-clim_time1)*(EXP(-1/life2_CO2)-EXP(-1/clim_time1))
+BA79*clim_sens1*life3_CO2/(life3_CO2-clim_time1)*(EXP(-1/life3_CO2)-EXP(-1/clim_time1)))
+AL79*EXP(-1/clim_time1)</f>
        <v>1.2407711167604676E-15</v>
      </c>
      <c r="AM80" s="113">
        <f>A_CO2*(AX79*clim_sens2*(1-EXP(-1/clim_time2))
+AY79*clim_sens2*life1_CO2/(life1_CO2-clim_time2)*(EXP(-1/life1_CO2)-EXP(-1/clim_time2))
+AZ79*clim_sens2*life2_CO2/(life2_CO2-clim_time2)*(EXP(-1/life2_CO2)-EXP(-1/clim_time2))
+BA79*clim_sens2*life3_CO2/(life3_CO2-clim_time2)*(EXP(-1/life3_CO2)-EXP(-1/clim_time2)))
+AM79*EXP(-1/clim_time2)</f>
        <v>1.4916754149408896E-16</v>
      </c>
      <c r="AN80" s="113">
        <f t="shared" si="17"/>
        <v>1.0735254926879437E-15</v>
      </c>
      <c r="AO80" s="113">
        <f t="shared" si="18"/>
        <v>2.3519223826528064E-15</v>
      </c>
      <c r="AP80" s="113">
        <f t="shared" si="19"/>
        <v>1.323121436052368E-13</v>
      </c>
      <c r="AQ80" s="113">
        <f t="shared" si="20"/>
        <v>1.8601311207314973E-14</v>
      </c>
      <c r="AR80" s="113">
        <f t="shared" si="21"/>
        <v>-4.4528285514873002E-17</v>
      </c>
      <c r="AS80" s="113">
        <f t="shared" si="22"/>
        <v>-3.0855863044543713E-15</v>
      </c>
      <c r="AT80" s="113">
        <f t="shared" si="23"/>
        <v>1.631373378762729E-12</v>
      </c>
      <c r="AU80" s="113">
        <f t="shared" si="24"/>
        <v>3.6085670653283787E-13</v>
      </c>
      <c r="AV80" s="113">
        <f t="shared" si="25"/>
        <v>0</v>
      </c>
      <c r="AW80" s="149">
        <f>T79*Other_forcing_efficacy*clim_sens2*(1-EXP(-1/clim_time2))
+AW79*EXP(-1/clim_time2)</f>
        <v>0</v>
      </c>
      <c r="AX80" s="113">
        <f>p_0*(inventory[[#This Row],[CO2_flux]]+inventory[[#This Row],[CH4_to_CO2]])+AX79</f>
        <v>0.51525835825538346</v>
      </c>
      <c r="AY80" s="113">
        <f>p_1*(inventory[[#This Row],[CO2_flux]]+inventory[[#This Row],[CH4_to_CO2]])+AY79*EXP(-1/life1_CO2)</f>
        <v>0.44987175293157611</v>
      </c>
      <c r="AZ80" s="113">
        <f>p_2*(inventory[[#This Row],[CO2_flux]]+inventory[[#This Row],[CH4_to_CO2]])+AZ79*EXP(-1/life2_CO2)</f>
        <v>0.11747812758225035</v>
      </c>
      <c r="BA80" s="113">
        <f>p_3*(inventory[[#This Row],[CO2_flux]]+inventory[[#This Row],[CH4_to_CO2]])+BA79*EXP(-1/life3_CO2)</f>
        <v>6.2908155094803825E-4</v>
      </c>
      <c r="BB80" s="113">
        <f>IF(fossil_CH4,K79*(1-EXP(-1/life_CH4))*CH4_to_CO2,0)</f>
        <v>3.2046228480578186E-4</v>
      </c>
    </row>
    <row r="81" spans="1:54" x14ac:dyDescent="0.2">
      <c r="A81" s="43">
        <v>74</v>
      </c>
      <c r="B81" s="107">
        <v>0</v>
      </c>
      <c r="C81" s="107">
        <v>0</v>
      </c>
      <c r="D81" s="107">
        <v>0</v>
      </c>
      <c r="E81" s="107">
        <v>0</v>
      </c>
      <c r="F81" s="107">
        <v>0</v>
      </c>
      <c r="G81" s="107">
        <v>0</v>
      </c>
      <c r="H81" s="131">
        <f>SUM(inventory[[#This Row],[CO2_IRF]:[other_IRF]])</f>
        <v>4.0599096523306369E-10</v>
      </c>
      <c r="I81" s="133">
        <f>SUM(inventory[[#This Row],[CO2_temp]:[other_temp]])</f>
        <v>2.1093954257116408E-12</v>
      </c>
      <c r="J81" s="117">
        <f>SUM(inventory[[#This Row],[CO2_mass0]:[CO2_mass3]])</f>
        <v>1.0790918650833596</v>
      </c>
      <c r="K81" s="117">
        <f>inventory[[#This Row],[CH4_flux]]+K80*EXP(-1/life_CH4)</f>
        <v>2.5600155776647855E-3</v>
      </c>
      <c r="L81" s="117">
        <f>inventory[[#This Row],[Gas1_flux]]+L80*EXP(-1/life_gas1)</f>
        <v>0.54249834300877786</v>
      </c>
      <c r="M81" s="117">
        <f>inventory[[#This Row],[Gas2_flux]]+M80*EXP(-1/life_gas2)</f>
        <v>0</v>
      </c>
      <c r="N81" s="140">
        <f>inventory[[#This Row],[Gas3_flux]]+N80*EXP(-1/life_gas3)</f>
        <v>0.1931198217867191</v>
      </c>
      <c r="O81" s="3">
        <f>inventory[[#This Row],[CO2]]*A_CO2</f>
        <v>1.8902452200665207E-15</v>
      </c>
      <c r="P81" s="3">
        <f>inventory[[#This Row],[CH4]]*A_CH4</f>
        <v>5.3895098877893288E-16</v>
      </c>
      <c r="Q81" s="3">
        <f>inventory[[#This Row],[gas1]]*A_gas1</f>
        <v>1.9358321754166894E-13</v>
      </c>
      <c r="R81" s="3">
        <f>inventory[[#This Row],[gas2]]*A_gas2</f>
        <v>0</v>
      </c>
      <c r="S81" s="3">
        <f>inventory[[#This Row],[gas3]]*A_gas3</f>
        <v>2.0583141015661121E-12</v>
      </c>
      <c r="T81" s="142">
        <f>inventory[[#This Row],[Other_forcing]]/earth_area</f>
        <v>0</v>
      </c>
      <c r="U81" s="3">
        <f>U80+A_CO2*(AX80+AY80*life1_CO2*(1-EXP(-1/life1_CO2))+AZ80*life2_CO2*(1-EXP(-1/life2_CO2))+BA80*life3_CO2*(1-EXP(-1/life3_CO2)))</f>
        <v>1.5757673267348575E-13</v>
      </c>
      <c r="V81" s="3">
        <f t="shared" si="13"/>
        <v>2.6038449745083554E-12</v>
      </c>
      <c r="W81" s="3">
        <f t="shared" si="14"/>
        <v>1.9753648865132679E-11</v>
      </c>
      <c r="X81" s="3">
        <f t="shared" si="15"/>
        <v>-3.5199999999999995E-12</v>
      </c>
      <c r="Y81" s="3">
        <f t="shared" si="16"/>
        <v>3.8699589466074916E-10</v>
      </c>
      <c r="Z81" s="142">
        <f>Z80+inventory[[#This Row],[Other_radfor]]</f>
        <v>0</v>
      </c>
      <c r="AA81" s="3">
        <f>SUM(inventory[[#This Row],[CO2_temp_s1]:[CO2_temp_s2]])</f>
        <v>1.3863980598364433E-15</v>
      </c>
      <c r="AB81" s="3">
        <f>inventory[[#This Row],[CH4_temp_s1]]+inventory[[#This Row],[CH4_temp_s2]]</f>
        <v>3.3395301619988785E-15</v>
      </c>
      <c r="AC81" s="3">
        <f>inventory[[#This Row],[gas1_temp_s1]]+inventory[[#This Row],[gas1_temp_s2]]</f>
        <v>1.4998672837329459E-13</v>
      </c>
      <c r="AD81" s="3">
        <f>inventory[[#This Row],[gas2_temp_s1]]+inventory[[#This Row],[gas2_temp_s2]]</f>
        <v>-3.1175911647116426E-15</v>
      </c>
      <c r="AE81" s="3">
        <f>inventory[[#This Row],[gas3_temp_s1]]+inventory[[#This Row],[gas3_temp_s2]]</f>
        <v>1.9578003602812223E-12</v>
      </c>
      <c r="AF81" s="142">
        <f>inventory[[#This Row],[other_temp_s1]]+inventory[[#This Row],[other_temp_s2]]</f>
        <v>0</v>
      </c>
      <c r="AG81" s="118">
        <f>inventory[[#This Row],[CO2_flux]]+AG80</f>
        <v>1</v>
      </c>
      <c r="AH81" s="118">
        <f>inventory[[#This Row],[CH4_flux]]+AH80</f>
        <v>1</v>
      </c>
      <c r="AI81" s="118">
        <f>inventory[[#This Row],[Gas1_flux]]+AI80</f>
        <v>1</v>
      </c>
      <c r="AJ81" s="118">
        <f>inventory[[#This Row],[Gas2_flux]]+AJ80</f>
        <v>1</v>
      </c>
      <c r="AK81" s="144">
        <f>inventory[[#This Row],[Gas3_flux]]+AK80</f>
        <v>1</v>
      </c>
      <c r="AL81" s="113">
        <f>A_CO2*(AX80*clim_sens1*(1-EXP(-1/clim_time1))
+AY80*clim_sens1*life1_CO2/(life1_CO2-clim_time1)*(EXP(-1/life1_CO2)-EXP(-1/clim_time1))
+AZ80*clim_sens1*life2_CO2/(life2_CO2-clim_time1)*(EXP(-1/life2_CO2)-EXP(-1/clim_time1))
+BA80*clim_sens1*life3_CO2/(life3_CO2-clim_time1)*(EXP(-1/life3_CO2)-EXP(-1/clim_time1)))
+AL80*EXP(-1/clim_time1)</f>
        <v>1.235612992322158E-15</v>
      </c>
      <c r="AM81" s="113">
        <f>A_CO2*(AX80*clim_sens2*(1-EXP(-1/clim_time2))
+AY80*clim_sens2*life1_CO2/(life1_CO2-clim_time2)*(EXP(-1/life1_CO2)-EXP(-1/clim_time2))
+AZ80*clim_sens2*life2_CO2/(life2_CO2-clim_time2)*(EXP(-1/life2_CO2)-EXP(-1/clim_time2))
+BA80*clim_sens2*life3_CO2/(life3_CO2-clim_time2)*(EXP(-1/life3_CO2)-EXP(-1/clim_time2)))
+AM80*EXP(-1/clim_time2)</f>
        <v>1.5078506751428514E-16</v>
      </c>
      <c r="AN81" s="113">
        <f t="shared" si="17"/>
        <v>9.927568929455977E-16</v>
      </c>
      <c r="AO81" s="113">
        <f t="shared" si="18"/>
        <v>2.3467732690532808E-15</v>
      </c>
      <c r="AP81" s="113">
        <f t="shared" si="19"/>
        <v>1.3122739317990756E-13</v>
      </c>
      <c r="AQ81" s="113">
        <f t="shared" si="20"/>
        <v>1.8759335193387036E-14</v>
      </c>
      <c r="AR81" s="113">
        <f t="shared" si="21"/>
        <v>-3.9530676776659681E-17</v>
      </c>
      <c r="AS81" s="113">
        <f t="shared" si="22"/>
        <v>-3.0780604879349827E-15</v>
      </c>
      <c r="AT81" s="113">
        <f t="shared" si="23"/>
        <v>1.5956459949187443E-12</v>
      </c>
      <c r="AU81" s="113">
        <f t="shared" si="24"/>
        <v>3.6215436536247817E-13</v>
      </c>
      <c r="AV81" s="113">
        <f t="shared" si="25"/>
        <v>0</v>
      </c>
      <c r="AW81" s="149">
        <f>T80*Other_forcing_efficacy*clim_sens2*(1-EXP(-1/clim_time2))
+AW80*EXP(-1/clim_time2)</f>
        <v>0</v>
      </c>
      <c r="AX81" s="113">
        <f>p_0*(inventory[[#This Row],[CO2_flux]]+inventory[[#This Row],[CH4_to_CO2]])+AX80</f>
        <v>0.51532259934558888</v>
      </c>
      <c r="AY81" s="113">
        <f>p_1*(inventory[[#This Row],[CO2_flux]]+inventory[[#This Row],[CH4_to_CO2]])+AY80*EXP(-1/life1_CO2)</f>
        <v>0.44879877113728239</v>
      </c>
      <c r="AZ81" s="113">
        <f>p_2*(inventory[[#This Row],[CO2_flux]]+inventory[[#This Row],[CH4_to_CO2]])+AZ80*EXP(-1/life2_CO2)</f>
        <v>0.11439015394918123</v>
      </c>
      <c r="BA81" s="113">
        <f>p_3*(inventory[[#This Row],[CO2_flux]]+inventory[[#This Row],[CH4_to_CO2]])+BA80*EXP(-1/life3_CO2)</f>
        <v>5.8034065130724234E-4</v>
      </c>
      <c r="BB81" s="113">
        <f>IF(fossil_CH4,K80*(1-EXP(-1/life_CH4))*CH4_to_CO2,0)</f>
        <v>2.9563318088079781E-4</v>
      </c>
    </row>
    <row r="82" spans="1:54" x14ac:dyDescent="0.2">
      <c r="A82" s="43">
        <v>75</v>
      </c>
      <c r="B82" s="107">
        <v>0</v>
      </c>
      <c r="C82" s="107">
        <v>0</v>
      </c>
      <c r="D82" s="107">
        <v>0</v>
      </c>
      <c r="E82" s="107">
        <v>0</v>
      </c>
      <c r="F82" s="107">
        <v>0</v>
      </c>
      <c r="G82" s="107">
        <v>0</v>
      </c>
      <c r="H82" s="131">
        <f>SUM(inventory[[#This Row],[CO2_IRF]:[other_IRF]])</f>
        <v>4.0822176735013036E-10</v>
      </c>
      <c r="I82" s="133">
        <f>SUM(inventory[[#This Row],[CO2_temp]:[other_temp]])</f>
        <v>2.0746939389230667E-12</v>
      </c>
      <c r="J82" s="117">
        <f>SUM(inventory[[#This Row],[CO2_mass0]:[CO2_mass3]])</f>
        <v>1.075019690267349</v>
      </c>
      <c r="K82" s="117">
        <f>inventory[[#This Row],[CH4_flux]]+K81*EXP(-1/life_CH4)</f>
        <v>2.3616680783141528E-3</v>
      </c>
      <c r="L82" s="117">
        <f>inventory[[#This Row],[Gas1_flux]]+L81*EXP(-1/life_gas1)</f>
        <v>0.53803336137950986</v>
      </c>
      <c r="M82" s="117">
        <f>inventory[[#This Row],[Gas2_flux]]+M81*EXP(-1/life_gas2)</f>
        <v>0</v>
      </c>
      <c r="N82" s="140">
        <f>inventory[[#This Row],[Gas3_flux]]+N81*EXP(-1/life_gas3)</f>
        <v>0.18887560283756116</v>
      </c>
      <c r="O82" s="3">
        <f>inventory[[#This Row],[CO2]]*A_CO2</f>
        <v>1.8831119914413147E-15</v>
      </c>
      <c r="P82" s="3">
        <f>inventory[[#This Row],[CH4]]*A_CH4</f>
        <v>4.9719359408590343E-16</v>
      </c>
      <c r="Q82" s="3">
        <f>inventory[[#This Row],[gas1]]*A_gas1</f>
        <v>1.9198994906224032E-13</v>
      </c>
      <c r="R82" s="3">
        <f>inventory[[#This Row],[gas2]]*A_gas2</f>
        <v>0</v>
      </c>
      <c r="S82" s="3">
        <f>inventory[[#This Row],[gas3]]*A_gas3</f>
        <v>2.0130782700892488E-12</v>
      </c>
      <c r="T82" s="142">
        <f>inventory[[#This Row],[Other_forcing]]/earth_area</f>
        <v>0</v>
      </c>
      <c r="U82" s="3">
        <f>U81+A_CO2*(AX81+AY81*life1_CO2*(1-EXP(-1/life1_CO2))+AZ81*life2_CO2*(1-EXP(-1/life2_CO2))+BA81*life3_CO2*(1-EXP(-1/life3_CO2)))</f>
        <v>1.5946315557625939E-13</v>
      </c>
      <c r="V82" s="3">
        <f t="shared" si="13"/>
        <v>2.6043627662025489E-12</v>
      </c>
      <c r="W82" s="3">
        <f t="shared" si="14"/>
        <v>1.9946434351143543E-11</v>
      </c>
      <c r="X82" s="3">
        <f t="shared" si="15"/>
        <v>-3.5199999999999995E-12</v>
      </c>
      <c r="Y82" s="3">
        <f t="shared" si="16"/>
        <v>3.8903150707720803E-10</v>
      </c>
      <c r="Z82" s="142">
        <f>Z81+inventory[[#This Row],[Other_radfor]]</f>
        <v>0</v>
      </c>
      <c r="AA82" s="3">
        <f>SUM(inventory[[#This Row],[CO2_temp_s1]:[CO2_temp_s2]])</f>
        <v>1.3829167930757901E-15</v>
      </c>
      <c r="AB82" s="3">
        <f>inventory[[#This Row],[CH4_temp_s1]]+inventory[[#This Row],[CH4_temp_s2]]</f>
        <v>3.2595672175684869E-15</v>
      </c>
      <c r="AC82" s="3">
        <f>inventory[[#This Row],[gas1_temp_s1]]+inventory[[#This Row],[gas1_temp_s2]]</f>
        <v>1.4906639543617688E-13</v>
      </c>
      <c r="AD82" s="3">
        <f>inventory[[#This Row],[gas2_temp_s1]]+inventory[[#This Row],[gas2_temp_s2]]</f>
        <v>-3.1056469990869334E-15</v>
      </c>
      <c r="AE82" s="3">
        <f>inventory[[#This Row],[gas3_temp_s1]]+inventory[[#This Row],[gas3_temp_s2]]</f>
        <v>1.9240907064753323E-12</v>
      </c>
      <c r="AF82" s="142">
        <f>inventory[[#This Row],[other_temp_s1]]+inventory[[#This Row],[other_temp_s2]]</f>
        <v>0</v>
      </c>
      <c r="AG82" s="118">
        <f>inventory[[#This Row],[CO2_flux]]+AG81</f>
        <v>1</v>
      </c>
      <c r="AH82" s="118">
        <f>inventory[[#This Row],[CH4_flux]]+AH81</f>
        <v>1</v>
      </c>
      <c r="AI82" s="118">
        <f>inventory[[#This Row],[Gas1_flux]]+AI81</f>
        <v>1</v>
      </c>
      <c r="AJ82" s="118">
        <f>inventory[[#This Row],[Gas2_flux]]+AJ81</f>
        <v>1</v>
      </c>
      <c r="AK82" s="144">
        <f>inventory[[#This Row],[Gas3_flux]]+AK81</f>
        <v>1</v>
      </c>
      <c r="AL82" s="113">
        <f>A_CO2*(AX81*clim_sens1*(1-EXP(-1/clim_time1))
+AY81*clim_sens1*life1_CO2/(life1_CO2-clim_time1)*(EXP(-1/life1_CO2)-EXP(-1/clim_time1))
+AZ81*clim_sens1*life2_CO2/(life2_CO2-clim_time1)*(EXP(-1/life2_CO2)-EXP(-1/clim_time1))
+BA81*clim_sens1*life3_CO2/(life3_CO2-clim_time1)*(EXP(-1/life3_CO2)-EXP(-1/clim_time1)))
+AL81*EXP(-1/clim_time1)</f>
        <v>1.2305256539358618E-15</v>
      </c>
      <c r="AM82" s="113">
        <f>A_CO2*(AX81*clim_sens2*(1-EXP(-1/clim_time2))
+AY81*clim_sens2*life1_CO2/(life1_CO2-clim_time2)*(EXP(-1/life1_CO2)-EXP(-1/clim_time2))
+AZ81*clim_sens2*life2_CO2/(life2_CO2-clim_time2)*(EXP(-1/life2_CO2)-EXP(-1/clim_time2))
+BA81*clim_sens2*life3_CO2/(life3_CO2-clim_time2)*(EXP(-1/life3_CO2)-EXP(-1/clim_time2)))
+AM81*EXP(-1/clim_time2)</f>
        <v>1.5239113913992824E-16</v>
      </c>
      <c r="AN82" s="113">
        <f t="shared" si="17"/>
        <v>9.1797600515611864E-16</v>
      </c>
      <c r="AO82" s="113">
        <f t="shared" si="18"/>
        <v>2.3415912124123682E-15</v>
      </c>
      <c r="AP82" s="113">
        <f t="shared" si="19"/>
        <v>1.3015109568798056E-13</v>
      </c>
      <c r="AQ82" s="113">
        <f t="shared" si="20"/>
        <v>1.8915299748196328E-14</v>
      </c>
      <c r="AR82" s="113">
        <f t="shared" si="21"/>
        <v>-3.5093972030402751E-17</v>
      </c>
      <c r="AS82" s="113">
        <f t="shared" si="22"/>
        <v>-3.0705530270565308E-15</v>
      </c>
      <c r="AT82" s="113">
        <f t="shared" si="23"/>
        <v>1.5606897090189882E-12</v>
      </c>
      <c r="AU82" s="113">
        <f t="shared" si="24"/>
        <v>3.6340099745634421E-13</v>
      </c>
      <c r="AV82" s="113">
        <f t="shared" si="25"/>
        <v>0</v>
      </c>
      <c r="AW82" s="149">
        <f>T81*Other_forcing_efficacy*clim_sens2*(1-EXP(-1/clim_time2))
+AW81*EXP(-1/clim_time2)</f>
        <v>0</v>
      </c>
      <c r="AX82" s="113">
        <f>p_0*(inventory[[#This Row],[CO2_flux]]+inventory[[#This Row],[CH4_to_CO2]])+AX81</f>
        <v>0.5153818630990511</v>
      </c>
      <c r="AY82" s="113">
        <f>p_1*(inventory[[#This Row],[CO2_flux]]+inventory[[#This Row],[CH4_to_CO2]])+AY81*EXP(-1/life1_CO2)</f>
        <v>0.44772337563629622</v>
      </c>
      <c r="AZ82" s="113">
        <f>p_2*(inventory[[#This Row],[CO2_flux]]+inventory[[#This Row],[CH4_to_CO2]])+AZ81*EXP(-1/life2_CO2)</f>
        <v>0.11137907532568772</v>
      </c>
      <c r="BA82" s="113">
        <f>p_3*(inventory[[#This Row],[CO2_flux]]+inventory[[#This Row],[CH4_to_CO2]])+BA81*EXP(-1/life3_CO2)</f>
        <v>5.3537620631385885E-4</v>
      </c>
      <c r="BB82" s="113">
        <f>IF(fossil_CH4,K81*(1-EXP(-1/life_CH4))*CH4_to_CO2,0)</f>
        <v>2.7272781160711995E-4</v>
      </c>
    </row>
    <row r="83" spans="1:54" x14ac:dyDescent="0.2">
      <c r="A83" s="43">
        <v>76</v>
      </c>
      <c r="B83" s="107">
        <v>0</v>
      </c>
      <c r="C83" s="107">
        <v>0</v>
      </c>
      <c r="D83" s="107">
        <v>0</v>
      </c>
      <c r="E83" s="107">
        <v>0</v>
      </c>
      <c r="F83" s="107">
        <v>0</v>
      </c>
      <c r="G83" s="107">
        <v>0</v>
      </c>
      <c r="H83" s="131">
        <f>SUM(inventory[[#This Row],[CO2_IRF]:[other_IRF]])</f>
        <v>4.104061986818891E-10</v>
      </c>
      <c r="I83" s="133">
        <f>SUM(inventory[[#This Row],[CO2_temp]:[other_temp]])</f>
        <v>2.0407097992370705E-12</v>
      </c>
      <c r="J83" s="117">
        <f>SUM(inventory[[#This Row],[CO2_mass0]:[CO2_mass3]])</f>
        <v>1.071019717844979</v>
      </c>
      <c r="K83" s="117">
        <f>inventory[[#This Row],[CH4_flux]]+K82*EXP(-1/life_CH4)</f>
        <v>2.1786883489262857E-3</v>
      </c>
      <c r="L83" s="117">
        <f>inventory[[#This Row],[Gas1_flux]]+L82*EXP(-1/life_gas1)</f>
        <v>0.53360512836193186</v>
      </c>
      <c r="M83" s="117">
        <f>inventory[[#This Row],[Gas2_flux]]+M82*EXP(-1/life_gas2)</f>
        <v>0</v>
      </c>
      <c r="N83" s="140">
        <f>inventory[[#This Row],[Gas3_flux]]+N82*EXP(-1/life_gas3)</f>
        <v>0.18472465962945214</v>
      </c>
      <c r="O83" s="3">
        <f>inventory[[#This Row],[CO2]]*A_CO2</f>
        <v>1.8761052397490492E-15</v>
      </c>
      <c r="P83" s="3">
        <f>inventory[[#This Row],[CH4]]*A_CH4</f>
        <v>4.5867152143115425E-16</v>
      </c>
      <c r="Q83" s="3">
        <f>inventory[[#This Row],[gas1]]*A_gas1</f>
        <v>1.9040979382929956E-13</v>
      </c>
      <c r="R83" s="3">
        <f>inventory[[#This Row],[gas2]]*A_gas2</f>
        <v>0</v>
      </c>
      <c r="S83" s="3">
        <f>inventory[[#This Row],[gas3]]*A_gas3</f>
        <v>1.9688365922490175E-12</v>
      </c>
      <c r="T83" s="142">
        <f>inventory[[#This Row],[Other_forcing]]/earth_area</f>
        <v>0</v>
      </c>
      <c r="U83" s="3">
        <f>U82+A_CO2*(AX82+AY82*life1_CO2*(1-EXP(-1/life1_CO2))+AZ82*life2_CO2*(1-EXP(-1/life2_CO2))+BA82*life3_CO2*(1-EXP(-1/life3_CO2)))</f>
        <v>1.6134252763781702E-13</v>
      </c>
      <c r="V83" s="3">
        <f t="shared" si="13"/>
        <v>2.6048404399034677E-12</v>
      </c>
      <c r="W83" s="3">
        <f t="shared" si="14"/>
        <v>2.0137633134329373E-11</v>
      </c>
      <c r="X83" s="3">
        <f t="shared" si="15"/>
        <v>-3.5199999999999995E-12</v>
      </c>
      <c r="Y83" s="3">
        <f t="shared" si="16"/>
        <v>3.9102238258001843E-10</v>
      </c>
      <c r="Z83" s="142">
        <f>Z82+inventory[[#This Row],[Other_radfor]]</f>
        <v>0</v>
      </c>
      <c r="AA83" s="3">
        <f>SUM(inventory[[#This Row],[CO2_temp_s1]:[CO2_temp_s2]])</f>
        <v>1.3794959808406401E-15</v>
      </c>
      <c r="AB83" s="3">
        <f>inventory[[#This Row],[CH4_temp_s1]]+inventory[[#This Row],[CH4_temp_s2]]</f>
        <v>3.1851290470503228E-15</v>
      </c>
      <c r="AC83" s="3">
        <f>inventory[[#This Row],[gas1_temp_s1]]+inventory[[#This Row],[gas1_temp_s2]]</f>
        <v>1.4815245854259903E-13</v>
      </c>
      <c r="AD83" s="3">
        <f>inventory[[#This Row],[gas2_temp_s1]]+inventory[[#This Row],[gas2_temp_s2]]</f>
        <v>-3.0942190955603372E-15</v>
      </c>
      <c r="AE83" s="3">
        <f>inventory[[#This Row],[gas3_temp_s1]]+inventory[[#This Row],[gas3_temp_s2]]</f>
        <v>1.8910869347621408E-12</v>
      </c>
      <c r="AF83" s="142">
        <f>inventory[[#This Row],[other_temp_s1]]+inventory[[#This Row],[other_temp_s2]]</f>
        <v>0</v>
      </c>
      <c r="AG83" s="118">
        <f>inventory[[#This Row],[CO2_flux]]+AG82</f>
        <v>1</v>
      </c>
      <c r="AH83" s="118">
        <f>inventory[[#This Row],[CH4_flux]]+AH82</f>
        <v>1</v>
      </c>
      <c r="AI83" s="118">
        <f>inventory[[#This Row],[Gas1_flux]]+AI82</f>
        <v>1</v>
      </c>
      <c r="AJ83" s="118">
        <f>inventory[[#This Row],[Gas2_flux]]+AJ82</f>
        <v>1</v>
      </c>
      <c r="AK83" s="144">
        <f>inventory[[#This Row],[Gas3_flux]]+AK82</f>
        <v>1</v>
      </c>
      <c r="AL83" s="113">
        <f>A_CO2*(AX82*clim_sens1*(1-EXP(-1/clim_time1))
+AY82*clim_sens1*life1_CO2/(life1_CO2-clim_time1)*(EXP(-1/life1_CO2)-EXP(-1/clim_time1))
+AZ82*clim_sens1*life2_CO2/(life2_CO2-clim_time1)*(EXP(-1/life2_CO2)-EXP(-1/clim_time1))
+BA82*clim_sens1*life3_CO2/(life3_CO2-clim_time1)*(EXP(-1/life3_CO2)-EXP(-1/clim_time1)))
+AL82*EXP(-1/clim_time1)</f>
        <v>1.2255100648700376E-15</v>
      </c>
      <c r="AM83" s="113">
        <f>A_CO2*(AX82*clim_sens2*(1-EXP(-1/clim_time2))
+AY82*clim_sens2*life1_CO2/(life1_CO2-clim_time2)*(EXP(-1/life1_CO2)-EXP(-1/clim_time2))
+AZ82*clim_sens2*life2_CO2/(life2_CO2-clim_time2)*(EXP(-1/life2_CO2)-EXP(-1/clim_time2))
+BA82*clim_sens2*life3_CO2/(life3_CO2-clim_time2)*(EXP(-1/life3_CO2)-EXP(-1/clim_time2)))
+AM82*EXP(-1/clim_time2)</f>
        <v>1.5398591597060254E-16</v>
      </c>
      <c r="AN83" s="113">
        <f t="shared" si="17"/>
        <v>8.4874922853273694E-16</v>
      </c>
      <c r="AO83" s="113">
        <f t="shared" si="18"/>
        <v>2.3363798185175859E-15</v>
      </c>
      <c r="AP83" s="113">
        <f t="shared" si="19"/>
        <v>1.290832348700975E-13</v>
      </c>
      <c r="AQ83" s="113">
        <f t="shared" si="20"/>
        <v>1.9069223672501535E-14</v>
      </c>
      <c r="AR83" s="113">
        <f t="shared" si="21"/>
        <v>-3.1155218511155451E-17</v>
      </c>
      <c r="AS83" s="113">
        <f t="shared" si="22"/>
        <v>-3.0630638770491816E-15</v>
      </c>
      <c r="AT83" s="113">
        <f t="shared" si="23"/>
        <v>1.5264891556292821E-12</v>
      </c>
      <c r="AU83" s="113">
        <f t="shared" si="24"/>
        <v>3.6459777913285885E-13</v>
      </c>
      <c r="AV83" s="113">
        <f t="shared" si="25"/>
        <v>0</v>
      </c>
      <c r="AW83" s="149">
        <f>T82*Other_forcing_efficacy*clim_sens2*(1-EXP(-1/clim_time2))
+AW82*EXP(-1/clim_time2)</f>
        <v>0</v>
      </c>
      <c r="AX83" s="113">
        <f>p_0*(inventory[[#This Row],[CO2_flux]]+inventory[[#This Row],[CH4_to_CO2]])+AX82</f>
        <v>0.51543653515494559</v>
      </c>
      <c r="AY83" s="113">
        <f>p_1*(inventory[[#This Row],[CO2_flux]]+inventory[[#This Row],[CH4_to_CO2]])+AY82*EXP(-1/life1_CO2)</f>
        <v>0.44664597007038026</v>
      </c>
      <c r="AZ83" s="113">
        <f>p_2*(inventory[[#This Row],[CO2_flux]]+inventory[[#This Row],[CH4_to_CO2]])+AZ82*EXP(-1/life2_CO2)</f>
        <v>0.10844331701161034</v>
      </c>
      <c r="BA83" s="113">
        <f>p_3*(inventory[[#This Row],[CO2_flux]]+inventory[[#This Row],[CH4_to_CO2]])+BA82*EXP(-1/life3_CO2)</f>
        <v>4.9389560804259701E-4</v>
      </c>
      <c r="BB83" s="113">
        <f>IF(fossil_CH4,K82*(1-EXP(-1/life_CH4))*CH4_to_CO2,0)</f>
        <v>2.5159712790831713E-4</v>
      </c>
    </row>
    <row r="84" spans="1:54" x14ac:dyDescent="0.2">
      <c r="A84" s="43">
        <v>77</v>
      </c>
      <c r="B84" s="107">
        <v>0</v>
      </c>
      <c r="C84" s="107">
        <v>0</v>
      </c>
      <c r="D84" s="107">
        <v>0</v>
      </c>
      <c r="E84" s="107">
        <v>0</v>
      </c>
      <c r="F84" s="107">
        <v>0</v>
      </c>
      <c r="G84" s="107">
        <v>0</v>
      </c>
      <c r="H84" s="131">
        <f>SUM(inventory[[#This Row],[CO2_IRF]:[other_IRF]])</f>
        <v>4.1254525870874228E-10</v>
      </c>
      <c r="I84" s="133">
        <f>SUM(inventory[[#This Row],[CO2_temp]:[other_temp]])</f>
        <v>2.0074286050527274E-12</v>
      </c>
      <c r="J84" s="117">
        <f>SUM(inventory[[#This Row],[CO2_mass0]:[CO2_mass3]])</f>
        <v>1.0670908344418975</v>
      </c>
      <c r="K84" s="117">
        <f>inventory[[#This Row],[CH4_flux]]+K83*EXP(-1/life_CH4)</f>
        <v>2.0098857097376297E-3</v>
      </c>
      <c r="L84" s="117">
        <f>inventory[[#This Row],[Gas1_flux]]+L83*EXP(-1/life_gas1)</f>
        <v>0.52921334150004895</v>
      </c>
      <c r="M84" s="117">
        <f>inventory[[#This Row],[Gas2_flux]]+M83*EXP(-1/life_gas2)</f>
        <v>0</v>
      </c>
      <c r="N84" s="140">
        <f>inventory[[#This Row],[Gas3_flux]]+N83*EXP(-1/life_gas3)</f>
        <v>0.18066494222953691</v>
      </c>
      <c r="O84" s="3">
        <f>inventory[[#This Row],[CO2]]*A_CO2</f>
        <v>1.8692230146918712E-15</v>
      </c>
      <c r="P84" s="3">
        <f>inventory[[#This Row],[CH4]]*A_CH4</f>
        <v>4.2313410123224785E-16</v>
      </c>
      <c r="Q84" s="3">
        <f>inventory[[#This Row],[gas1]]*A_gas1</f>
        <v>1.8884264391550384E-13</v>
      </c>
      <c r="R84" s="3">
        <f>inventory[[#This Row],[gas2]]*A_gas2</f>
        <v>0</v>
      </c>
      <c r="S84" s="3">
        <f>inventory[[#This Row],[gas3]]*A_gas3</f>
        <v>1.9255672194041763E-12</v>
      </c>
      <c r="T84" s="142">
        <f>inventory[[#This Row],[Other_forcing]]/earth_area</f>
        <v>0</v>
      </c>
      <c r="U84" s="3">
        <f>U83+A_CO2*(AX83+AY83*life1_CO2*(1-EXP(-1/life1_CO2))+AZ83*life2_CO2*(1-EXP(-1/life2_CO2))+BA83*life3_CO2*(1-EXP(-1/life3_CO2)))</f>
        <v>1.6321497289341808E-13</v>
      </c>
      <c r="V84" s="3">
        <f t="shared" si="13"/>
        <v>2.6052811039139341E-12</v>
      </c>
      <c r="W84" s="3">
        <f t="shared" si="14"/>
        <v>2.0327258273898655E-11</v>
      </c>
      <c r="X84" s="3">
        <f t="shared" si="15"/>
        <v>-3.5199999999999995E-12</v>
      </c>
      <c r="Y84" s="3">
        <f t="shared" si="16"/>
        <v>3.929695043580363E-10</v>
      </c>
      <c r="Z84" s="142">
        <f>Z83+inventory[[#This Row],[Other_radfor]]</f>
        <v>0</v>
      </c>
      <c r="AA84" s="3">
        <f>SUM(inventory[[#This Row],[CO2_temp_s1]:[CO2_temp_s2]])</f>
        <v>1.3761365085024625E-15</v>
      </c>
      <c r="AB84" s="3">
        <f>inventory[[#This Row],[CH4_temp_s1]]+inventory[[#This Row],[CH4_temp_s2]]</f>
        <v>3.115815565375397E-15</v>
      </c>
      <c r="AC84" s="3">
        <f>inventory[[#This Row],[gas1_temp_s1]]+inventory[[#This Row],[gas1_temp_s2]]</f>
        <v>1.4724491422511811E-13</v>
      </c>
      <c r="AD84" s="3">
        <f>inventory[[#This Row],[gas2_temp_s1]]+inventory[[#This Row],[gas2_temp_s2]]</f>
        <v>-3.0832515221767779E-15</v>
      </c>
      <c r="AE84" s="3">
        <f>inventory[[#This Row],[gas3_temp_s1]]+inventory[[#This Row],[gas3_temp_s2]]</f>
        <v>1.8587749902759081E-12</v>
      </c>
      <c r="AF84" s="142">
        <f>inventory[[#This Row],[other_temp_s1]]+inventory[[#This Row],[other_temp_s2]]</f>
        <v>0</v>
      </c>
      <c r="AG84" s="118">
        <f>inventory[[#This Row],[CO2_flux]]+AG83</f>
        <v>1</v>
      </c>
      <c r="AH84" s="118">
        <f>inventory[[#This Row],[CH4_flux]]+AH83</f>
        <v>1</v>
      </c>
      <c r="AI84" s="118">
        <f>inventory[[#This Row],[Gas1_flux]]+AI83</f>
        <v>1</v>
      </c>
      <c r="AJ84" s="118">
        <f>inventory[[#This Row],[Gas2_flux]]+AJ83</f>
        <v>1</v>
      </c>
      <c r="AK84" s="144">
        <f>inventory[[#This Row],[Gas3_flux]]+AK83</f>
        <v>1</v>
      </c>
      <c r="AL84" s="113">
        <f>A_CO2*(AX83*clim_sens1*(1-EXP(-1/clim_time1))
+AY83*clim_sens1*life1_CO2/(life1_CO2-clim_time1)*(EXP(-1/life1_CO2)-EXP(-1/clim_time1))
+AZ83*clim_sens1*life2_CO2/(life2_CO2-clim_time1)*(EXP(-1/life2_CO2)-EXP(-1/clim_time1))
+BA83*clim_sens1*life3_CO2/(life3_CO2-clim_time1)*(EXP(-1/life3_CO2)-EXP(-1/clim_time1)))
+AL83*EXP(-1/clim_time1)</f>
        <v>1.220566953165743E-15</v>
      </c>
      <c r="AM84" s="113">
        <f>A_CO2*(AX83*clim_sens2*(1-EXP(-1/clim_time2))
+AY83*clim_sens2*life1_CO2/(life1_CO2-clim_time2)*(EXP(-1/life1_CO2)-EXP(-1/clim_time2))
+AZ83*clim_sens2*life2_CO2/(life2_CO2-clim_time2)*(EXP(-1/life2_CO2)-EXP(-1/clim_time2))
+BA83*clim_sens2*life3_CO2/(life3_CO2-clim_time2)*(EXP(-1/life3_CO2)-EXP(-1/clim_time2)))
+AM83*EXP(-1/clim_time2)</f>
        <v>1.5556955533671957E-16</v>
      </c>
      <c r="AN84" s="113">
        <f t="shared" si="17"/>
        <v>7.8467315416108105E-16</v>
      </c>
      <c r="AO84" s="113">
        <f t="shared" si="18"/>
        <v>2.3311424112143159E-15</v>
      </c>
      <c r="AP84" s="113">
        <f t="shared" si="19"/>
        <v>1.2802378861730879E-13</v>
      </c>
      <c r="AQ84" s="113">
        <f t="shared" si="20"/>
        <v>1.9221125607809314E-14</v>
      </c>
      <c r="AR84" s="113">
        <f t="shared" si="21"/>
        <v>-2.7658528924481613E-17</v>
      </c>
      <c r="AS84" s="113">
        <f t="shared" si="22"/>
        <v>-3.0555929932522963E-15</v>
      </c>
      <c r="AT84" s="113">
        <f t="shared" si="23"/>
        <v>1.4930291295514592E-12</v>
      </c>
      <c r="AU84" s="113">
        <f t="shared" si="24"/>
        <v>3.6574586072444896E-13</v>
      </c>
      <c r="AV84" s="113">
        <f t="shared" si="25"/>
        <v>0</v>
      </c>
      <c r="AW84" s="149">
        <f>T83*Other_forcing_efficacy*clim_sens2*(1-EXP(-1/clim_time2))
+AW83*EXP(-1/clim_time2)</f>
        <v>0</v>
      </c>
      <c r="AX84" s="113">
        <f>p_0*(inventory[[#This Row],[CO2_flux]]+inventory[[#This Row],[CH4_to_CO2]])+AX83</f>
        <v>0.51548697127350218</v>
      </c>
      <c r="AY84" s="113">
        <f>p_1*(inventory[[#This Row],[CO2_flux]]+inventory[[#This Row],[CH4_to_CO2]])+AY83*EXP(-1/life1_CO2)</f>
        <v>0.44556692625895955</v>
      </c>
      <c r="AZ84" s="113">
        <f>p_2*(inventory[[#This Row],[CO2_flux]]+inventory[[#This Row],[CH4_to_CO2]])+AZ83*EXP(-1/life2_CO2)</f>
        <v>0.10558130798742123</v>
      </c>
      <c r="BA84" s="113">
        <f>p_3*(inventory[[#This Row],[CO2_flux]]+inventory[[#This Row],[CH4_to_CO2]])+BA83*EXP(-1/life3_CO2)</f>
        <v>4.5562892201457262E-4</v>
      </c>
      <c r="BB84" s="113">
        <f>IF(fossil_CH4,K83*(1-EXP(-1/life_CH4))*CH4_to_CO2,0)</f>
        <v>2.3210362888440199E-4</v>
      </c>
    </row>
    <row r="85" spans="1:54" x14ac:dyDescent="0.2">
      <c r="A85" s="43">
        <v>78</v>
      </c>
      <c r="B85" s="107">
        <v>0</v>
      </c>
      <c r="C85" s="107">
        <v>0</v>
      </c>
      <c r="D85" s="107">
        <v>0</v>
      </c>
      <c r="E85" s="107">
        <v>0</v>
      </c>
      <c r="F85" s="107">
        <v>0</v>
      </c>
      <c r="G85" s="107">
        <v>0</v>
      </c>
      <c r="H85" s="131">
        <f>SUM(inventory[[#This Row],[CO2_IRF]:[other_IRF]])</f>
        <v>4.1463992495325189E-10</v>
      </c>
      <c r="I85" s="133">
        <f>SUM(inventory[[#This Row],[CO2_temp]:[other_temp]])</f>
        <v>1.9748361221834774E-12</v>
      </c>
      <c r="J85" s="117">
        <f>SUM(inventory[[#This Row],[CO2_mass0]:[CO2_mass3]])</f>
        <v>1.0632318972704307</v>
      </c>
      <c r="K85" s="117">
        <f>inventory[[#This Row],[CH4_flux]]+K84*EXP(-1/life_CH4)</f>
        <v>1.8541617336864061E-3</v>
      </c>
      <c r="L85" s="117">
        <f>inventory[[#This Row],[Gas1_flux]]+L84*EXP(-1/life_gas1)</f>
        <v>0.52485770082720173</v>
      </c>
      <c r="M85" s="117">
        <f>inventory[[#This Row],[Gas2_flux]]+M84*EXP(-1/life_gas2)</f>
        <v>0</v>
      </c>
      <c r="N85" s="140">
        <f>inventory[[#This Row],[Gas3_flux]]+N84*EXP(-1/life_gas3)</f>
        <v>0.1766944457565961</v>
      </c>
      <c r="O85" s="3">
        <f>inventory[[#This Row],[CO2]]*A_CO2</f>
        <v>1.8624633144486131E-15</v>
      </c>
      <c r="P85" s="3">
        <f>inventory[[#This Row],[CH4]]*A_CH4</f>
        <v>3.9035008554045601E-16</v>
      </c>
      <c r="Q85" s="3">
        <f>inventory[[#This Row],[gas1]]*A_gas1</f>
        <v>1.8728839228179612E-13</v>
      </c>
      <c r="R85" s="3">
        <f>inventory[[#This Row],[gas2]]*A_gas2</f>
        <v>0</v>
      </c>
      <c r="S85" s="3">
        <f>inventory[[#This Row],[gas3]]*A_gas3</f>
        <v>1.8832487830838574E-12</v>
      </c>
      <c r="T85" s="142">
        <f>inventory[[#This Row],[Other_forcing]]/earth_area</f>
        <v>0</v>
      </c>
      <c r="U85" s="3">
        <f>U84+A_CO2*(AX84+AY84*life1_CO2*(1-EXP(-1/life1_CO2))+AZ84*life2_CO2*(1-EXP(-1/life2_CO2))+BA84*life3_CO2*(1-EXP(-1/life3_CO2)))</f>
        <v>1.650806135154273E-13</v>
      </c>
      <c r="V85" s="3">
        <f t="shared" si="13"/>
        <v>2.6056876257085123E-12</v>
      </c>
      <c r="W85" s="3">
        <f t="shared" si="14"/>
        <v>2.0515322721577289E-11</v>
      </c>
      <c r="X85" s="3">
        <f t="shared" si="15"/>
        <v>-3.5199999999999995E-12</v>
      </c>
      <c r="Y85" s="3">
        <f t="shared" si="16"/>
        <v>3.9487383399245066E-10</v>
      </c>
      <c r="Z85" s="142">
        <f>Z84+inventory[[#This Row],[Other_radfor]]</f>
        <v>0</v>
      </c>
      <c r="AA85" s="3">
        <f>SUM(inventory[[#This Row],[CO2_temp_s1]:[CO2_temp_s2]])</f>
        <v>1.3728390455781735E-15</v>
      </c>
      <c r="AB85" s="3">
        <f>inventory[[#This Row],[CH4_temp_s1]]+inventory[[#This Row],[CH4_temp_s2]]</f>
        <v>3.0512546619633762E-15</v>
      </c>
      <c r="AC85" s="3">
        <f>inventory[[#This Row],[gas1_temp_s1]]+inventory[[#This Row],[gas1_temp_s2]]</f>
        <v>1.4634375372845924E-13</v>
      </c>
      <c r="AD85" s="3">
        <f>inventory[[#This Row],[gas2_temp_s1]]+inventory[[#This Row],[gas2_temp_s2]]</f>
        <v>-3.072694619571248E-15</v>
      </c>
      <c r="AE85" s="3">
        <f>inventory[[#This Row],[gas3_temp_s1]]+inventory[[#This Row],[gas3_temp_s2]]</f>
        <v>1.8271409693670478E-12</v>
      </c>
      <c r="AF85" s="142">
        <f>inventory[[#This Row],[other_temp_s1]]+inventory[[#This Row],[other_temp_s2]]</f>
        <v>0</v>
      </c>
      <c r="AG85" s="118">
        <f>inventory[[#This Row],[CO2_flux]]+AG84</f>
        <v>1</v>
      </c>
      <c r="AH85" s="118">
        <f>inventory[[#This Row],[CH4_flux]]+AH84</f>
        <v>1</v>
      </c>
      <c r="AI85" s="118">
        <f>inventory[[#This Row],[Gas1_flux]]+AI84</f>
        <v>1</v>
      </c>
      <c r="AJ85" s="118">
        <f>inventory[[#This Row],[Gas2_flux]]+AJ84</f>
        <v>1</v>
      </c>
      <c r="AK85" s="144">
        <f>inventory[[#This Row],[Gas3_flux]]+AK84</f>
        <v>1</v>
      </c>
      <c r="AL85" s="113">
        <f>A_CO2*(AX84*clim_sens1*(1-EXP(-1/clim_time1))
+AY84*clim_sens1*life1_CO2/(life1_CO2-clim_time1)*(EXP(-1/life1_CO2)-EXP(-1/clim_time1))
+AZ84*clim_sens1*life2_CO2/(life2_CO2-clim_time1)*(EXP(-1/life2_CO2)-EXP(-1/clim_time1))
+BA84*clim_sens1*life3_CO2/(life3_CO2-clim_time1)*(EXP(-1/life3_CO2)-EXP(-1/clim_time1)))
+AL84*EXP(-1/clim_time1)</f>
        <v>1.2156968333424019E-15</v>
      </c>
      <c r="AM85" s="113">
        <f>A_CO2*(AX84*clim_sens2*(1-EXP(-1/clim_time2))
+AY84*clim_sens2*life1_CO2/(life1_CO2-clim_time2)*(EXP(-1/life1_CO2)-EXP(-1/clim_time2))
+AZ84*clim_sens2*life2_CO2/(life2_CO2-clim_time2)*(EXP(-1/life2_CO2)-EXP(-1/clim_time2))
+BA84*clim_sens2*life3_CO2/(life3_CO2-clim_time2)*(EXP(-1/life3_CO2)-EXP(-1/clim_time2)))
+AM84*EXP(-1/clim_time2)</f>
        <v>1.571422122357716E-16</v>
      </c>
      <c r="AN85" s="113">
        <f t="shared" si="17"/>
        <v>7.2537260770670277E-16</v>
      </c>
      <c r="AO85" s="113">
        <f t="shared" si="18"/>
        <v>2.3258820542566736E-15</v>
      </c>
      <c r="AP85" s="113">
        <f t="shared" si="19"/>
        <v>1.2697272969076323E-13</v>
      </c>
      <c r="AQ85" s="113">
        <f t="shared" si="20"/>
        <v>1.9371024037696011E-14</v>
      </c>
      <c r="AR85" s="113">
        <f t="shared" si="21"/>
        <v>-2.4554288457083744E-17</v>
      </c>
      <c r="AS85" s="113">
        <f t="shared" si="22"/>
        <v>-3.0481403311141641E-15</v>
      </c>
      <c r="AT85" s="113">
        <f t="shared" si="23"/>
        <v>1.4602946022180782E-12</v>
      </c>
      <c r="AU85" s="113">
        <f t="shared" si="24"/>
        <v>3.6684636714896968E-13</v>
      </c>
      <c r="AV85" s="113">
        <f t="shared" si="25"/>
        <v>0</v>
      </c>
      <c r="AW85" s="149">
        <f>T84*Other_forcing_efficacy*clim_sens2*(1-EXP(-1/clim_time2))
+AW84*EXP(-1/clim_time2)</f>
        <v>0</v>
      </c>
      <c r="AX85" s="113">
        <f>p_0*(inventory[[#This Row],[CO2_flux]]+inventory[[#This Row],[CH4_to_CO2]])+AX84</f>
        <v>0.5155334996509966</v>
      </c>
      <c r="AY85" s="113">
        <f>p_1*(inventory[[#This Row],[CO2_flux]]+inventory[[#This Row],[CH4_to_CO2]])+AY84*EXP(-1/life1_CO2)</f>
        <v>0.44448658666607421</v>
      </c>
      <c r="AZ85" s="113">
        <f>p_2*(inventory[[#This Row],[CO2_flux]]+inventory[[#This Row],[CH4_to_CO2]])+AZ84*EXP(-1/life2_CO2)</f>
        <v>0.10279148382339127</v>
      </c>
      <c r="BA85" s="113">
        <f>p_3*(inventory[[#This Row],[CO2_flux]]+inventory[[#This Row],[CH4_to_CO2]])+BA84*EXP(-1/life3_CO2)</f>
        <v>4.2032712996859526E-4</v>
      </c>
      <c r="BB85" s="113">
        <f>IF(fossil_CH4,K84*(1-EXP(-1/life_CH4))*CH4_to_CO2,0)</f>
        <v>2.1412046707043248E-4</v>
      </c>
    </row>
    <row r="86" spans="1:54" x14ac:dyDescent="0.2">
      <c r="A86" s="43">
        <v>79</v>
      </c>
      <c r="B86" s="107">
        <v>0</v>
      </c>
      <c r="C86" s="107">
        <v>0</v>
      </c>
      <c r="D86" s="107">
        <v>0</v>
      </c>
      <c r="E86" s="107">
        <v>0</v>
      </c>
      <c r="F86" s="107">
        <v>0</v>
      </c>
      <c r="G86" s="107">
        <v>0</v>
      </c>
      <c r="H86" s="131">
        <f>SUM(inventory[[#This Row],[CO2_IRF]:[other_IRF]])</f>
        <v>4.1669115347450174E-10</v>
      </c>
      <c r="I86" s="133">
        <f>SUM(inventory[[#This Row],[CO2_temp]:[other_temp]])</f>
        <v>1.9429182977504264E-12</v>
      </c>
      <c r="J86" s="117">
        <f>SUM(inventory[[#This Row],[CO2_mass0]:[CO2_mass3]])</f>
        <v>1.0594417395175799</v>
      </c>
      <c r="K86" s="117">
        <f>inventory[[#This Row],[CH4_flux]]+K85*EXP(-1/life_CH4)</f>
        <v>1.7105030987636428E-3</v>
      </c>
      <c r="L86" s="117">
        <f>inventory[[#This Row],[Gas1_flux]]+L85*EXP(-1/life_gas1)</f>
        <v>0.52053790884557838</v>
      </c>
      <c r="M86" s="117">
        <f>inventory[[#This Row],[Gas2_flux]]+M85*EXP(-1/life_gas2)</f>
        <v>0</v>
      </c>
      <c r="N86" s="140">
        <f>inventory[[#This Row],[Gas3_flux]]+N85*EXP(-1/life_gas3)</f>
        <v>0.17281120939094055</v>
      </c>
      <c r="O86" s="3">
        <f>inventory[[#This Row],[CO2]]*A_CO2</f>
        <v>1.8558240951129443E-15</v>
      </c>
      <c r="P86" s="3">
        <f>inventory[[#This Row],[CH4]]*A_CH4</f>
        <v>3.6010614327160423E-16</v>
      </c>
      <c r="Q86" s="3">
        <f>inventory[[#This Row],[gas1]]*A_gas1</f>
        <v>1.8574693277009433E-13</v>
      </c>
      <c r="R86" s="3">
        <f>inventory[[#This Row],[gas2]]*A_gas2</f>
        <v>0</v>
      </c>
      <c r="S86" s="3">
        <f>inventory[[#This Row],[gas3]]*A_gas3</f>
        <v>1.8418603844348029E-12</v>
      </c>
      <c r="T86" s="142">
        <f>inventory[[#This Row],[Other_forcing]]/earth_area</f>
        <v>0</v>
      </c>
      <c r="U86" s="3">
        <f>U85+A_CO2*(AX85+AY85*life1_CO2*(1-EXP(-1/life1_CO2))+AZ85*life2_CO2*(1-EXP(-1/life2_CO2))+BA85*life3_CO2*(1-EXP(-1/life3_CO2)))</f>
        <v>1.6693956975775501E-13</v>
      </c>
      <c r="V86" s="3">
        <f t="shared" si="13"/>
        <v>2.6060626505926461E-12</v>
      </c>
      <c r="W86" s="3">
        <f t="shared" si="14"/>
        <v>2.0701839322493211E-11</v>
      </c>
      <c r="X86" s="3">
        <f t="shared" si="15"/>
        <v>-3.5199999999999995E-12</v>
      </c>
      <c r="Y86" s="3">
        <f t="shared" si="16"/>
        <v>3.9673631193165814E-10</v>
      </c>
      <c r="Z86" s="142">
        <f>Z85+inventory[[#This Row],[Other_radfor]]</f>
        <v>0</v>
      </c>
      <c r="AA86" s="3">
        <f>SUM(inventory[[#This Row],[CO2_temp_s1]:[CO2_temp_s2]])</f>
        <v>1.3696040657019847E-15</v>
      </c>
      <c r="AB86" s="3">
        <f>inventory[[#This Row],[CH4_temp_s1]]+inventory[[#This Row],[CH4_temp_s2]]</f>
        <v>2.9911003723697701E-15</v>
      </c>
      <c r="AC86" s="3">
        <f>inventory[[#This Row],[gas1_temp_s1]]+inventory[[#This Row],[gas1_temp_s2]]</f>
        <v>1.4544896364922227E-13</v>
      </c>
      <c r="AD86" s="3">
        <f>inventory[[#This Row],[gas2_temp_s1]]+inventory[[#This Row],[gas2_temp_s2]]</f>
        <v>-3.0625042969799138E-15</v>
      </c>
      <c r="AE86" s="3">
        <f>inventory[[#This Row],[gas3_temp_s1]]+inventory[[#This Row],[gas3_temp_s2]]</f>
        <v>1.7961711339601123E-12</v>
      </c>
      <c r="AF86" s="142">
        <f>inventory[[#This Row],[other_temp_s1]]+inventory[[#This Row],[other_temp_s2]]</f>
        <v>0</v>
      </c>
      <c r="AG86" s="118">
        <f>inventory[[#This Row],[CO2_flux]]+AG85</f>
        <v>1</v>
      </c>
      <c r="AH86" s="118">
        <f>inventory[[#This Row],[CH4_flux]]+AH85</f>
        <v>1</v>
      </c>
      <c r="AI86" s="118">
        <f>inventory[[#This Row],[Gas1_flux]]+AI85</f>
        <v>1</v>
      </c>
      <c r="AJ86" s="118">
        <f>inventory[[#This Row],[Gas2_flux]]+AJ85</f>
        <v>1</v>
      </c>
      <c r="AK86" s="144">
        <f>inventory[[#This Row],[Gas3_flux]]+AK85</f>
        <v>1</v>
      </c>
      <c r="AL86" s="113">
        <f>A_CO2*(AX85*clim_sens1*(1-EXP(-1/clim_time1))
+AY85*clim_sens1*life1_CO2/(life1_CO2-clim_time1)*(EXP(-1/life1_CO2)-EXP(-1/clim_time1))
+AZ85*clim_sens1*life2_CO2/(life2_CO2-clim_time1)*(EXP(-1/life2_CO2)-EXP(-1/clim_time1))
+BA85*clim_sens1*life3_CO2/(life3_CO2-clim_time1)*(EXP(-1/life3_CO2)-EXP(-1/clim_time1)))
+AL85*EXP(-1/clim_time1)</f>
        <v>1.2109000264220989E-15</v>
      </c>
      <c r="AM86" s="113">
        <f>A_CO2*(AX85*clim_sens2*(1-EXP(-1/clim_time2))
+AY85*clim_sens2*life1_CO2/(life1_CO2-clim_time2)*(EXP(-1/life1_CO2)-EXP(-1/clim_time2))
+AZ85*clim_sens2*life2_CO2/(life2_CO2-clim_time2)*(EXP(-1/life2_CO2)-EXP(-1/clim_time2))
+BA85*clim_sens2*life3_CO2/(life3_CO2-clim_time2)*(EXP(-1/life3_CO2)-EXP(-1/clim_time2)))
+AM85*EXP(-1/clim_time2)</f>
        <v>1.5870403927988579E-16</v>
      </c>
      <c r="AN86" s="113">
        <f t="shared" si="17"/>
        <v>6.7049880090439675E-16</v>
      </c>
      <c r="AO86" s="113">
        <f t="shared" si="18"/>
        <v>2.3206015714653734E-15</v>
      </c>
      <c r="AP86" s="113">
        <f t="shared" si="19"/>
        <v>1.259300263601038E-13</v>
      </c>
      <c r="AQ86" s="113">
        <f t="shared" si="20"/>
        <v>1.9518937289118472E-14</v>
      </c>
      <c r="AR86" s="113">
        <f t="shared" si="21"/>
        <v>-2.1798450788176762E-17</v>
      </c>
      <c r="AS86" s="113">
        <f t="shared" si="22"/>
        <v>-3.0407058461917369E-15</v>
      </c>
      <c r="AT86" s="113">
        <f t="shared" si="23"/>
        <v>1.4282707354915428E-12</v>
      </c>
      <c r="AU86" s="113">
        <f t="shared" si="24"/>
        <v>3.6790039846856951E-13</v>
      </c>
      <c r="AV86" s="113">
        <f t="shared" si="25"/>
        <v>0</v>
      </c>
      <c r="AW86" s="149">
        <f>T85*Other_forcing_efficacy*clim_sens2*(1-EXP(-1/clim_time2))
+AW85*EXP(-1/clim_time2)</f>
        <v>0</v>
      </c>
      <c r="AX86" s="113">
        <f>p_0*(inventory[[#This Row],[CO2_flux]]+inventory[[#This Row],[CH4_to_CO2]])+AX85</f>
        <v>0.51557642305537854</v>
      </c>
      <c r="AY86" s="113">
        <f>p_1*(inventory[[#This Row],[CO2_flux]]+inventory[[#This Row],[CH4_to_CO2]])+AY85*EXP(-1/life1_CO2)</f>
        <v>0.44340526667619135</v>
      </c>
      <c r="AZ86" s="113">
        <f>p_2*(inventory[[#This Row],[CO2_flux]]+inventory[[#This Row],[CH4_to_CO2]])+AZ85*EXP(-1/life2_CO2)</f>
        <v>0.10007228927712276</v>
      </c>
      <c r="BA86" s="113">
        <f>p_3*(inventory[[#This Row],[CO2_flux]]+inventory[[#This Row],[CH4_to_CO2]])+BA85*EXP(-1/life3_CO2)</f>
        <v>3.8776050888702628E-4</v>
      </c>
      <c r="BB86" s="113">
        <f>IF(fossil_CH4,K85*(1-EXP(-1/life_CH4))*CH4_to_CO2,0)</f>
        <v>1.9753062301879957E-4</v>
      </c>
    </row>
    <row r="87" spans="1:54" x14ac:dyDescent="0.2">
      <c r="A87" s="43">
        <v>80</v>
      </c>
      <c r="B87" s="107">
        <v>0</v>
      </c>
      <c r="C87" s="107">
        <v>0</v>
      </c>
      <c r="D87" s="107">
        <v>0</v>
      </c>
      <c r="E87" s="107">
        <v>0</v>
      </c>
      <c r="F87" s="107">
        <v>0</v>
      </c>
      <c r="G87" s="107">
        <v>0</v>
      </c>
      <c r="H87" s="131">
        <f>SUM(inventory[[#This Row],[CO2_IRF]:[other_IRF]])</f>
        <v>4.1869987935058086E-10</v>
      </c>
      <c r="I87" s="133">
        <f>SUM(inventory[[#This Row],[CO2_temp]:[other_temp]])</f>
        <v>1.9116612717265441E-12</v>
      </c>
      <c r="J87" s="117">
        <f>SUM(inventory[[#This Row],[CO2_mass0]:[CO2_mass3]])</f>
        <v>1.0557191752317379</v>
      </c>
      <c r="K87" s="117">
        <f>inventory[[#This Row],[CH4_flux]]+K86*EXP(-1/life_CH4)</f>
        <v>1.5779749941570457E-3</v>
      </c>
      <c r="L87" s="117">
        <f>inventory[[#This Row],[Gas1_flux]]+L86*EXP(-1/life_gas1)</f>
        <v>0.51625367050589466</v>
      </c>
      <c r="M87" s="117">
        <f>inventory[[#This Row],[Gas2_flux]]+M86*EXP(-1/life_gas2)</f>
        <v>0</v>
      </c>
      <c r="N87" s="140">
        <f>inventory[[#This Row],[Gas3_flux]]+N86*EXP(-1/life_gas3)</f>
        <v>0.16901331540606546</v>
      </c>
      <c r="O87" s="3">
        <f>inventory[[#This Row],[CO2]]*A_CO2</f>
        <v>1.8493032792534348E-15</v>
      </c>
      <c r="P87" s="3">
        <f>inventory[[#This Row],[CH4]]*A_CH4</f>
        <v>3.3220547202495605E-16</v>
      </c>
      <c r="Q87" s="3">
        <f>inventory[[#This Row],[gas1]]*A_gas1</f>
        <v>1.8421816009604039E-13</v>
      </c>
      <c r="R87" s="3">
        <f>inventory[[#This Row],[gas2]]*A_gas2</f>
        <v>0</v>
      </c>
      <c r="S87" s="3">
        <f>inventory[[#This Row],[gas3]]*A_gas3</f>
        <v>1.8013815839005165E-12</v>
      </c>
      <c r="T87" s="142">
        <f>inventory[[#This Row],[Other_forcing]]/earth_area</f>
        <v>0</v>
      </c>
      <c r="U87" s="3">
        <f>U86+A_CO2*(AX86+AY86*life1_CO2*(1-EXP(-1/life1_CO2))+AZ86*life2_CO2*(1-EXP(-1/life2_CO2))+BA86*life3_CO2*(1-EXP(-1/life3_CO2)))</f>
        <v>1.6879195990997449E-13</v>
      </c>
      <c r="V87" s="3">
        <f t="shared" si="13"/>
        <v>2.6064086189161044E-12</v>
      </c>
      <c r="W87" s="3">
        <f t="shared" si="14"/>
        <v>2.0886820816053736E-11</v>
      </c>
      <c r="X87" s="3">
        <f t="shared" si="15"/>
        <v>-3.5199999999999995E-12</v>
      </c>
      <c r="Y87" s="3">
        <f t="shared" si="16"/>
        <v>3.9855785795570102E-10</v>
      </c>
      <c r="Z87" s="142">
        <f>Z86+inventory[[#This Row],[Other_radfor]]</f>
        <v>0</v>
      </c>
      <c r="AA87" s="3">
        <f>SUM(inventory[[#This Row],[CO2_temp_s1]:[CO2_temp_s2]])</f>
        <v>1.3664318650457441E-15</v>
      </c>
      <c r="AB87" s="3">
        <f>inventory[[#This Row],[CH4_temp_s1]]+inventory[[#This Row],[CH4_temp_s2]]</f>
        <v>2.9350311535359681E-15</v>
      </c>
      <c r="AC87" s="3">
        <f>inventory[[#This Row],[gas1_temp_s1]]+inventory[[#This Row],[gas1_temp_s2]]</f>
        <v>1.4456052650341191E-13</v>
      </c>
      <c r="AD87" s="3">
        <f>inventory[[#This Row],[gas2_temp_s1]]+inventory[[#This Row],[gas2_temp_s2]]</f>
        <v>-3.0526414072630199E-15</v>
      </c>
      <c r="AE87" s="3">
        <f>inventory[[#This Row],[gas3_temp_s1]]+inventory[[#This Row],[gas3_temp_s2]]</f>
        <v>1.7658519236118133E-12</v>
      </c>
      <c r="AF87" s="142">
        <f>inventory[[#This Row],[other_temp_s1]]+inventory[[#This Row],[other_temp_s2]]</f>
        <v>0</v>
      </c>
      <c r="AG87" s="118">
        <f>inventory[[#This Row],[CO2_flux]]+AG86</f>
        <v>1</v>
      </c>
      <c r="AH87" s="118">
        <f>inventory[[#This Row],[CH4_flux]]+AH86</f>
        <v>1</v>
      </c>
      <c r="AI87" s="118">
        <f>inventory[[#This Row],[Gas1_flux]]+AI86</f>
        <v>1</v>
      </c>
      <c r="AJ87" s="118">
        <f>inventory[[#This Row],[Gas2_flux]]+AJ86</f>
        <v>1</v>
      </c>
      <c r="AK87" s="144">
        <f>inventory[[#This Row],[Gas3_flux]]+AK86</f>
        <v>1</v>
      </c>
      <c r="AL87" s="113">
        <f>A_CO2*(AX86*clim_sens1*(1-EXP(-1/clim_time1))
+AY86*clim_sens1*life1_CO2/(life1_CO2-clim_time1)*(EXP(-1/life1_CO2)-EXP(-1/clim_time1))
+AZ86*clim_sens1*life2_CO2/(life2_CO2-clim_time1)*(EXP(-1/life2_CO2)-EXP(-1/clim_time1))
+BA86*clim_sens1*life3_CO2/(life3_CO2-clim_time1)*(EXP(-1/life3_CO2)-EXP(-1/clim_time1)))
+AL86*EXP(-1/clim_time1)</f>
        <v>1.2061766783921126E-15</v>
      </c>
      <c r="AM87" s="113">
        <f>A_CO2*(AX86*clim_sens2*(1-EXP(-1/clim_time2))
+AY86*clim_sens2*life1_CO2/(life1_CO2-clim_time2)*(EXP(-1/life1_CO2)-EXP(-1/clim_time2))
+AZ86*clim_sens2*life2_CO2/(life2_CO2-clim_time2)*(EXP(-1/life2_CO2)-EXP(-1/clim_time2))
+BA86*clim_sens2*life3_CO2/(life3_CO2-clim_time2)*(EXP(-1/life3_CO2)-EXP(-1/clim_time2)))
+AM86*EXP(-1/clim_time2)</f>
        <v>1.6025518665363155E-16</v>
      </c>
      <c r="AN87" s="113">
        <f t="shared" si="17"/>
        <v>6.1972758821219778E-16</v>
      </c>
      <c r="AO87" s="113">
        <f t="shared" si="18"/>
        <v>2.3153035653237703E-15</v>
      </c>
      <c r="AP87" s="113">
        <f t="shared" si="19"/>
        <v>1.2489564296969786E-13</v>
      </c>
      <c r="AQ87" s="113">
        <f t="shared" si="20"/>
        <v>1.966488353371405E-14</v>
      </c>
      <c r="AR87" s="113">
        <f t="shared" si="21"/>
        <v>-1.9351913112655483E-17</v>
      </c>
      <c r="AS87" s="113">
        <f t="shared" si="22"/>
        <v>-3.0332894941503642E-15</v>
      </c>
      <c r="AT87" s="113">
        <f t="shared" si="23"/>
        <v>1.396942893175541E-12</v>
      </c>
      <c r="AU87" s="113">
        <f t="shared" si="24"/>
        <v>3.6890903043627227E-13</v>
      </c>
      <c r="AV87" s="113">
        <f t="shared" si="25"/>
        <v>0</v>
      </c>
      <c r="AW87" s="149">
        <f>T86*Other_forcing_efficacy*clim_sens2*(1-EXP(-1/clim_time2))
+AW86*EXP(-1/clim_time2)</f>
        <v>0</v>
      </c>
      <c r="AX87" s="113">
        <f>p_0*(inventory[[#This Row],[CO2_flux]]+inventory[[#This Row],[CH4_to_CO2]])+AX86</f>
        <v>0.51561602079643365</v>
      </c>
      <c r="AY87" s="113">
        <f>p_1*(inventory[[#This Row],[CO2_flux]]+inventory[[#This Row],[CH4_to_CO2]])+AY86*EXP(-1/life1_CO2)</f>
        <v>0.44232325669368605</v>
      </c>
      <c r="AZ87" s="113">
        <f>p_2*(inventory[[#This Row],[CO2_flux]]+inventory[[#This Row],[CH4_to_CO2]])+AZ86*EXP(-1/life2_CO2)</f>
        <v>9.7422180605920936E-2</v>
      </c>
      <c r="BA87" s="113">
        <f>p_3*(inventory[[#This Row],[CO2_flux]]+inventory[[#This Row],[CH4_to_CO2]])+BA86*EXP(-1/life3_CO2)</f>
        <v>3.5771713569731701E-4</v>
      </c>
      <c r="BB87" s="113">
        <f>IF(fossil_CH4,K86*(1-EXP(-1/life_CH4))*CH4_to_CO2,0)</f>
        <v>1.8222614383407108E-4</v>
      </c>
    </row>
    <row r="88" spans="1:54" x14ac:dyDescent="0.2">
      <c r="A88" s="43">
        <v>81</v>
      </c>
      <c r="B88" s="107">
        <v>0</v>
      </c>
      <c r="C88" s="107">
        <v>0</v>
      </c>
      <c r="D88" s="107">
        <v>0</v>
      </c>
      <c r="E88" s="107">
        <v>0</v>
      </c>
      <c r="F88" s="107">
        <v>0</v>
      </c>
      <c r="G88" s="107">
        <v>0</v>
      </c>
      <c r="H88" s="131">
        <f>SUM(inventory[[#This Row],[CO2_IRF]:[other_IRF]])</f>
        <v>4.2066701714952699E-10</v>
      </c>
      <c r="I88" s="133">
        <f>SUM(inventory[[#This Row],[CO2_temp]:[other_temp]])</f>
        <v>1.8810513864183579E-12</v>
      </c>
      <c r="J88" s="117">
        <f>SUM(inventory[[#This Row],[CO2_mass0]:[CO2_mass3]])</f>
        <v>1.05206300374921</v>
      </c>
      <c r="K88" s="117">
        <f>inventory[[#This Row],[CH4_flux]]+K87*EXP(-1/life_CH4)</f>
        <v>1.4557150372803839E-3</v>
      </c>
      <c r="L88" s="117">
        <f>inventory[[#This Row],[Gas1_flux]]+L87*EXP(-1/life_gas1)</f>
        <v>0.51200469318724195</v>
      </c>
      <c r="M88" s="117">
        <f>inventory[[#This Row],[Gas2_flux]]+M87*EXP(-1/life_gas2)</f>
        <v>0</v>
      </c>
      <c r="N88" s="140">
        <f>inventory[[#This Row],[Gas3_flux]]+N87*EXP(-1/life_gas3)</f>
        <v>0.16529888822158592</v>
      </c>
      <c r="O88" s="3">
        <f>inventory[[#This Row],[CO2]]*A_CO2</f>
        <v>1.8428987636674907E-15</v>
      </c>
      <c r="P88" s="3">
        <f>inventory[[#This Row],[CH4]]*A_CH4</f>
        <v>3.064665174570106E-16</v>
      </c>
      <c r="Q88" s="3">
        <f>inventory[[#This Row],[gas1]]*A_gas1</f>
        <v>1.8270196984180941E-13</v>
      </c>
      <c r="R88" s="3">
        <f>inventory[[#This Row],[gas2]]*A_gas2</f>
        <v>0</v>
      </c>
      <c r="S88" s="3">
        <f>inventory[[#This Row],[gas3]]*A_gas3</f>
        <v>1.7617923911272424E-12</v>
      </c>
      <c r="T88" s="142">
        <f>inventory[[#This Row],[Other_forcing]]/earth_area</f>
        <v>0</v>
      </c>
      <c r="U88" s="3">
        <f>U87+A_CO2*(AX87+AY87*life1_CO2*(1-EXP(-1/life1_CO2))+AZ87*life2_CO2*(1-EXP(-1/life2_CO2))+BA87*life3_CO2*(1-EXP(-1/life3_CO2)))</f>
        <v>1.7063790026022193E-13</v>
      </c>
      <c r="V88" s="3">
        <f t="shared" si="13"/>
        <v>2.6067277819527468E-12</v>
      </c>
      <c r="W88" s="3">
        <f t="shared" si="14"/>
        <v>2.1070279836815687E-11</v>
      </c>
      <c r="X88" s="3">
        <f t="shared" si="15"/>
        <v>-3.5199999999999995E-12</v>
      </c>
      <c r="Y88" s="3">
        <f t="shared" si="16"/>
        <v>4.0033937163049833E-10</v>
      </c>
      <c r="Z88" s="142">
        <f>Z87+inventory[[#This Row],[Other_radfor]]</f>
        <v>0</v>
      </c>
      <c r="AA88" s="3">
        <f>SUM(inventory[[#This Row],[CO2_temp_s1]:[CO2_temp_s2]])</f>
        <v>1.3633225792987101E-15</v>
      </c>
      <c r="AB88" s="3">
        <f>inventory[[#This Row],[CH4_temp_s1]]+inventory[[#This Row],[CH4_temp_s2]]</f>
        <v>2.882748258886291E-15</v>
      </c>
      <c r="AC88" s="3">
        <f>inventory[[#This Row],[gas1_temp_s1]]+inventory[[#This Row],[gas1_temp_s2]]</f>
        <v>1.436784212298953E-13</v>
      </c>
      <c r="AD88" s="3">
        <f>inventory[[#This Row],[gas2_temp_s1]]+inventory[[#This Row],[gas2_temp_s2]]</f>
        <v>-3.0430711920717378E-15</v>
      </c>
      <c r="AE88" s="3">
        <f>inventory[[#This Row],[gas3_temp_s1]]+inventory[[#This Row],[gas3_temp_s2]]</f>
        <v>1.7361699655423495E-12</v>
      </c>
      <c r="AF88" s="142">
        <f>inventory[[#This Row],[other_temp_s1]]+inventory[[#This Row],[other_temp_s2]]</f>
        <v>0</v>
      </c>
      <c r="AG88" s="118">
        <f>inventory[[#This Row],[CO2_flux]]+AG87</f>
        <v>1</v>
      </c>
      <c r="AH88" s="118">
        <f>inventory[[#This Row],[CH4_flux]]+AH87</f>
        <v>1</v>
      </c>
      <c r="AI88" s="118">
        <f>inventory[[#This Row],[Gas1_flux]]+AI87</f>
        <v>1</v>
      </c>
      <c r="AJ88" s="118">
        <f>inventory[[#This Row],[Gas2_flux]]+AJ87</f>
        <v>1</v>
      </c>
      <c r="AK88" s="144">
        <f>inventory[[#This Row],[Gas3_flux]]+AK87</f>
        <v>1</v>
      </c>
      <c r="AL88" s="113">
        <f>A_CO2*(AX87*clim_sens1*(1-EXP(-1/clim_time1))
+AY87*clim_sens1*life1_CO2/(life1_CO2-clim_time1)*(EXP(-1/life1_CO2)-EXP(-1/clim_time1))
+AZ87*clim_sens1*life2_CO2/(life2_CO2-clim_time1)*(EXP(-1/life2_CO2)-EXP(-1/clim_time1))
+BA87*clim_sens1*life3_CO2/(life3_CO2-clim_time1)*(EXP(-1/life3_CO2)-EXP(-1/clim_time1)))
+AL87*EXP(-1/clim_time1)</f>
        <v>1.2015267772175894E-15</v>
      </c>
      <c r="AM88" s="113">
        <f>A_CO2*(AX87*clim_sens2*(1-EXP(-1/clim_time2))
+AY87*clim_sens2*life1_CO2/(life1_CO2-clim_time2)*(EXP(-1/life1_CO2)-EXP(-1/clim_time2))
+AZ87*clim_sens2*life2_CO2/(life2_CO2-clim_time2)*(EXP(-1/life2_CO2)-EXP(-1/clim_time2))
+BA87*clim_sens2*life3_CO2/(life3_CO2-clim_time2)*(EXP(-1/life3_CO2)-EXP(-1/clim_time2)))
+AM87*EXP(-1/clim_time2)</f>
        <v>1.6179580208112073E-16</v>
      </c>
      <c r="AN88" s="113">
        <f t="shared" si="17"/>
        <v>5.72757824753207E-16</v>
      </c>
      <c r="AO88" s="113">
        <f t="shared" si="18"/>
        <v>2.3099904341330839E-15</v>
      </c>
      <c r="AP88" s="113">
        <f t="shared" si="19"/>
        <v>1.2386954044080542E-13</v>
      </c>
      <c r="AQ88" s="113">
        <f t="shared" si="20"/>
        <v>1.9808880789089873E-14</v>
      </c>
      <c r="AR88" s="113">
        <f t="shared" si="21"/>
        <v>-1.7179961308208654E-17</v>
      </c>
      <c r="AS88" s="113">
        <f t="shared" si="22"/>
        <v>-3.0258912307635291E-15</v>
      </c>
      <c r="AT88" s="113">
        <f t="shared" si="23"/>
        <v>1.3662966505118035E-12</v>
      </c>
      <c r="AU88" s="113">
        <f t="shared" si="24"/>
        <v>3.6987331503054599E-13</v>
      </c>
      <c r="AV88" s="113">
        <f t="shared" si="25"/>
        <v>0</v>
      </c>
      <c r="AW88" s="149">
        <f>T87*Other_forcing_efficacy*clim_sens2*(1-EXP(-1/clim_time2))
+AW87*EXP(-1/clim_time2)</f>
        <v>0</v>
      </c>
      <c r="AX88" s="113">
        <f>p_0*(inventory[[#This Row],[CO2_flux]]+inventory[[#This Row],[CH4_to_CO2]])+AX87</f>
        <v>0.51565255054329895</v>
      </c>
      <c r="AY88" s="113">
        <f>p_1*(inventory[[#This Row],[CO2_flux]]+inventory[[#This Row],[CH4_to_CO2]])+AY87*EXP(-1/life1_CO2)</f>
        <v>0.44124082407965298</v>
      </c>
      <c r="AZ88" s="113">
        <f>p_2*(inventory[[#This Row],[CO2_flux]]+inventory[[#This Row],[CH4_to_CO2]])+AZ87*EXP(-1/life2_CO2)</f>
        <v>9.4839627618363426E-2</v>
      </c>
      <c r="BA88" s="113">
        <f>p_3*(inventory[[#This Row],[CO2_flux]]+inventory[[#This Row],[CH4_to_CO2]])+BA87*EXP(-1/life3_CO2)</f>
        <v>3.3000150789454295E-4</v>
      </c>
      <c r="BB88" s="113">
        <f>IF(fossil_CH4,K87*(1-EXP(-1/life_CH4))*CH4_to_CO2,0)</f>
        <v>1.6810744070541007E-4</v>
      </c>
    </row>
    <row r="89" spans="1:54" x14ac:dyDescent="0.2">
      <c r="A89" s="43">
        <v>82</v>
      </c>
      <c r="B89" s="107">
        <v>0</v>
      </c>
      <c r="C89" s="107">
        <v>0</v>
      </c>
      <c r="D89" s="107">
        <v>0</v>
      </c>
      <c r="E89" s="107">
        <v>0</v>
      </c>
      <c r="F89" s="107">
        <v>0</v>
      </c>
      <c r="G89" s="107">
        <v>0</v>
      </c>
      <c r="H89" s="131">
        <f>SUM(inventory[[#This Row],[CO2_IRF]:[other_IRF]])</f>
        <v>4.2259346138905855E-10</v>
      </c>
      <c r="I89" s="133">
        <f>SUM(inventory[[#This Row],[CO2_temp]:[other_temp]])</f>
        <v>1.8510751941386372E-12</v>
      </c>
      <c r="J89" s="117">
        <f>SUM(inventory[[#This Row],[CO2_mass0]:[CO2_mass3]])</f>
        <v>1.0484720136983796</v>
      </c>
      <c r="K89" s="117">
        <f>inventory[[#This Row],[CH4_flux]]+K88*EXP(-1/life_CH4)</f>
        <v>1.3429276621054797E-3</v>
      </c>
      <c r="L89" s="117">
        <f>inventory[[#This Row],[Gas1_flux]]+L88*EXP(-1/life_gas1)</f>
        <v>0.50779068667710037</v>
      </c>
      <c r="M89" s="117">
        <f>inventory[[#This Row],[Gas2_flux]]+M88*EXP(-1/life_gas2)</f>
        <v>0</v>
      </c>
      <c r="N89" s="140">
        <f>inventory[[#This Row],[Gas3_flux]]+N88*EXP(-1/life_gas3)</f>
        <v>0.16166609347698635</v>
      </c>
      <c r="O89" s="3">
        <f>inventory[[#This Row],[CO2]]*A_CO2</f>
        <v>1.8366084263954511E-15</v>
      </c>
      <c r="P89" s="3">
        <f>inventory[[#This Row],[CH4]]*A_CH4</f>
        <v>2.8272179187696388E-16</v>
      </c>
      <c r="Q89" s="3">
        <f>inventory[[#This Row],[gas1]]*A_gas1</f>
        <v>1.8119825844897749E-13</v>
      </c>
      <c r="R89" s="3">
        <f>inventory[[#This Row],[gas2]]*A_gas2</f>
        <v>0</v>
      </c>
      <c r="S89" s="3">
        <f>inventory[[#This Row],[gas3]]*A_gas3</f>
        <v>1.7230732550917784E-12</v>
      </c>
      <c r="T89" s="142">
        <f>inventory[[#This Row],[Other_forcing]]/earth_area</f>
        <v>0</v>
      </c>
      <c r="U89" s="3">
        <f>U88+A_CO2*(AX88+AY88*life1_CO2*(1-EXP(-1/life1_CO2))+AZ88*life2_CO2*(1-EXP(-1/life2_CO2))+BA88*life3_CO2*(1-EXP(-1/life3_CO2)))</f>
        <v>1.724775050660574E-13</v>
      </c>
      <c r="V89" s="3">
        <f t="shared" si="13"/>
        <v>2.6070222165499393E-12</v>
      </c>
      <c r="W89" s="3">
        <f t="shared" si="14"/>
        <v>2.1252228915348354E-11</v>
      </c>
      <c r="X89" s="3">
        <f t="shared" si="15"/>
        <v>-3.5199999999999995E-12</v>
      </c>
      <c r="Y89" s="3">
        <f t="shared" si="16"/>
        <v>4.0208173275209418E-10</v>
      </c>
      <c r="Z89" s="142">
        <f>Z88+inventory[[#This Row],[Other_radfor]]</f>
        <v>0</v>
      </c>
      <c r="AA89" s="3">
        <f>SUM(inventory[[#This Row],[CO2_temp_s1]:[CO2_temp_s2]])</f>
        <v>1.3602761993104089E-15</v>
      </c>
      <c r="AB89" s="3">
        <f>inventory[[#This Row],[CH4_temp_s1]]+inventory[[#This Row],[CH4_temp_s2]]</f>
        <v>2.8339742093278319E-15</v>
      </c>
      <c r="AC89" s="3">
        <f>inventory[[#This Row],[gas1_temp_s1]]+inventory[[#This Row],[gas1_temp_s2]]</f>
        <v>1.4280262363698125E-13</v>
      </c>
      <c r="AD89" s="3">
        <f>inventory[[#This Row],[gas2_temp_s1]]+inventory[[#This Row],[gas2_temp_s2]]</f>
        <v>-3.0337627892863942E-15</v>
      </c>
      <c r="AE89" s="3">
        <f>inventory[[#This Row],[gas3_temp_s1]]+inventory[[#This Row],[gas3_temp_s2]]</f>
        <v>1.7071120828823042E-12</v>
      </c>
      <c r="AF89" s="142">
        <f>inventory[[#This Row],[other_temp_s1]]+inventory[[#This Row],[other_temp_s2]]</f>
        <v>0</v>
      </c>
      <c r="AG89" s="118">
        <f>inventory[[#This Row],[CO2_flux]]+AG88</f>
        <v>1</v>
      </c>
      <c r="AH89" s="118">
        <f>inventory[[#This Row],[CH4_flux]]+AH88</f>
        <v>1</v>
      </c>
      <c r="AI89" s="118">
        <f>inventory[[#This Row],[Gas1_flux]]+AI88</f>
        <v>1</v>
      </c>
      <c r="AJ89" s="118">
        <f>inventory[[#This Row],[Gas2_flux]]+AJ88</f>
        <v>1</v>
      </c>
      <c r="AK89" s="144">
        <f>inventory[[#This Row],[Gas3_flux]]+AK88</f>
        <v>1</v>
      </c>
      <c r="AL89" s="113">
        <f>A_CO2*(AX88*clim_sens1*(1-EXP(-1/clim_time1))
+AY88*clim_sens1*life1_CO2/(life1_CO2-clim_time1)*(EXP(-1/life1_CO2)-EXP(-1/clim_time1))
+AZ88*clim_sens1*life2_CO2/(life2_CO2-clim_time1)*(EXP(-1/life2_CO2)-EXP(-1/clim_time1))
+BA88*clim_sens1*life3_CO2/(life3_CO2-clim_time1)*(EXP(-1/life3_CO2)-EXP(-1/clim_time1)))
+AL88*EXP(-1/clim_time1)</f>
        <v>1.196950168508891E-15</v>
      </c>
      <c r="AM89" s="113">
        <f>A_CO2*(AX88*clim_sens2*(1-EXP(-1/clim_time2))
+AY88*clim_sens2*life1_CO2/(life1_CO2-clim_time2)*(EXP(-1/life1_CO2)-EXP(-1/clim_time2))
+AZ88*clim_sens2*life2_CO2/(life2_CO2-clim_time2)*(EXP(-1/life2_CO2)-EXP(-1/clim_time2))
+BA88*clim_sens2*life3_CO2/(life3_CO2-clim_time2)*(EXP(-1/life3_CO2)-EXP(-1/clim_time2)))
+AM88*EXP(-1/clim_time2)</f>
        <v>1.6332603080151799E-16</v>
      </c>
      <c r="AN89" s="113">
        <f t="shared" si="17"/>
        <v>5.2930982148939833E-16</v>
      </c>
      <c r="AO89" s="113">
        <f t="shared" si="18"/>
        <v>2.3046643878384334E-15</v>
      </c>
      <c r="AP89" s="113">
        <f t="shared" si="19"/>
        <v>1.2285167671687979E-13</v>
      </c>
      <c r="AQ89" s="113">
        <f t="shared" si="20"/>
        <v>1.9950946920101469E-14</v>
      </c>
      <c r="AR89" s="113">
        <f t="shared" si="21"/>
        <v>-1.5251777373810542E-17</v>
      </c>
      <c r="AS89" s="113">
        <f t="shared" si="22"/>
        <v>-3.0185110119125834E-15</v>
      </c>
      <c r="AT89" s="113">
        <f t="shared" si="23"/>
        <v>1.3363178019041813E-12</v>
      </c>
      <c r="AU89" s="113">
        <f t="shared" si="24"/>
        <v>3.7079428097812286E-13</v>
      </c>
      <c r="AV89" s="113">
        <f t="shared" si="25"/>
        <v>0</v>
      </c>
      <c r="AW89" s="149">
        <f>T88*Other_forcing_efficacy*clim_sens2*(1-EXP(-1/clim_time2))
+AW88*EXP(-1/clim_time2)</f>
        <v>0</v>
      </c>
      <c r="AX89" s="113">
        <f>p_0*(inventory[[#This Row],[CO2_flux]]+inventory[[#This Row],[CH4_to_CO2]])+AX88</f>
        <v>0.51568625000115897</v>
      </c>
      <c r="AY89" s="113">
        <f>p_1*(inventory[[#This Row],[CO2_flux]]+inventory[[#This Row],[CH4_to_CO2]])+AY88*EXP(-1/life1_CO2)</f>
        <v>0.44015821493865248</v>
      </c>
      <c r="AZ89" s="113">
        <f>p_2*(inventory[[#This Row],[CO2_flux]]+inventory[[#This Row],[CH4_to_CO2]])+AZ88*EXP(-1/life2_CO2)</f>
        <v>9.2323115487478374E-2</v>
      </c>
      <c r="BA89" s="113">
        <f>p_3*(inventory[[#This Row],[CO2_flux]]+inventory[[#This Row],[CH4_to_CO2]])+BA88*EXP(-1/life3_CO2)</f>
        <v>3.0443327108965323E-4</v>
      </c>
      <c r="BB89" s="113">
        <f>IF(fossil_CH4,K88*(1-EXP(-1/life_CH4))*CH4_to_CO2,0)</f>
        <v>1.5508264086549326E-4</v>
      </c>
    </row>
    <row r="90" spans="1:54" x14ac:dyDescent="0.2">
      <c r="A90" s="43">
        <v>83</v>
      </c>
      <c r="B90" s="107">
        <v>0</v>
      </c>
      <c r="C90" s="107">
        <v>0</v>
      </c>
      <c r="D90" s="107">
        <v>0</v>
      </c>
      <c r="E90" s="107">
        <v>0</v>
      </c>
      <c r="F90" s="107">
        <v>0</v>
      </c>
      <c r="G90" s="107">
        <v>0</v>
      </c>
      <c r="H90" s="131">
        <f>SUM(inventory[[#This Row],[CO2_IRF]:[other_IRF]])</f>
        <v>4.2448008698540773E-10</v>
      </c>
      <c r="I90" s="133">
        <f>SUM(inventory[[#This Row],[CO2_temp]:[other_temp]])</f>
        <v>1.8217194632942111E-12</v>
      </c>
      <c r="J90" s="117">
        <f>SUM(inventory[[#This Row],[CO2_mass0]:[CO2_mass3]])</f>
        <v>1.0449449866163851</v>
      </c>
      <c r="K90" s="117">
        <f>inventory[[#This Row],[CH4_flux]]+K89*EXP(-1/life_CH4)</f>
        <v>1.2388789422807397E-3</v>
      </c>
      <c r="L90" s="117">
        <f>inventory[[#This Row],[Gas1_flux]]+L89*EXP(-1/life_gas1)</f>
        <v>0.50361136315151689</v>
      </c>
      <c r="M90" s="117">
        <f>inventory[[#This Row],[Gas2_flux]]+M89*EXP(-1/life_gas2)</f>
        <v>0</v>
      </c>
      <c r="N90" s="140">
        <f>inventory[[#This Row],[Gas3_flux]]+N89*EXP(-1/life_gas3)</f>
        <v>0.15811313712572614</v>
      </c>
      <c r="O90" s="3">
        <f>inventory[[#This Row],[CO2]]*A_CO2</f>
        <v>1.8304301330559213E-15</v>
      </c>
      <c r="P90" s="3">
        <f>inventory[[#This Row],[CH4]]*A_CH4</f>
        <v>2.6081678437623659E-16</v>
      </c>
      <c r="Q90" s="3">
        <f>inventory[[#This Row],[gas1]]*A_gas1</f>
        <v>1.7970692321144855E-13</v>
      </c>
      <c r="R90" s="3">
        <f>inventory[[#This Row],[gas2]]*A_gas2</f>
        <v>0</v>
      </c>
      <c r="S90" s="3">
        <f>inventory[[#This Row],[gas3]]*A_gas3</f>
        <v>1.6852050544462521E-12</v>
      </c>
      <c r="T90" s="142">
        <f>inventory[[#This Row],[Other_forcing]]/earth_area</f>
        <v>0</v>
      </c>
      <c r="U90" s="3">
        <f>U89+A_CO2*(AX89+AY89*life1_CO2*(1-EXP(-1/life1_CO2))+AZ89*life2_CO2*(1-EXP(-1/life2_CO2))+BA89*life3_CO2*(1-EXP(-1/life3_CO2)))</f>
        <v>1.7431088653253291E-13</v>
      </c>
      <c r="V90" s="3">
        <f t="shared" si="13"/>
        <v>2.6072938386429484E-12</v>
      </c>
      <c r="W90" s="3">
        <f t="shared" si="14"/>
        <v>2.1432680479089353E-11</v>
      </c>
      <c r="X90" s="3">
        <f t="shared" si="15"/>
        <v>-3.5199999999999995E-12</v>
      </c>
      <c r="Y90" s="3">
        <f t="shared" si="16"/>
        <v>4.037858017811429E-10</v>
      </c>
      <c r="Z90" s="142">
        <f>Z89+inventory[[#This Row],[Other_radfor]]</f>
        <v>0</v>
      </c>
      <c r="AA90" s="3">
        <f>SUM(inventory[[#This Row],[CO2_temp_s1]:[CO2_temp_s2]])</f>
        <v>1.3572925854933376E-15</v>
      </c>
      <c r="AB90" s="3">
        <f>inventory[[#This Row],[CH4_temp_s1]]+inventory[[#This Row],[CH4_temp_s2]]</f>
        <v>2.7884513560888997E-15</v>
      </c>
      <c r="AC90" s="3">
        <f>inventory[[#This Row],[gas1_temp_s1]]+inventory[[#This Row],[gas1_temp_s2]]</f>
        <v>1.4193310679850797E-13</v>
      </c>
      <c r="AD90" s="3">
        <f>inventory[[#This Row],[gas2_temp_s1]]+inventory[[#This Row],[gas2_temp_s2]]</f>
        <v>-3.0246887957370809E-15</v>
      </c>
      <c r="AE90" s="3">
        <f>inventory[[#This Row],[gas3_temp_s1]]+inventory[[#This Row],[gas3_temp_s2]]</f>
        <v>1.6786653013498581E-12</v>
      </c>
      <c r="AF90" s="142">
        <f>inventory[[#This Row],[other_temp_s1]]+inventory[[#This Row],[other_temp_s2]]</f>
        <v>0</v>
      </c>
      <c r="AG90" s="118">
        <f>inventory[[#This Row],[CO2_flux]]+AG89</f>
        <v>1</v>
      </c>
      <c r="AH90" s="118">
        <f>inventory[[#This Row],[CH4_flux]]+AH89</f>
        <v>1</v>
      </c>
      <c r="AI90" s="118">
        <f>inventory[[#This Row],[Gas1_flux]]+AI89</f>
        <v>1</v>
      </c>
      <c r="AJ90" s="118">
        <f>inventory[[#This Row],[Gas2_flux]]+AJ89</f>
        <v>1</v>
      </c>
      <c r="AK90" s="144">
        <f>inventory[[#This Row],[Gas3_flux]]+AK89</f>
        <v>1</v>
      </c>
      <c r="AL90" s="113">
        <f>A_CO2*(AX89*clim_sens1*(1-EXP(-1/clim_time1))
+AY89*clim_sens1*life1_CO2/(life1_CO2-clim_time1)*(EXP(-1/life1_CO2)-EXP(-1/clim_time1))
+AZ89*clim_sens1*life2_CO2/(life2_CO2-clim_time1)*(EXP(-1/life2_CO2)-EXP(-1/clim_time1))
+BA89*clim_sens1*life3_CO2/(life3_CO2-clim_time1)*(EXP(-1/life3_CO2)-EXP(-1/clim_time1)))
+AL89*EXP(-1/clim_time1)</f>
        <v>1.1924465699411856E-15</v>
      </c>
      <c r="AM90" s="113">
        <f>A_CO2*(AX89*clim_sens2*(1-EXP(-1/clim_time2))
+AY89*clim_sens2*life1_CO2/(life1_CO2-clim_time2)*(EXP(-1/life1_CO2)-EXP(-1/clim_time2))
+AZ89*clim_sens2*life2_CO2/(life2_CO2-clim_time2)*(EXP(-1/life2_CO2)-EXP(-1/clim_time2))
+BA89*clim_sens2*life3_CO2/(life3_CO2-clim_time2)*(EXP(-1/life3_CO2)-EXP(-1/clim_time2)))
+AM89*EXP(-1/clim_time2)</f>
        <v>1.6484601555215201E-16</v>
      </c>
      <c r="AN90" s="113">
        <f t="shared" si="17"/>
        <v>4.8912389346022342E-16</v>
      </c>
      <c r="AO90" s="113">
        <f t="shared" si="18"/>
        <v>2.2993274626286761E-15</v>
      </c>
      <c r="AP90" s="113">
        <f t="shared" si="19"/>
        <v>1.218420071583871E-13</v>
      </c>
      <c r="AQ90" s="113">
        <f t="shared" si="20"/>
        <v>2.009109964012087E-14</v>
      </c>
      <c r="AR90" s="113">
        <f t="shared" si="21"/>
        <v>-1.3540002150594716E-17</v>
      </c>
      <c r="AS90" s="113">
        <f t="shared" si="22"/>
        <v>-3.0111487935864861E-15</v>
      </c>
      <c r="AT90" s="113">
        <f t="shared" si="23"/>
        <v>1.3069923670845298E-12</v>
      </c>
      <c r="AU90" s="113">
        <f t="shared" si="24"/>
        <v>3.7167293426532814E-13</v>
      </c>
      <c r="AV90" s="113">
        <f t="shared" si="25"/>
        <v>0</v>
      </c>
      <c r="AW90" s="149">
        <f>T89*Other_forcing_efficacy*clim_sens2*(1-EXP(-1/clim_time2))
+AW89*EXP(-1/clim_time2)</f>
        <v>0</v>
      </c>
      <c r="AX90" s="113">
        <f>p_0*(inventory[[#This Row],[CO2_flux]]+inventory[[#This Row],[CH4_to_CO2]])+AX89</f>
        <v>0.51571733845803358</v>
      </c>
      <c r="AY90" s="113">
        <f>p_1*(inventory[[#This Row],[CO2_flux]]+inventory[[#This Row],[CH4_to_CO2]])+AY89*EXP(-1/life1_CO2)</f>
        <v>0.43907565576701746</v>
      </c>
      <c r="AZ90" s="113">
        <f>p_2*(inventory[[#This Row],[CO2_flux]]+inventory[[#This Row],[CH4_to_CO2]])+AZ89*EXP(-1/life2_CO2)</f>
        <v>8.9871146346146083E-2</v>
      </c>
      <c r="BA90" s="113">
        <f>p_3*(inventory[[#This Row],[CO2_flux]]+inventory[[#This Row],[CH4_to_CO2]])+BA89*EXP(-1/life3_CO2)</f>
        <v>2.8084604518796802E-4</v>
      </c>
      <c r="BB90" s="113">
        <f>IF(fossil_CH4,K89*(1-EXP(-1/life_CH4))*CH4_to_CO2,0)</f>
        <v>1.4306698975901757E-4</v>
      </c>
    </row>
    <row r="91" spans="1:54" x14ac:dyDescent="0.2">
      <c r="A91" s="43">
        <v>84</v>
      </c>
      <c r="B91" s="107">
        <v>0</v>
      </c>
      <c r="C91" s="107">
        <v>0</v>
      </c>
      <c r="D91" s="107">
        <v>0</v>
      </c>
      <c r="E91" s="107">
        <v>0</v>
      </c>
      <c r="F91" s="107">
        <v>0</v>
      </c>
      <c r="G91" s="107">
        <v>0</v>
      </c>
      <c r="H91" s="131">
        <f>SUM(inventory[[#This Row],[CO2_IRF]:[other_IRF]])</f>
        <v>4.2632774969155761E-10</v>
      </c>
      <c r="I91" s="133">
        <f>SUM(inventory[[#This Row],[CO2_temp]:[other_temp]])</f>
        <v>1.7929711830871003E-12</v>
      </c>
      <c r="J91" s="117">
        <f>SUM(inventory[[#This Row],[CO2_mass0]:[CO2_mass3]])</f>
        <v>1.041480700210401</v>
      </c>
      <c r="K91" s="117">
        <f>inventory[[#This Row],[CH4_flux]]+K90*EXP(-1/life_CH4)</f>
        <v>1.1428918153493903E-3</v>
      </c>
      <c r="L91" s="117">
        <f>inventory[[#This Row],[Gas1_flux]]+L90*EXP(-1/life_gas1)</f>
        <v>0.49946643715544659</v>
      </c>
      <c r="M91" s="117">
        <f>inventory[[#This Row],[Gas2_flux]]+M90*EXP(-1/life_gas2)</f>
        <v>0</v>
      </c>
      <c r="N91" s="140">
        <f>inventory[[#This Row],[Gas3_flux]]+N90*EXP(-1/life_gas3)</f>
        <v>0.15463826454925422</v>
      </c>
      <c r="O91" s="3">
        <f>inventory[[#This Row],[CO2]]*A_CO2</f>
        <v>1.8243617425585591E-15</v>
      </c>
      <c r="P91" s="3">
        <f>inventory[[#This Row],[CH4]]*A_CH4</f>
        <v>2.4060895540009839E-16</v>
      </c>
      <c r="Q91" s="3">
        <f>inventory[[#This Row],[gas1]]*A_gas1</f>
        <v>1.7822786226843953E-13</v>
      </c>
      <c r="R91" s="3">
        <f>inventory[[#This Row],[gas2]]*A_gas2</f>
        <v>0</v>
      </c>
      <c r="S91" s="3">
        <f>inventory[[#This Row],[gas3]]*A_gas3</f>
        <v>1.6481690880750912E-12</v>
      </c>
      <c r="T91" s="142">
        <f>inventory[[#This Row],[Other_forcing]]/earth_area</f>
        <v>0</v>
      </c>
      <c r="U91" s="3">
        <f>U90+A_CO2*(AX90+AY90*life1_CO2*(1-EXP(-1/life1_CO2))+AZ90*life2_CO2*(1-EXP(-1/life2_CO2))+BA90*life3_CO2*(1-EXP(-1/life3_CO2)))</f>
        <v>1.7613815479677563E-13</v>
      </c>
      <c r="V91" s="3">
        <f t="shared" si="13"/>
        <v>2.6075444157222527E-12</v>
      </c>
      <c r="W91" s="3">
        <f t="shared" si="14"/>
        <v>2.1611646853193443E-11</v>
      </c>
      <c r="X91" s="3">
        <f t="shared" si="15"/>
        <v>-3.5199999999999995E-12</v>
      </c>
      <c r="Y91" s="3">
        <f t="shared" si="16"/>
        <v>4.0545242026784512E-10</v>
      </c>
      <c r="Z91" s="142">
        <f>Z90+inventory[[#This Row],[Other_radfor]]</f>
        <v>0</v>
      </c>
      <c r="AA91" s="3">
        <f>SUM(inventory[[#This Row],[CO2_temp_s1]:[CO2_temp_s2]])</f>
        <v>1.3543714810757949E-15</v>
      </c>
      <c r="AB91" s="3">
        <f>inventory[[#This Row],[CH4_temp_s1]]+inventory[[#This Row],[CH4_temp_s2]]</f>
        <v>2.7459405312689389E-15</v>
      </c>
      <c r="AC91" s="3">
        <f>inventory[[#This Row],[gas1_temp_s1]]+inventory[[#This Row],[gas1_temp_s2]]</f>
        <v>1.4106984140510887E-13</v>
      </c>
      <c r="AD91" s="3">
        <f>inventory[[#This Row],[gas2_temp_s1]]+inventory[[#This Row],[gas2_temp_s2]]</f>
        <v>-3.0158248790020611E-15</v>
      </c>
      <c r="AE91" s="3">
        <f>inventory[[#This Row],[gas3_temp_s1]]+inventory[[#This Row],[gas3_temp_s2]]</f>
        <v>1.6508168545486488E-12</v>
      </c>
      <c r="AF91" s="142">
        <f>inventory[[#This Row],[other_temp_s1]]+inventory[[#This Row],[other_temp_s2]]</f>
        <v>0</v>
      </c>
      <c r="AG91" s="118">
        <f>inventory[[#This Row],[CO2_flux]]+AG90</f>
        <v>1</v>
      </c>
      <c r="AH91" s="118">
        <f>inventory[[#This Row],[CH4_flux]]+AH90</f>
        <v>1</v>
      </c>
      <c r="AI91" s="118">
        <f>inventory[[#This Row],[Gas1_flux]]+AI90</f>
        <v>1</v>
      </c>
      <c r="AJ91" s="118">
        <f>inventory[[#This Row],[Gas2_flux]]+AJ90</f>
        <v>1</v>
      </c>
      <c r="AK91" s="144">
        <f>inventory[[#This Row],[Gas3_flux]]+AK90</f>
        <v>1</v>
      </c>
      <c r="AL91" s="113">
        <f>A_CO2*(AX90*clim_sens1*(1-EXP(-1/clim_time1))
+AY90*clim_sens1*life1_CO2/(life1_CO2-clim_time1)*(EXP(-1/life1_CO2)-EXP(-1/clim_time1))
+AZ90*clim_sens1*life2_CO2/(life2_CO2-clim_time1)*(EXP(-1/life2_CO2)-EXP(-1/clim_time1))
+BA90*clim_sens1*life3_CO2/(life3_CO2-clim_time1)*(EXP(-1/life3_CO2)-EXP(-1/clim_time1)))
+AL90*EXP(-1/clim_time1)</f>
        <v>1.1880155845173099E-15</v>
      </c>
      <c r="AM91" s="113">
        <f>A_CO2*(AX90*clim_sens2*(1-EXP(-1/clim_time2))
+AY90*clim_sens2*life1_CO2/(life1_CO2-clim_time2)*(EXP(-1/life1_CO2)-EXP(-1/clim_time2))
+AZ90*clim_sens2*life2_CO2/(life2_CO2-clim_time2)*(EXP(-1/life2_CO2)-EXP(-1/clim_time2))
+BA90*clim_sens2*life3_CO2/(life3_CO2-clim_time2)*(EXP(-1/life3_CO2)-EXP(-1/clim_time2)))
+AM90*EXP(-1/clim_time2)</f>
        <v>1.663558965584851E-16</v>
      </c>
      <c r="AN91" s="113">
        <f t="shared" si="17"/>
        <v>4.5195899686389277E-16</v>
      </c>
      <c r="AO91" s="113">
        <f t="shared" si="18"/>
        <v>2.2939815344050462E-15</v>
      </c>
      <c r="AP91" s="113">
        <f t="shared" si="19"/>
        <v>1.2084048489281465E-13</v>
      </c>
      <c r="AQ91" s="113">
        <f t="shared" si="20"/>
        <v>2.0229356512294213E-14</v>
      </c>
      <c r="AR91" s="113">
        <f t="shared" si="21"/>
        <v>-1.2020347120520911E-17</v>
      </c>
      <c r="AS91" s="113">
        <f t="shared" si="22"/>
        <v>-3.0038045318815401E-15</v>
      </c>
      <c r="AT91" s="113">
        <f t="shared" si="23"/>
        <v>1.2783065959104781E-12</v>
      </c>
      <c r="AU91" s="113">
        <f t="shared" si="24"/>
        <v>3.7251025863817074E-13</v>
      </c>
      <c r="AV91" s="113">
        <f t="shared" si="25"/>
        <v>0</v>
      </c>
      <c r="AW91" s="149">
        <f>T90*Other_forcing_efficacy*clim_sens2*(1-EXP(-1/clim_time2))
+AW90*EXP(-1/clim_time2)</f>
        <v>0</v>
      </c>
      <c r="AX91" s="113">
        <f>p_0*(inventory[[#This Row],[CO2_flux]]+inventory[[#This Row],[CH4_to_CO2]])+AX90</f>
        <v>0.51574601821172161</v>
      </c>
      <c r="AY91" s="113">
        <f>p_1*(inventory[[#This Row],[CO2_flux]]+inventory[[#This Row],[CH4_to_CO2]])+AY90*EXP(-1/life1_CO2)</f>
        <v>0.43799335497344793</v>
      </c>
      <c r="AZ91" s="113">
        <f>p_2*(inventory[[#This Row],[CO2_flux]]+inventory[[#This Row],[CH4_to_CO2]])+AZ90*EXP(-1/life2_CO2)</f>
        <v>8.748224068368389E-2</v>
      </c>
      <c r="BA91" s="113">
        <f>p_3*(inventory[[#This Row],[CO2_flux]]+inventory[[#This Row],[CH4_to_CO2]])+BA90*EXP(-1/life3_CO2)</f>
        <v>2.5908634154745488E-4</v>
      </c>
      <c r="BB91" s="113">
        <f>IF(fossil_CH4,K90*(1-EXP(-1/life_CH4))*CH4_to_CO2,0)</f>
        <v>1.3198229953060545E-4</v>
      </c>
    </row>
    <row r="92" spans="1:54" x14ac:dyDescent="0.2">
      <c r="A92" s="43">
        <v>85</v>
      </c>
      <c r="B92" s="107">
        <v>0</v>
      </c>
      <c r="C92" s="107">
        <v>0</v>
      </c>
      <c r="D92" s="107">
        <v>0</v>
      </c>
      <c r="E92" s="107">
        <v>0</v>
      </c>
      <c r="F92" s="107">
        <v>0</v>
      </c>
      <c r="G92" s="107">
        <v>0</v>
      </c>
      <c r="H92" s="131">
        <f>SUM(inventory[[#This Row],[CO2_IRF]:[other_IRF]])</f>
        <v>4.2813728652517333E-10</v>
      </c>
      <c r="I92" s="133">
        <f>SUM(inventory[[#This Row],[CO2_temp]:[other_temp]])</f>
        <v>1.7648175670040915E-12</v>
      </c>
      <c r="J92" s="117">
        <f>SUM(inventory[[#This Row],[CO2_mass0]:[CO2_mass3]])</f>
        <v>1.0380779312930837</v>
      </c>
      <c r="K92" s="117">
        <f>inventory[[#This Row],[CH4_flux]]+K91*EXP(-1/life_CH4)</f>
        <v>1.0543416769906073E-3</v>
      </c>
      <c r="L92" s="117">
        <f>inventory[[#This Row],[Gas1_flux]]+L91*EXP(-1/life_gas1)</f>
        <v>0.49535562558325541</v>
      </c>
      <c r="M92" s="117">
        <f>inventory[[#This Row],[Gas2_flux]]+M91*EXP(-1/life_gas2)</f>
        <v>0</v>
      </c>
      <c r="N92" s="140">
        <f>inventory[[#This Row],[Gas3_flux]]+N91*EXP(-1/life_gas3)</f>
        <v>0.15123975969049519</v>
      </c>
      <c r="O92" s="3">
        <f>inventory[[#This Row],[CO2]]*A_CO2</f>
        <v>1.8184011122460944E-15</v>
      </c>
      <c r="P92" s="3">
        <f>inventory[[#This Row],[CH4]]*A_CH4</f>
        <v>2.2196680921889788E-16</v>
      </c>
      <c r="Q92" s="3">
        <f>inventory[[#This Row],[gas1]]*A_gas1</f>
        <v>1.7676097459752287E-13</v>
      </c>
      <c r="R92" s="3">
        <f>inventory[[#This Row],[gas2]]*A_gas2</f>
        <v>0</v>
      </c>
      <c r="S92" s="3">
        <f>inventory[[#This Row],[gas3]]*A_gas3</f>
        <v>1.6119470658595253E-12</v>
      </c>
      <c r="T92" s="142">
        <f>inventory[[#This Row],[Other_forcing]]/earth_area</f>
        <v>0</v>
      </c>
      <c r="U92" s="3">
        <f>U91+A_CO2*(AX91+AY91*life1_CO2*(1-EXP(-1/life1_CO2))+AZ91*life2_CO2*(1-EXP(-1/life2_CO2))+BA91*life3_CO2*(1-EXP(-1/life3_CO2)))</f>
        <v>1.7795941791845162E-13</v>
      </c>
      <c r="V92" s="3">
        <f t="shared" si="13"/>
        <v>2.6077755783348997E-12</v>
      </c>
      <c r="W92" s="3">
        <f t="shared" si="14"/>
        <v>2.178914026137436E-11</v>
      </c>
      <c r="X92" s="3">
        <f t="shared" si="15"/>
        <v>-3.5199999999999995E-12</v>
      </c>
      <c r="Y92" s="3">
        <f t="shared" si="16"/>
        <v>4.070824112675456E-10</v>
      </c>
      <c r="Z92" s="142">
        <f>Z91+inventory[[#This Row],[Other_radfor]]</f>
        <v>0</v>
      </c>
      <c r="AA92" s="3">
        <f>SUM(inventory[[#This Row],[CO2_temp_s1]:[CO2_temp_s2]])</f>
        <v>1.3515125242890218E-15</v>
      </c>
      <c r="AB92" s="3">
        <f>inventory[[#This Row],[CH4_temp_s1]]+inventory[[#This Row],[CH4_temp_s2]]</f>
        <v>2.706219781957175E-15</v>
      </c>
      <c r="AC92" s="3">
        <f>inventory[[#This Row],[gas1_temp_s1]]+inventory[[#This Row],[gas1_temp_s2]]</f>
        <v>1.4021279607569053E-13</v>
      </c>
      <c r="AD92" s="3">
        <f>inventory[[#This Row],[gas2_temp_s1]]+inventory[[#This Row],[gas2_temp_s2]]</f>
        <v>-3.0071494327757444E-15</v>
      </c>
      <c r="AE92" s="3">
        <f>inventory[[#This Row],[gas3_temp_s1]]+inventory[[#This Row],[gas3_temp_s2]]</f>
        <v>1.6235541880549304E-12</v>
      </c>
      <c r="AF92" s="142">
        <f>inventory[[#This Row],[other_temp_s1]]+inventory[[#This Row],[other_temp_s2]]</f>
        <v>0</v>
      </c>
      <c r="AG92" s="118">
        <f>inventory[[#This Row],[CO2_flux]]+AG91</f>
        <v>1</v>
      </c>
      <c r="AH92" s="118">
        <f>inventory[[#This Row],[CH4_flux]]+AH91</f>
        <v>1</v>
      </c>
      <c r="AI92" s="118">
        <f>inventory[[#This Row],[Gas1_flux]]+AI91</f>
        <v>1</v>
      </c>
      <c r="AJ92" s="118">
        <f>inventory[[#This Row],[Gas2_flux]]+AJ91</f>
        <v>1</v>
      </c>
      <c r="AK92" s="144">
        <f>inventory[[#This Row],[Gas3_flux]]+AK91</f>
        <v>1</v>
      </c>
      <c r="AL92" s="113">
        <f>A_CO2*(AX91*clim_sens1*(1-EXP(-1/clim_time1))
+AY91*clim_sens1*life1_CO2/(life1_CO2-clim_time1)*(EXP(-1/life1_CO2)-EXP(-1/clim_time1))
+AZ91*clim_sens1*life2_CO2/(life2_CO2-clim_time1)*(EXP(-1/life2_CO2)-EXP(-1/clim_time1))
+BA91*clim_sens1*life3_CO2/(life3_CO2-clim_time1)*(EXP(-1/life3_CO2)-EXP(-1/clim_time1)))
+AL91*EXP(-1/clim_time1)</f>
        <v>1.1836567127587616E-15</v>
      </c>
      <c r="AM92" s="113">
        <f>A_CO2*(AX91*clim_sens2*(1-EXP(-1/clim_time2))
+AY91*clim_sens2*life1_CO2/(life1_CO2-clim_time2)*(EXP(-1/life1_CO2)-EXP(-1/clim_time2))
+AZ91*clim_sens2*life2_CO2/(life2_CO2-clim_time2)*(EXP(-1/life2_CO2)-EXP(-1/clim_time2))
+BA91*clim_sens2*life3_CO2/(life3_CO2-clim_time2)*(EXP(-1/life3_CO2)-EXP(-1/clim_time2)))
+AM91*EXP(-1/clim_time2)</f>
        <v>1.6785581153026038E-16</v>
      </c>
      <c r="AN92" s="113">
        <f t="shared" si="17"/>
        <v>4.1759145075093078E-16</v>
      </c>
      <c r="AO92" s="113">
        <f t="shared" si="18"/>
        <v>2.2886283312062442E-15</v>
      </c>
      <c r="AP92" s="113">
        <f t="shared" si="19"/>
        <v>1.1984706112490153E-13</v>
      </c>
      <c r="AQ92" s="113">
        <f t="shared" si="20"/>
        <v>2.0365734950788995E-14</v>
      </c>
      <c r="AR92" s="113">
        <f t="shared" si="21"/>
        <v>-1.0671249774614623E-17</v>
      </c>
      <c r="AS92" s="113">
        <f t="shared" si="22"/>
        <v>-2.9964781830011299E-15</v>
      </c>
      <c r="AT92" s="113">
        <f t="shared" si="23"/>
        <v>1.2502469719634877E-12</v>
      </c>
      <c r="AU92" s="113">
        <f t="shared" si="24"/>
        <v>3.7330721609144268E-13</v>
      </c>
      <c r="AV92" s="113">
        <f t="shared" si="25"/>
        <v>0</v>
      </c>
      <c r="AW92" s="149">
        <f>T91*Other_forcing_efficacy*clim_sens2*(1-EXP(-1/clim_time2))
+AW91*EXP(-1/clim_time2)</f>
        <v>0</v>
      </c>
      <c r="AX92" s="113">
        <f>p_0*(inventory[[#This Row],[CO2_flux]]+inventory[[#This Row],[CH4_to_CO2]])+AX91</f>
        <v>0.51577247588618647</v>
      </c>
      <c r="AY92" s="113">
        <f>p_1*(inventory[[#This Row],[CO2_flux]]+inventory[[#This Row],[CH4_to_CO2]])+AY91*EXP(-1/life1_CO2)</f>
        <v>0.43691150428178771</v>
      </c>
      <c r="AZ92" s="113">
        <f>p_2*(inventory[[#This Row],[CO2_flux]]+inventory[[#This Row],[CH4_to_CO2]])+AZ91*EXP(-1/life2_CO2)</f>
        <v>8.5154938561048665E-2</v>
      </c>
      <c r="BA92" s="113">
        <f>p_3*(inventory[[#This Row],[CO2_flux]]+inventory[[#This Row],[CH4_to_CO2]])+BA91*EXP(-1/life3_CO2)</f>
        <v>2.3901256406086879E-4</v>
      </c>
      <c r="BB92" s="113">
        <f>IF(fossil_CH4,K91*(1-EXP(-1/life_CH4))*CH4_to_CO2,0)</f>
        <v>1.2175644024332668E-4</v>
      </c>
    </row>
    <row r="93" spans="1:54" x14ac:dyDescent="0.2">
      <c r="A93" s="43">
        <v>86</v>
      </c>
      <c r="B93" s="107">
        <v>0</v>
      </c>
      <c r="C93" s="107">
        <v>0</v>
      </c>
      <c r="D93" s="107">
        <v>0</v>
      </c>
      <c r="E93" s="107">
        <v>0</v>
      </c>
      <c r="F93" s="107">
        <v>0</v>
      </c>
      <c r="G93" s="107">
        <v>0</v>
      </c>
      <c r="H93" s="131">
        <f>SUM(inventory[[#This Row],[CO2_IRF]:[other_IRF]])</f>
        <v>4.2990951618650666E-10</v>
      </c>
      <c r="I93" s="133">
        <f>SUM(inventory[[#This Row],[CO2_temp]:[other_temp]])</f>
        <v>1.7372460552494966E-12</v>
      </c>
      <c r="J93" s="117">
        <f>SUM(inventory[[#This Row],[CO2_mass0]:[CO2_mass3]])</f>
        <v>1.034735458419402</v>
      </c>
      <c r="K93" s="117">
        <f>inventory[[#This Row],[CH4_flux]]+K92*EXP(-1/life_CH4)</f>
        <v>9.7265231661452644E-4</v>
      </c>
      <c r="L93" s="117">
        <f>inventory[[#This Row],[Gas1_flux]]+L92*EXP(-1/life_gas1)</f>
        <v>0.49127864765938367</v>
      </c>
      <c r="M93" s="117">
        <f>inventory[[#This Row],[Gas2_flux]]+M92*EXP(-1/life_gas2)</f>
        <v>0</v>
      </c>
      <c r="N93" s="140">
        <f>inventory[[#This Row],[Gas3_flux]]+N92*EXP(-1/life_gas3)</f>
        <v>0.1479159442063788</v>
      </c>
      <c r="O93" s="3">
        <f>inventory[[#This Row],[CO2]]*A_CO2</f>
        <v>1.812546102513266E-15</v>
      </c>
      <c r="P93" s="3">
        <f>inventory[[#This Row],[CH4]]*A_CH4</f>
        <v>2.0476903826331335E-16</v>
      </c>
      <c r="Q93" s="3">
        <f>inventory[[#This Row],[gas1]]*A_gas1</f>
        <v>1.7530616000772667E-13</v>
      </c>
      <c r="R93" s="3">
        <f>inventory[[#This Row],[gas2]]*A_gas2</f>
        <v>0</v>
      </c>
      <c r="S93" s="3">
        <f>inventory[[#This Row],[gas3]]*A_gas3</f>
        <v>1.5765210996450564E-12</v>
      </c>
      <c r="T93" s="142">
        <f>inventory[[#This Row],[Other_forcing]]/earth_area</f>
        <v>0</v>
      </c>
      <c r="U93" s="3">
        <f>U92+A_CO2*(AX92+AY92*life1_CO2*(1-EXP(-1/life1_CO2))+AZ92*life2_CO2*(1-EXP(-1/life2_CO2))+BA92*life3_CO2*(1-EXP(-1/life3_CO2)))</f>
        <v>1.7977478187552796E-13</v>
      </c>
      <c r="V93" s="3">
        <f t="shared" si="13"/>
        <v>2.607988830694749E-12</v>
      </c>
      <c r="W93" s="3">
        <f t="shared" si="14"/>
        <v>2.1965172826739704E-11</v>
      </c>
      <c r="X93" s="3">
        <f t="shared" si="15"/>
        <v>-3.5199999999999995E-12</v>
      </c>
      <c r="Y93" s="3">
        <f t="shared" si="16"/>
        <v>4.0867657974719669E-10</v>
      </c>
      <c r="Z93" s="142">
        <f>Z92+inventory[[#This Row],[Other_radfor]]</f>
        <v>0</v>
      </c>
      <c r="AA93" s="3">
        <f>SUM(inventory[[#This Row],[CO2_temp_s1]:[CO2_temp_s2]])</f>
        <v>1.3487152595670885E-15</v>
      </c>
      <c r="AB93" s="3">
        <f>inventory[[#This Row],[CH4_temp_s1]]+inventory[[#This Row],[CH4_temp_s2]]</f>
        <v>2.6690831838004315E-15</v>
      </c>
      <c r="AC93" s="3">
        <f>inventory[[#This Row],[gas1_temp_s1]]+inventory[[#This Row],[gas1_temp_s2]]</f>
        <v>1.3936193763359111E-13</v>
      </c>
      <c r="AD93" s="3">
        <f>inventory[[#This Row],[gas2_temp_s1]]+inventory[[#This Row],[gas2_temp_s2]]</f>
        <v>-2.9986432709162323E-15</v>
      </c>
      <c r="AE93" s="3">
        <f>inventory[[#This Row],[gas3_temp_s1]]+inventory[[#This Row],[gas3_temp_s2]]</f>
        <v>1.5968649624434542E-12</v>
      </c>
      <c r="AF93" s="142">
        <f>inventory[[#This Row],[other_temp_s1]]+inventory[[#This Row],[other_temp_s2]]</f>
        <v>0</v>
      </c>
      <c r="AG93" s="118">
        <f>inventory[[#This Row],[CO2_flux]]+AG92</f>
        <v>1</v>
      </c>
      <c r="AH93" s="118">
        <f>inventory[[#This Row],[CH4_flux]]+AH92</f>
        <v>1</v>
      </c>
      <c r="AI93" s="118">
        <f>inventory[[#This Row],[Gas1_flux]]+AI92</f>
        <v>1</v>
      </c>
      <c r="AJ93" s="118">
        <f>inventory[[#This Row],[Gas2_flux]]+AJ92</f>
        <v>1</v>
      </c>
      <c r="AK93" s="144">
        <f>inventory[[#This Row],[Gas3_flux]]+AK92</f>
        <v>1</v>
      </c>
      <c r="AL93" s="113">
        <f>A_CO2*(AX92*clim_sens1*(1-EXP(-1/clim_time1))
+AY92*clim_sens1*life1_CO2/(life1_CO2-clim_time1)*(EXP(-1/life1_CO2)-EXP(-1/clim_time1))
+AZ92*clim_sens1*life2_CO2/(life2_CO2-clim_time1)*(EXP(-1/life2_CO2)-EXP(-1/clim_time1))
+BA92*clim_sens1*life3_CO2/(life3_CO2-clim_time1)*(EXP(-1/life3_CO2)-EXP(-1/clim_time1)))
+AL92*EXP(-1/clim_time1)</f>
        <v>1.1793693639038862E-15</v>
      </c>
      <c r="AM93" s="113">
        <f>A_CO2*(AX92*clim_sens2*(1-EXP(-1/clim_time2))
+AY92*clim_sens2*life1_CO2/(life1_CO2-clim_time2)*(EXP(-1/life1_CO2)-EXP(-1/clim_time2))
+AZ92*clim_sens2*life2_CO2/(life2_CO2-clim_time2)*(EXP(-1/life2_CO2)-EXP(-1/clim_time2))
+BA92*clim_sens2*life3_CO2/(life3_CO2-clim_time2)*(EXP(-1/life3_CO2)-EXP(-1/clim_time2)))
+AM92*EXP(-1/clim_time2)</f>
        <v>1.6934589566320234E-16</v>
      </c>
      <c r="AN93" s="113">
        <f t="shared" si="17"/>
        <v>3.8581373912960565E-16</v>
      </c>
      <c r="AO93" s="113">
        <f t="shared" si="18"/>
        <v>2.2832694446708259E-15</v>
      </c>
      <c r="AP93" s="113">
        <f t="shared" si="19"/>
        <v>1.188616854115601E-13</v>
      </c>
      <c r="AQ93" s="113">
        <f t="shared" si="20"/>
        <v>2.0500252222031023E-14</v>
      </c>
      <c r="AR93" s="113">
        <f t="shared" si="21"/>
        <v>-9.4735676607713253E-18</v>
      </c>
      <c r="AS93" s="113">
        <f t="shared" si="22"/>
        <v>-2.989169703255461E-15</v>
      </c>
      <c r="AT93" s="113">
        <f t="shared" si="23"/>
        <v>1.2228002150963858E-12</v>
      </c>
      <c r="AU93" s="113">
        <f t="shared" si="24"/>
        <v>3.7406474734706854E-13</v>
      </c>
      <c r="AV93" s="113">
        <f t="shared" si="25"/>
        <v>0</v>
      </c>
      <c r="AW93" s="149">
        <f>T92*Other_forcing_efficacy*clim_sens2*(1-EXP(-1/clim_time2))
+AW92*EXP(-1/clim_time2)</f>
        <v>0</v>
      </c>
      <c r="AX93" s="113">
        <f>p_0*(inventory[[#This Row],[CO2_flux]]+inventory[[#This Row],[CH4_to_CO2]])+AX92</f>
        <v>0.51579688364594989</v>
      </c>
      <c r="AY93" s="113">
        <f>p_1*(inventory[[#This Row],[CO2_flux]]+inventory[[#This Row],[CH4_to_CO2]])+AY92*EXP(-1/life1_CO2)</f>
        <v>0.43583028002511209</v>
      </c>
      <c r="AZ93" s="113">
        <f>p_2*(inventory[[#This Row],[CO2_flux]]+inventory[[#This Row],[CH4_to_CO2]])+AZ92*EXP(-1/life2_CO2)</f>
        <v>8.2887800660685851E-2</v>
      </c>
      <c r="BA93" s="113">
        <f>p_3*(inventory[[#This Row],[CO2_flux]]+inventory[[#This Row],[CH4_to_CO2]])+BA92*EXP(-1/life3_CO2)</f>
        <v>2.2049408765395506E-4</v>
      </c>
      <c r="BB93" s="113">
        <f>IF(fossil_CH4,K92*(1-EXP(-1/life_CH4))*CH4_to_CO2,0)</f>
        <v>1.1232287051711118E-4</v>
      </c>
    </row>
    <row r="94" spans="1:54" x14ac:dyDescent="0.2">
      <c r="A94" s="43">
        <v>87</v>
      </c>
      <c r="B94" s="107">
        <v>0</v>
      </c>
      <c r="C94" s="107">
        <v>0</v>
      </c>
      <c r="D94" s="107">
        <v>0</v>
      </c>
      <c r="E94" s="107">
        <v>0</v>
      </c>
      <c r="F94" s="107">
        <v>0</v>
      </c>
      <c r="G94" s="107">
        <v>0</v>
      </c>
      <c r="H94" s="131">
        <f>SUM(inventory[[#This Row],[CO2_IRF]:[other_IRF]])</f>
        <v>4.3164523946654393E-10</v>
      </c>
      <c r="I94" s="133">
        <f>SUM(inventory[[#This Row],[CO2_temp]:[other_temp]])</f>
        <v>1.7102443162577715E-12</v>
      </c>
      <c r="J94" s="117">
        <f>SUM(inventory[[#This Row],[CO2_mass0]:[CO2_mass3]])</f>
        <v>1.0314520642498977</v>
      </c>
      <c r="K94" s="117">
        <f>inventory[[#This Row],[CH4_flux]]+K93*EXP(-1/life_CH4)</f>
        <v>8.972921678633718E-4</v>
      </c>
      <c r="L94" s="117">
        <f>inventory[[#This Row],[Gas1_flux]]+L93*EXP(-1/life_gas1)</f>
        <v>0.48723522491916843</v>
      </c>
      <c r="M94" s="117">
        <f>inventory[[#This Row],[Gas2_flux]]+M93*EXP(-1/life_gas2)</f>
        <v>0</v>
      </c>
      <c r="N94" s="140">
        <f>inventory[[#This Row],[Gas3_flux]]+N93*EXP(-1/life_gas3)</f>
        <v>0.1446651766389945</v>
      </c>
      <c r="O94" s="3">
        <f>inventory[[#This Row],[CO2]]*A_CO2</f>
        <v>1.8067945809465454E-15</v>
      </c>
      <c r="P94" s="3">
        <f>inventory[[#This Row],[CH4]]*A_CH4</f>
        <v>1.8890373375567003E-16</v>
      </c>
      <c r="Q94" s="3">
        <f>inventory[[#This Row],[gas1]]*A_gas1</f>
        <v>1.7386331913269129E-13</v>
      </c>
      <c r="R94" s="3">
        <f>inventory[[#This Row],[gas2]]*A_gas2</f>
        <v>0</v>
      </c>
      <c r="S94" s="3">
        <f>inventory[[#This Row],[gas3]]*A_gas3</f>
        <v>1.5418736944074392E-12</v>
      </c>
      <c r="T94" s="142">
        <f>inventory[[#This Row],[Other_forcing]]/earth_area</f>
        <v>0</v>
      </c>
      <c r="U94" s="3">
        <f>U93+A_CO2*(AX93+AY93*life1_CO2*(1-EXP(-1/life1_CO2))+AZ93*life2_CO2*(1-EXP(-1/life2_CO2))+BA93*life3_CO2*(1-EXP(-1/life3_CO2)))</f>
        <v>1.8158435056479985E-13</v>
      </c>
      <c r="V94" s="3">
        <f t="shared" si="13"/>
        <v>2.6081855604706439E-12</v>
      </c>
      <c r="W94" s="3">
        <f t="shared" si="14"/>
        <v>2.2139756572618983E-11</v>
      </c>
      <c r="X94" s="3">
        <f t="shared" si="15"/>
        <v>-3.5199999999999995E-12</v>
      </c>
      <c r="Y94" s="3">
        <f t="shared" si="16"/>
        <v>4.1023571298288948E-10</v>
      </c>
      <c r="Z94" s="142">
        <f>Z93+inventory[[#This Row],[Other_radfor]]</f>
        <v>0</v>
      </c>
      <c r="AA94" s="3">
        <f>SUM(inventory[[#This Row],[CO2_temp_s1]:[CO2_temp_s2]])</f>
        <v>1.3459791478325899E-15</v>
      </c>
      <c r="AB94" s="3">
        <f>inventory[[#This Row],[CH4_temp_s1]]+inventory[[#This Row],[CH4_temp_s2]]</f>
        <v>2.6343397299554185E-15</v>
      </c>
      <c r="AC94" s="3">
        <f>inventory[[#This Row],[gas1_temp_s1]]+inventory[[#This Row],[gas1_temp_s2]]</f>
        <v>1.3851723135138626E-13</v>
      </c>
      <c r="AD94" s="3">
        <f>inventory[[#This Row],[gas2_temp_s1]]+inventory[[#This Row],[gas2_temp_s2]]</f>
        <v>-2.9902893558312449E-15</v>
      </c>
      <c r="AE94" s="3">
        <f>inventory[[#This Row],[gas3_temp_s1]]+inventory[[#This Row],[gas3_temp_s2]]</f>
        <v>1.5707370553844285E-12</v>
      </c>
      <c r="AF94" s="142">
        <f>inventory[[#This Row],[other_temp_s1]]+inventory[[#This Row],[other_temp_s2]]</f>
        <v>0</v>
      </c>
      <c r="AG94" s="118">
        <f>inventory[[#This Row],[CO2_flux]]+AG93</f>
        <v>1</v>
      </c>
      <c r="AH94" s="118">
        <f>inventory[[#This Row],[CH4_flux]]+AH93</f>
        <v>1</v>
      </c>
      <c r="AI94" s="118">
        <f>inventory[[#This Row],[Gas1_flux]]+AI93</f>
        <v>1</v>
      </c>
      <c r="AJ94" s="118">
        <f>inventory[[#This Row],[Gas2_flux]]+AJ93</f>
        <v>1</v>
      </c>
      <c r="AK94" s="144">
        <f>inventory[[#This Row],[Gas3_flux]]+AK93</f>
        <v>1</v>
      </c>
      <c r="AL94" s="113">
        <f>A_CO2*(AX93*clim_sens1*(1-EXP(-1/clim_time1))
+AY93*clim_sens1*life1_CO2/(life1_CO2-clim_time1)*(EXP(-1/life1_CO2)-EXP(-1/clim_time1))
+AZ93*clim_sens1*life2_CO2/(life2_CO2-clim_time1)*(EXP(-1/life2_CO2)-EXP(-1/clim_time1))
+BA93*clim_sens1*life3_CO2/(life3_CO2-clim_time1)*(EXP(-1/life3_CO2)-EXP(-1/clim_time1)))
+AL93*EXP(-1/clim_time1)</f>
        <v>1.175152866186891E-15</v>
      </c>
      <c r="AM94" s="113">
        <f>A_CO2*(AX93*clim_sens2*(1-EXP(-1/clim_time2))
+AY93*clim_sens2*life1_CO2/(life1_CO2-clim_time2)*(EXP(-1/life1_CO2)-EXP(-1/clim_time2))
+AZ93*clim_sens2*life2_CO2/(life2_CO2-clim_time2)*(EXP(-1/life2_CO2)-EXP(-1/clim_time2))
+BA93*clim_sens2*life3_CO2/(life3_CO2-clim_time2)*(EXP(-1/life3_CO2)-EXP(-1/clim_time2)))
+AM93*EXP(-1/clim_time2)</f>
        <v>1.7082628164569895E-16</v>
      </c>
      <c r="AN94" s="113">
        <f t="shared" si="17"/>
        <v>3.5643338934393632E-16</v>
      </c>
      <c r="AO94" s="113">
        <f t="shared" si="18"/>
        <v>2.2779063406114822E-15</v>
      </c>
      <c r="AP94" s="113">
        <f t="shared" si="19"/>
        <v>1.178843059054551E-13</v>
      </c>
      <c r="AQ94" s="113">
        <f t="shared" si="20"/>
        <v>2.0632925445931155E-14</v>
      </c>
      <c r="AR94" s="113">
        <f t="shared" si="21"/>
        <v>-8.4103067699447071E-18</v>
      </c>
      <c r="AS94" s="113">
        <f t="shared" si="22"/>
        <v>-2.9818790490613001E-15</v>
      </c>
      <c r="AT94" s="113">
        <f t="shared" si="23"/>
        <v>1.1959532830624873E-12</v>
      </c>
      <c r="AU94" s="113">
        <f t="shared" si="24"/>
        <v>3.7478377232194138E-13</v>
      </c>
      <c r="AV94" s="113">
        <f t="shared" si="25"/>
        <v>0</v>
      </c>
      <c r="AW94" s="149">
        <f>T93*Other_forcing_efficacy*clim_sens2*(1-EXP(-1/clim_time2))
+AW93*EXP(-1/clim_time2)</f>
        <v>0</v>
      </c>
      <c r="AX94" s="113">
        <f>p_0*(inventory[[#This Row],[CO2_flux]]+inventory[[#This Row],[CH4_to_CO2]])+AX93</f>
        <v>0.51581940031639484</v>
      </c>
      <c r="AY94" s="113">
        <f>p_1*(inventory[[#This Row],[CO2_flux]]+inventory[[#This Row],[CH4_to_CO2]])+AY93*EXP(-1/life1_CO2)</f>
        <v>0.43474984433954711</v>
      </c>
      <c r="AZ94" s="113">
        <f>p_2*(inventory[[#This Row],[CO2_flux]]+inventory[[#This Row],[CH4_to_CO2]])+AZ93*EXP(-1/life2_CO2)</f>
        <v>8.0679409185758444E-2</v>
      </c>
      <c r="BA94" s="113">
        <f>p_3*(inventory[[#This Row],[CO2_flux]]+inventory[[#This Row],[CH4_to_CO2]])+BA93*EXP(-1/life3_CO2)</f>
        <v>2.0341040819726359E-4</v>
      </c>
      <c r="BB94" s="113">
        <f>IF(fossil_CH4,K93*(1-EXP(-1/life_CH4))*CH4_to_CO2,0)</f>
        <v>1.0362020453283757E-4</v>
      </c>
    </row>
    <row r="95" spans="1:54" x14ac:dyDescent="0.2">
      <c r="A95" s="43">
        <v>88</v>
      </c>
      <c r="B95" s="107">
        <v>0</v>
      </c>
      <c r="C95" s="107">
        <v>0</v>
      </c>
      <c r="D95" s="107">
        <v>0</v>
      </c>
      <c r="E95" s="107">
        <v>0</v>
      </c>
      <c r="F95" s="107">
        <v>0</v>
      </c>
      <c r="G95" s="107">
        <v>0</v>
      </c>
      <c r="H95" s="131">
        <f>SUM(inventory[[#This Row],[CO2_IRF]:[other_IRF]])</f>
        <v>4.3334523964565563E-10</v>
      </c>
      <c r="I95" s="133">
        <f>SUM(inventory[[#This Row],[CO2_temp]:[other_temp]])</f>
        <v>1.6838002474066552E-12</v>
      </c>
      <c r="J95" s="117">
        <f>SUM(inventory[[#This Row],[CO2_mass0]:[CO2_mass3]])</f>
        <v>1.0282265376634505</v>
      </c>
      <c r="K95" s="117">
        <f>inventory[[#This Row],[CH4_flux]]+K94*EXP(-1/life_CH4)</f>
        <v>8.2777084962008395E-4</v>
      </c>
      <c r="L95" s="117">
        <f>inventory[[#This Row],[Gas1_flux]]+L94*EXP(-1/life_gas1)</f>
        <v>0.4832250811898241</v>
      </c>
      <c r="M95" s="117">
        <f>inventory[[#This Row],[Gas2_flux]]+M94*EXP(-1/life_gas2)</f>
        <v>0</v>
      </c>
      <c r="N95" s="140">
        <f>inventory[[#This Row],[Gas3_flux]]+N94*EXP(-1/life_gas3)</f>
        <v>0.14148585160496152</v>
      </c>
      <c r="O95" s="3">
        <f>inventory[[#This Row],[CO2]]*A_CO2</f>
        <v>1.8011444260250659E-15</v>
      </c>
      <c r="P95" s="3">
        <f>inventory[[#This Row],[CH4]]*A_CH4</f>
        <v>1.7426765750076956E-16</v>
      </c>
      <c r="Q95" s="3">
        <f>inventory[[#This Row],[gas1]]*A_gas1</f>
        <v>1.7243235342388273E-13</v>
      </c>
      <c r="R95" s="3">
        <f>inventory[[#This Row],[gas2]]*A_gas2</f>
        <v>0</v>
      </c>
      <c r="S95" s="3">
        <f>inventory[[#This Row],[gas3]]*A_gas3</f>
        <v>1.5079877396128067E-12</v>
      </c>
      <c r="T95" s="142">
        <f>inventory[[#This Row],[Other_forcing]]/earth_area</f>
        <v>0</v>
      </c>
      <c r="U95" s="3">
        <f>U94+A_CO2*(AX94+AY94*life1_CO2*(1-EXP(-1/life1_CO2))+AZ94*life2_CO2*(1-EXP(-1/life2_CO2))+BA94*life3_CO2*(1-EXP(-1/life3_CO2)))</f>
        <v>1.8338822580669378E-13</v>
      </c>
      <c r="V95" s="3">
        <f t="shared" si="13"/>
        <v>2.6083670478162048E-12</v>
      </c>
      <c r="W95" s="3">
        <f t="shared" si="14"/>
        <v>2.231290342338482E-11</v>
      </c>
      <c r="X95" s="3">
        <f t="shared" si="15"/>
        <v>-3.5199999999999995E-12</v>
      </c>
      <c r="Y95" s="3">
        <f t="shared" si="16"/>
        <v>4.1176058094864793E-10</v>
      </c>
      <c r="Z95" s="142">
        <f>Z94+inventory[[#This Row],[Other_radfor]]</f>
        <v>0</v>
      </c>
      <c r="AA95" s="3">
        <f>SUM(inventory[[#This Row],[CO2_temp_s1]:[CO2_temp_s2]])</f>
        <v>1.3433035759361528E-15</v>
      </c>
      <c r="AB95" s="3">
        <f>inventory[[#This Row],[CH4_temp_s1]]+inventory[[#This Row],[CH4_temp_s2]]</f>
        <v>2.6018122914410303E-15</v>
      </c>
      <c r="AC95" s="3">
        <f>inventory[[#This Row],[gas1_temp_s1]]+inventory[[#This Row],[gas1_temp_s2]]</f>
        <v>1.3767864116786421E-13</v>
      </c>
      <c r="AD95" s="3">
        <f>inventory[[#This Row],[gas2_temp_s1]]+inventory[[#This Row],[gas2_temp_s2]]</f>
        <v>-2.9820725573484822E-15</v>
      </c>
      <c r="AE95" s="3">
        <f>inventory[[#This Row],[gas3_temp_s1]]+inventory[[#This Row],[gas3_temp_s2]]</f>
        <v>1.5451585629287623E-12</v>
      </c>
      <c r="AF95" s="142">
        <f>inventory[[#This Row],[other_temp_s1]]+inventory[[#This Row],[other_temp_s2]]</f>
        <v>0</v>
      </c>
      <c r="AG95" s="118">
        <f>inventory[[#This Row],[CO2_flux]]+AG94</f>
        <v>1</v>
      </c>
      <c r="AH95" s="118">
        <f>inventory[[#This Row],[CH4_flux]]+AH94</f>
        <v>1</v>
      </c>
      <c r="AI95" s="118">
        <f>inventory[[#This Row],[Gas1_flux]]+AI94</f>
        <v>1</v>
      </c>
      <c r="AJ95" s="118">
        <f>inventory[[#This Row],[Gas2_flux]]+AJ94</f>
        <v>1</v>
      </c>
      <c r="AK95" s="144">
        <f>inventory[[#This Row],[Gas3_flux]]+AK94</f>
        <v>1</v>
      </c>
      <c r="AL95" s="113">
        <f>A_CO2*(AX94*clim_sens1*(1-EXP(-1/clim_time1))
+AY94*clim_sens1*life1_CO2/(life1_CO2-clim_time1)*(EXP(-1/life1_CO2)-EXP(-1/clim_time1))
+AZ94*clim_sens1*life2_CO2/(life2_CO2-clim_time1)*(EXP(-1/life2_CO2)-EXP(-1/clim_time1))
+BA94*clim_sens1*life3_CO2/(life3_CO2-clim_time1)*(EXP(-1/life3_CO2)-EXP(-1/clim_time1)))
+AL94*EXP(-1/clim_time1)</f>
        <v>1.1710064762662108E-15</v>
      </c>
      <c r="AM95" s="113">
        <f>A_CO2*(AX94*clim_sens2*(1-EXP(-1/clim_time2))
+AY94*clim_sens2*life1_CO2/(life1_CO2-clim_time2)*(EXP(-1/life1_CO2)-EXP(-1/clim_time2))
+AZ94*clim_sens2*life2_CO2/(life2_CO2-clim_time2)*(EXP(-1/life2_CO2)-EXP(-1/clim_time2))
+BA94*clim_sens2*life3_CO2/(life3_CO2-clim_time2)*(EXP(-1/life3_CO2)-EXP(-1/clim_time2)))
+AM94*EXP(-1/clim_time2)</f>
        <v>1.7229709966994202E-16</v>
      </c>
      <c r="AN95" s="113">
        <f t="shared" si="17"/>
        <v>3.2927192267101037E-16</v>
      </c>
      <c r="AO95" s="113">
        <f t="shared" si="18"/>
        <v>2.2725403687700199E-15</v>
      </c>
      <c r="AP95" s="113">
        <f t="shared" si="19"/>
        <v>1.1691486957076228E-13</v>
      </c>
      <c r="AQ95" s="113">
        <f t="shared" si="20"/>
        <v>2.0763771597101924E-14</v>
      </c>
      <c r="AR95" s="113">
        <f t="shared" si="21"/>
        <v>-7.4663804067684E-18</v>
      </c>
      <c r="AS95" s="113">
        <f t="shared" si="22"/>
        <v>-2.9746061769417136E-15</v>
      </c>
      <c r="AT95" s="113">
        <f t="shared" si="23"/>
        <v>1.1696933723432859E-12</v>
      </c>
      <c r="AU95" s="113">
        <f t="shared" si="24"/>
        <v>3.7546519058547644E-13</v>
      </c>
      <c r="AV95" s="113">
        <f t="shared" si="25"/>
        <v>0</v>
      </c>
      <c r="AW95" s="149">
        <f>T94*Other_forcing_efficacy*clim_sens2*(1-EXP(-1/clim_time2))
+AW94*EXP(-1/clim_time2)</f>
        <v>0</v>
      </c>
      <c r="AX95" s="113">
        <f>p_0*(inventory[[#This Row],[CO2_flux]]+inventory[[#This Row],[CH4_to_CO2]])+AX94</f>
        <v>0.51584017241726943</v>
      </c>
      <c r="AY95" s="113">
        <f>p_1*(inventory[[#This Row],[CO2_flux]]+inventory[[#This Row],[CH4_to_CO2]])+AY94*EXP(-1/life1_CO2)</f>
        <v>0.43367034626558981</v>
      </c>
      <c r="AZ95" s="113">
        <f>p_2*(inventory[[#This Row],[CO2_flux]]+inventory[[#This Row],[CH4_to_CO2]])+AZ94*EXP(-1/life2_CO2)</f>
        <v>7.8528368622296271E-2</v>
      </c>
      <c r="BA95" s="113">
        <f>p_3*(inventory[[#This Row],[CO2_flux]]+inventory[[#This Row],[CH4_to_CO2]])+BA94*EXP(-1/life3_CO2)</f>
        <v>1.8765035829508602E-4</v>
      </c>
      <c r="BB95" s="113">
        <f>IF(fossil_CH4,K94*(1-EXP(-1/life_CH4))*CH4_to_CO2,0)</f>
        <v>9.5591812584520802E-5</v>
      </c>
    </row>
    <row r="96" spans="1:54" x14ac:dyDescent="0.2">
      <c r="A96" s="43">
        <v>89</v>
      </c>
      <c r="B96" s="107">
        <v>0</v>
      </c>
      <c r="C96" s="107">
        <v>0</v>
      </c>
      <c r="D96" s="107">
        <v>0</v>
      </c>
      <c r="E96" s="107">
        <v>0</v>
      </c>
      <c r="F96" s="107">
        <v>0</v>
      </c>
      <c r="G96" s="107">
        <v>0</v>
      </c>
      <c r="H96" s="131">
        <f>SUM(inventory[[#This Row],[CO2_IRF]:[other_IRF]])</f>
        <v>4.3501028288300008E-10</v>
      </c>
      <c r="I96" s="133">
        <f>SUM(inventory[[#This Row],[CO2_temp]:[other_temp]])</f>
        <v>1.6579019750373311E-12</v>
      </c>
      <c r="J96" s="117">
        <f>SUM(inventory[[#This Row],[CO2_mass0]:[CO2_mass3]])</f>
        <v>1.0250576756407614</v>
      </c>
      <c r="K96" s="117">
        <f>inventory[[#This Row],[CH4_flux]]+K95*EXP(-1/life_CH4)</f>
        <v>7.6363597501621103E-4</v>
      </c>
      <c r="L96" s="117">
        <f>inventory[[#This Row],[Gas1_flux]]+L95*EXP(-1/life_gas1)</f>
        <v>0.47924794257157916</v>
      </c>
      <c r="M96" s="117">
        <f>inventory[[#This Row],[Gas2_flux]]+M95*EXP(-1/life_gas2)</f>
        <v>0</v>
      </c>
      <c r="N96" s="140">
        <f>inventory[[#This Row],[Gas3_flux]]+N95*EXP(-1/life_gas3)</f>
        <v>0.13837639900261439</v>
      </c>
      <c r="O96" s="3">
        <f>inventory[[#This Row],[CO2]]*A_CO2</f>
        <v>1.7955935304199215E-15</v>
      </c>
      <c r="P96" s="3">
        <f>inventory[[#This Row],[CH4]]*A_CH4</f>
        <v>1.6076557009765288E-16</v>
      </c>
      <c r="Q96" s="3">
        <f>inventory[[#This Row],[gas1]]*A_gas1</f>
        <v>1.7101316514386134E-13</v>
      </c>
      <c r="R96" s="3">
        <f>inventory[[#This Row],[gas2]]*A_gas2</f>
        <v>0</v>
      </c>
      <c r="S96" s="3">
        <f>inventory[[#This Row],[gas3]]*A_gas3</f>
        <v>1.474846500767677E-12</v>
      </c>
      <c r="T96" s="142">
        <f>inventory[[#This Row],[Other_forcing]]/earth_area</f>
        <v>0</v>
      </c>
      <c r="U96" s="3">
        <f>U95+A_CO2*(AX95+AY95*life1_CO2*(1-EXP(-1/life1_CO2))+AZ95*life2_CO2*(1-EXP(-1/life2_CO2))+BA95*life3_CO2*(1-EXP(-1/life3_CO2)))</f>
        <v>1.851865073538989E-13</v>
      </c>
      <c r="V96" s="3">
        <f t="shared" si="13"/>
        <v>2.6085344737000034E-12</v>
      </c>
      <c r="W96" s="3">
        <f t="shared" si="14"/>
        <v>2.2484625205267409E-11</v>
      </c>
      <c r="X96" s="3">
        <f t="shared" si="15"/>
        <v>-3.5199999999999995E-12</v>
      </c>
      <c r="Y96" s="3">
        <f t="shared" si="16"/>
        <v>4.1325193669667878E-10</v>
      </c>
      <c r="Z96" s="142">
        <f>Z95+inventory[[#This Row],[Other_radfor]]</f>
        <v>0</v>
      </c>
      <c r="AA96" s="3">
        <f>SUM(inventory[[#This Row],[CO2_temp_s1]:[CO2_temp_s2]])</f>
        <v>1.3406878653130236E-15</v>
      </c>
      <c r="AB96" s="3">
        <f>inventory[[#This Row],[CH4_temp_s1]]+inventory[[#This Row],[CH4_temp_s2]]</f>
        <v>2.5713366450065755E-15</v>
      </c>
      <c r="AC96" s="3">
        <f>inventory[[#This Row],[gas1_temp_s1]]+inventory[[#This Row],[gas1_temp_s2]]</f>
        <v>1.3684612988029685E-13</v>
      </c>
      <c r="AD96" s="3">
        <f>inventory[[#This Row],[gas2_temp_s1]]+inventory[[#This Row],[gas2_temp_s2]]</f>
        <v>-2.9739794386490161E-15</v>
      </c>
      <c r="AE96" s="3">
        <f>inventory[[#This Row],[gas3_temp_s1]]+inventory[[#This Row],[gas3_temp_s2]]</f>
        <v>1.5201178000853637E-12</v>
      </c>
      <c r="AF96" s="142">
        <f>inventory[[#This Row],[other_temp_s1]]+inventory[[#This Row],[other_temp_s2]]</f>
        <v>0</v>
      </c>
      <c r="AG96" s="118">
        <f>inventory[[#This Row],[CO2_flux]]+AG95</f>
        <v>1</v>
      </c>
      <c r="AH96" s="118">
        <f>inventory[[#This Row],[CH4_flux]]+AH95</f>
        <v>1</v>
      </c>
      <c r="AI96" s="118">
        <f>inventory[[#This Row],[Gas1_flux]]+AI95</f>
        <v>1</v>
      </c>
      <c r="AJ96" s="118">
        <f>inventory[[#This Row],[Gas2_flux]]+AJ95</f>
        <v>1</v>
      </c>
      <c r="AK96" s="144">
        <f>inventory[[#This Row],[Gas3_flux]]+AK95</f>
        <v>1</v>
      </c>
      <c r="AL96" s="113">
        <f>A_CO2*(AX95*clim_sens1*(1-EXP(-1/clim_time1))
+AY95*clim_sens1*life1_CO2/(life1_CO2-clim_time1)*(EXP(-1/life1_CO2)-EXP(-1/clim_time1))
+AZ95*clim_sens1*life2_CO2/(life2_CO2-clim_time1)*(EXP(-1/life2_CO2)-EXP(-1/clim_time1))
+BA95*clim_sens1*life3_CO2/(life3_CO2-clim_time1)*(EXP(-1/life3_CO2)-EXP(-1/clim_time1)))
+AL95*EXP(-1/clim_time1)</f>
        <v>1.1669293878659777E-15</v>
      </c>
      <c r="AM96" s="113">
        <f>A_CO2*(AX95*clim_sens2*(1-EXP(-1/clim_time2))
+AY95*clim_sens2*life1_CO2/(life1_CO2-clim_time2)*(EXP(-1/life1_CO2)-EXP(-1/clim_time2))
+AZ95*clim_sens2*life2_CO2/(life2_CO2-clim_time2)*(EXP(-1/life2_CO2)-EXP(-1/clim_time2))
+BA95*clim_sens2*life3_CO2/(life3_CO2-clim_time2)*(EXP(-1/life3_CO2)-EXP(-1/clim_time2)))
+AM95*EXP(-1/clim_time2)</f>
        <v>1.737584774470458E-16</v>
      </c>
      <c r="AN96" s="113">
        <f t="shared" si="17"/>
        <v>3.0416387319005621E-16</v>
      </c>
      <c r="AO96" s="113">
        <f t="shared" si="18"/>
        <v>2.2671727718165191E-15</v>
      </c>
      <c r="AP96" s="113">
        <f t="shared" si="19"/>
        <v>1.1595332237423273E-13</v>
      </c>
      <c r="AQ96" s="113">
        <f t="shared" si="20"/>
        <v>2.0892807506064124E-14</v>
      </c>
      <c r="AR96" s="113">
        <f t="shared" si="21"/>
        <v>-6.628395123206851E-18</v>
      </c>
      <c r="AS96" s="113">
        <f t="shared" si="22"/>
        <v>-2.9673510435258093E-15</v>
      </c>
      <c r="AT96" s="113">
        <f t="shared" si="23"/>
        <v>1.1440079182782557E-12</v>
      </c>
      <c r="AU96" s="113">
        <f t="shared" si="24"/>
        <v>3.7610988180710799E-13</v>
      </c>
      <c r="AV96" s="113">
        <f t="shared" si="25"/>
        <v>0</v>
      </c>
      <c r="AW96" s="149">
        <f>T95*Other_forcing_efficacy*clim_sens2*(1-EXP(-1/clim_time2))
+AW95*EXP(-1/clim_time2)</f>
        <v>0</v>
      </c>
      <c r="AX96" s="113">
        <f>p_0*(inventory[[#This Row],[CO2_flux]]+inventory[[#This Row],[CH4_to_CO2]])+AX95</f>
        <v>0.51585933511611515</v>
      </c>
      <c r="AY96" s="113">
        <f>p_1*(inventory[[#This Row],[CO2_flux]]+inventory[[#This Row],[CH4_to_CO2]])+AY95*EXP(-1/life1_CO2)</f>
        <v>0.43259192276409558</v>
      </c>
      <c r="AZ96" s="113">
        <f>p_2*(inventory[[#This Row],[CO2_flux]]+inventory[[#This Row],[CH4_to_CO2]])+AZ95*EXP(-1/life2_CO2)</f>
        <v>7.6433306376705965E-2</v>
      </c>
      <c r="BA96" s="113">
        <f>p_3*(inventory[[#This Row],[CO2_flux]]+inventory[[#This Row],[CH4_to_CO2]])+BA95*EXP(-1/life3_CO2)</f>
        <v>1.731113838447001E-4</v>
      </c>
      <c r="BB96" s="113">
        <f>IF(fossil_CH4,K95*(1-EXP(-1/life_CH4))*CH4_to_CO2,0)</f>
        <v>8.818545258032525E-5</v>
      </c>
    </row>
    <row r="97" spans="1:54" x14ac:dyDescent="0.2">
      <c r="A97" s="43">
        <v>90</v>
      </c>
      <c r="B97" s="107">
        <v>0</v>
      </c>
      <c r="C97" s="107">
        <v>0</v>
      </c>
      <c r="D97" s="107">
        <v>0</v>
      </c>
      <c r="E97" s="107">
        <v>0</v>
      </c>
      <c r="F97" s="107">
        <v>0</v>
      </c>
      <c r="G97" s="107">
        <v>0</v>
      </c>
      <c r="H97" s="131">
        <f>SUM(inventory[[#This Row],[CO2_IRF]:[other_IRF]])</f>
        <v>4.3664111859692035E-10</v>
      </c>
      <c r="I97" s="133">
        <f>SUM(inventory[[#This Row],[CO2_temp]:[other_temp]])</f>
        <v>1.6325378538755571E-12</v>
      </c>
      <c r="J97" s="117">
        <f>SUM(inventory[[#This Row],[CO2_mass0]:[CO2_mass3]])</f>
        <v>1.0219442849380935</v>
      </c>
      <c r="K97" s="117">
        <f>inventory[[#This Row],[CH4_flux]]+K96*EXP(-1/life_CH4)</f>
        <v>7.044702076747433E-4</v>
      </c>
      <c r="L97" s="117">
        <f>inventory[[#This Row],[Gas1_flux]]+L96*EXP(-1/life_gas1)</f>
        <v>0.47530353741896847</v>
      </c>
      <c r="M97" s="117">
        <f>inventory[[#This Row],[Gas2_flux]]+M96*EXP(-1/life_gas2)</f>
        <v>0</v>
      </c>
      <c r="N97" s="140">
        <f>inventory[[#This Row],[Gas3_flux]]+N96*EXP(-1/life_gas3)</f>
        <v>0.13533528323661215</v>
      </c>
      <c r="O97" s="3">
        <f>inventory[[#This Row],[CO2]]*A_CO2</f>
        <v>1.7901398039260581E-15</v>
      </c>
      <c r="P97" s="3">
        <f>inventory[[#This Row],[CH4]]*A_CH4</f>
        <v>1.4830961120085755E-16</v>
      </c>
      <c r="Q97" s="3">
        <f>inventory[[#This Row],[gas1]]*A_gas1</f>
        <v>1.6960565735960631E-13</v>
      </c>
      <c r="R97" s="3">
        <f>inventory[[#This Row],[gas2]]*A_gas2</f>
        <v>0</v>
      </c>
      <c r="S97" s="3">
        <f>inventory[[#This Row],[gas3]]*A_gas3</f>
        <v>1.4424336111546653E-12</v>
      </c>
      <c r="T97" s="142">
        <f>inventory[[#This Row],[Other_forcing]]/earth_area</f>
        <v>0</v>
      </c>
      <c r="U97" s="3">
        <f>U96+A_CO2*(AX96+AY96*life1_CO2*(1-EXP(-1/life1_CO2))+AZ96*life2_CO2*(1-EXP(-1/life2_CO2))+BA96*life3_CO2*(1-EXP(-1/life3_CO2)))</f>
        <v>1.8697929290341689E-13</v>
      </c>
      <c r="V97" s="3">
        <f t="shared" si="13"/>
        <v>2.6086889275903238E-12</v>
      </c>
      <c r="W97" s="3">
        <f t="shared" si="14"/>
        <v>2.265493364716227E-11</v>
      </c>
      <c r="X97" s="3">
        <f t="shared" si="15"/>
        <v>-3.5199999999999995E-12</v>
      </c>
      <c r="Y97" s="3">
        <f t="shared" si="16"/>
        <v>4.1471051672926432E-10</v>
      </c>
      <c r="Z97" s="142">
        <f>Z96+inventory[[#This Row],[Other_radfor]]</f>
        <v>0</v>
      </c>
      <c r="AA97" s="3">
        <f>SUM(inventory[[#This Row],[CO2_temp_s1]:[CO2_temp_s2]])</f>
        <v>1.3381312799155726E-15</v>
      </c>
      <c r="AB97" s="3">
        <f>inventory[[#This Row],[CH4_temp_s1]]+inventory[[#This Row],[CH4_temp_s2]]</f>
        <v>2.5427605647478408E-15</v>
      </c>
      <c r="AC97" s="3">
        <f>inventory[[#This Row],[gas1_temp_s1]]+inventory[[#This Row],[gas1_temp_s2]]</f>
        <v>1.3601965931478208E-13</v>
      </c>
      <c r="AD97" s="3">
        <f>inventory[[#This Row],[gas2_temp_s1]]+inventory[[#This Row],[gas2_temp_s2]]</f>
        <v>-2.9659980662263084E-15</v>
      </c>
      <c r="AE97" s="3">
        <f>inventory[[#This Row],[gas3_temp_s1]]+inventory[[#This Row],[gas3_temp_s2]]</f>
        <v>1.4956033007823379E-12</v>
      </c>
      <c r="AF97" s="142">
        <f>inventory[[#This Row],[other_temp_s1]]+inventory[[#This Row],[other_temp_s2]]</f>
        <v>0</v>
      </c>
      <c r="AG97" s="118">
        <f>inventory[[#This Row],[CO2_flux]]+AG96</f>
        <v>1</v>
      </c>
      <c r="AH97" s="118">
        <f>inventory[[#This Row],[CH4_flux]]+AH96</f>
        <v>1</v>
      </c>
      <c r="AI97" s="118">
        <f>inventory[[#This Row],[Gas1_flux]]+AI96</f>
        <v>1</v>
      </c>
      <c r="AJ97" s="118">
        <f>inventory[[#This Row],[Gas2_flux]]+AJ96</f>
        <v>1</v>
      </c>
      <c r="AK97" s="144">
        <f>inventory[[#This Row],[Gas3_flux]]+AK96</f>
        <v>1</v>
      </c>
      <c r="AL97" s="113">
        <f>A_CO2*(AX96*clim_sens1*(1-EXP(-1/clim_time1))
+AY96*clim_sens1*life1_CO2/(life1_CO2-clim_time1)*(EXP(-1/life1_CO2)-EXP(-1/clim_time1))
+AZ96*clim_sens1*life2_CO2/(life2_CO2-clim_time1)*(EXP(-1/life2_CO2)-EXP(-1/clim_time1))
+BA96*clim_sens1*life3_CO2/(life3_CO2-clim_time1)*(EXP(-1/life3_CO2)-EXP(-1/clim_time1)))
+AL96*EXP(-1/clim_time1)</f>
        <v>1.1629207396898667E-15</v>
      </c>
      <c r="AM97" s="113">
        <f>A_CO2*(AX96*clim_sens2*(1-EXP(-1/clim_time2))
+AY96*clim_sens2*life1_CO2/(life1_CO2-clim_time2)*(EXP(-1/life1_CO2)-EXP(-1/clim_time2))
+AZ96*clim_sens2*life2_CO2/(life2_CO2-clim_time2)*(EXP(-1/life2_CO2)-EXP(-1/clim_time2))
+BA96*clim_sens2*life3_CO2/(life3_CO2-clim_time2)*(EXP(-1/life3_CO2)-EXP(-1/clim_time2)))
+AM96*EXP(-1/clim_time2)</f>
        <v>1.7521054022570587E-16</v>
      </c>
      <c r="AN97" s="113">
        <f t="shared" si="17"/>
        <v>2.8095587109660855E-16</v>
      </c>
      <c r="AO97" s="113">
        <f t="shared" si="18"/>
        <v>2.2618046936512322E-15</v>
      </c>
      <c r="AP97" s="113">
        <f t="shared" si="19"/>
        <v>1.1499960945433865E-13</v>
      </c>
      <c r="AQ97" s="113">
        <f t="shared" si="20"/>
        <v>2.1020049860443433E-14</v>
      </c>
      <c r="AR97" s="113">
        <f t="shared" si="21"/>
        <v>-5.8844606778304492E-18</v>
      </c>
      <c r="AS97" s="113">
        <f t="shared" si="22"/>
        <v>-2.9601136055484781E-15</v>
      </c>
      <c r="AT97" s="113">
        <f t="shared" si="23"/>
        <v>1.1188845945883869E-12</v>
      </c>
      <c r="AU97" s="113">
        <f t="shared" si="24"/>
        <v>3.7671870619395099E-13</v>
      </c>
      <c r="AV97" s="113">
        <f t="shared" si="25"/>
        <v>0</v>
      </c>
      <c r="AW97" s="149">
        <f>T96*Other_forcing_efficacy*clim_sens2*(1-EXP(-1/clim_time2))
+AW96*EXP(-1/clim_time2)</f>
        <v>0</v>
      </c>
      <c r="AX97" s="113">
        <f>p_0*(inventory[[#This Row],[CO2_flux]]+inventory[[#This Row],[CH4_to_CO2]])+AX96</f>
        <v>0.51587701310782463</v>
      </c>
      <c r="AY97" s="113">
        <f>p_1*(inventory[[#This Row],[CO2_flux]]+inventory[[#This Row],[CH4_to_CO2]])+AY96*EXP(-1/life1_CO2)</f>
        <v>0.4315146996535445</v>
      </c>
      <c r="AZ97" s="113">
        <f>p_2*(inventory[[#This Row],[CO2_flux]]+inventory[[#This Row],[CH4_to_CO2]])+AZ96*EXP(-1/life2_CO2)</f>
        <v>7.4392873300069273E-2</v>
      </c>
      <c r="BA97" s="113">
        <f>p_3*(inventory[[#This Row],[CO2_flux]]+inventory[[#This Row],[CH4_to_CO2]])+BA96*EXP(-1/life3_CO2)</f>
        <v>1.5969887665534053E-4</v>
      </c>
      <c r="BB97" s="113">
        <f>IF(fossil_CH4,K96*(1-EXP(-1/life_CH4))*CH4_to_CO2,0)</f>
        <v>8.1352930094518062E-5</v>
      </c>
    </row>
    <row r="98" spans="1:54" x14ac:dyDescent="0.2">
      <c r="A98" s="43">
        <v>91</v>
      </c>
      <c r="B98" s="107">
        <v>0</v>
      </c>
      <c r="C98" s="107">
        <v>0</v>
      </c>
      <c r="D98" s="107">
        <v>0</v>
      </c>
      <c r="E98" s="107">
        <v>0</v>
      </c>
      <c r="F98" s="107">
        <v>0</v>
      </c>
      <c r="G98" s="107">
        <v>0</v>
      </c>
      <c r="H98" s="131">
        <f>SUM(inventory[[#This Row],[CO2_IRF]:[other_IRF]])</f>
        <v>4.3823847983656982E-10</v>
      </c>
      <c r="I98" s="133">
        <f>SUM(inventory[[#This Row],[CO2_temp]:[other_temp]])</f>
        <v>1.6076964659366015E-12</v>
      </c>
      <c r="J98" s="117">
        <f>SUM(inventory[[#This Row],[CO2_mass0]:[CO2_mass3]])</f>
        <v>1.0188851835692443</v>
      </c>
      <c r="K98" s="117">
        <f>inventory[[#This Row],[CH4_flux]]+K97*EXP(-1/life_CH4)</f>
        <v>6.4988854603236922E-4</v>
      </c>
      <c r="L98" s="117">
        <f>inventory[[#This Row],[Gas1_flux]]+L97*EXP(-1/life_gas1)</f>
        <v>0.47139159632227934</v>
      </c>
      <c r="M98" s="117">
        <f>inventory[[#This Row],[Gas2_flux]]+M97*EXP(-1/life_gas2)</f>
        <v>0</v>
      </c>
      <c r="N98" s="140">
        <f>inventory[[#This Row],[Gas3_flux]]+N97*EXP(-1/life_gas3)</f>
        <v>0.13236100245958843</v>
      </c>
      <c r="O98" s="3">
        <f>inventory[[#This Row],[CO2]]*A_CO2</f>
        <v>1.784781176058245E-15</v>
      </c>
      <c r="P98" s="3">
        <f>inventory[[#This Row],[CH4]]*A_CH4</f>
        <v>1.3681872779842594E-16</v>
      </c>
      <c r="Q98" s="3">
        <f>inventory[[#This Row],[gas1]]*A_gas1</f>
        <v>1.6820973393589492E-13</v>
      </c>
      <c r="R98" s="3">
        <f>inventory[[#This Row],[gas2]]*A_gas2</f>
        <v>0</v>
      </c>
      <c r="S98" s="3">
        <f>inventory[[#This Row],[gas3]]*A_gas3</f>
        <v>1.4107330637498212E-12</v>
      </c>
      <c r="T98" s="142">
        <f>inventory[[#This Row],[Other_forcing]]/earth_area</f>
        <v>0</v>
      </c>
      <c r="U98" s="3">
        <f>U97+A_CO2*(AX97+AY97*life1_CO2*(1-EXP(-1/life1_CO2))+AZ97*life2_CO2*(1-EXP(-1/life2_CO2))+BA97*life3_CO2*(1-EXP(-1/life3_CO2)))</f>
        <v>1.8876667811165491E-13</v>
      </c>
      <c r="V98" s="3">
        <f t="shared" si="13"/>
        <v>2.6088314145445141E-12</v>
      </c>
      <c r="W98" s="3">
        <f t="shared" si="14"/>
        <v>2.2823840381431348E-11</v>
      </c>
      <c r="X98" s="3">
        <f t="shared" si="15"/>
        <v>-3.5199999999999995E-12</v>
      </c>
      <c r="Y98" s="3">
        <f t="shared" si="16"/>
        <v>4.1613704136248229E-10</v>
      </c>
      <c r="Z98" s="142">
        <f>Z97+inventory[[#This Row],[Other_radfor]]</f>
        <v>0</v>
      </c>
      <c r="AA98" s="3">
        <f>SUM(inventory[[#This Row],[CO2_temp_s1]:[CO2_temp_s2]])</f>
        <v>1.3356330334764033E-15</v>
      </c>
      <c r="AB98" s="3">
        <f>inventory[[#This Row],[CH4_temp_s1]]+inventory[[#This Row],[CH4_temp_s2]]</f>
        <v>2.5159429738306433E-15</v>
      </c>
      <c r="AC98" s="3">
        <f>inventory[[#This Row],[gas1_temp_s1]]+inventory[[#This Row],[gas1_temp_s2]]</f>
        <v>1.351991904771214E-13</v>
      </c>
      <c r="AD98" s="3">
        <f>inventory[[#This Row],[gas2_temp_s1]]+inventory[[#This Row],[gas2_temp_s2]]</f>
        <v>-2.9581178411743465E-15</v>
      </c>
      <c r="AE98" s="3">
        <f>inventory[[#This Row],[gas3_temp_s1]]+inventory[[#This Row],[gas3_temp_s2]]</f>
        <v>1.4716038172933474E-12</v>
      </c>
      <c r="AF98" s="142">
        <f>inventory[[#This Row],[other_temp_s1]]+inventory[[#This Row],[other_temp_s2]]</f>
        <v>0</v>
      </c>
      <c r="AG98" s="118">
        <f>inventory[[#This Row],[CO2_flux]]+AG97</f>
        <v>1</v>
      </c>
      <c r="AH98" s="118">
        <f>inventory[[#This Row],[CH4_flux]]+AH97</f>
        <v>1</v>
      </c>
      <c r="AI98" s="118">
        <f>inventory[[#This Row],[Gas1_flux]]+AI97</f>
        <v>1</v>
      </c>
      <c r="AJ98" s="118">
        <f>inventory[[#This Row],[Gas2_flux]]+AJ97</f>
        <v>1</v>
      </c>
      <c r="AK98" s="144">
        <f>inventory[[#This Row],[Gas3_flux]]+AK97</f>
        <v>1</v>
      </c>
      <c r="AL98" s="113">
        <f>A_CO2*(AX97*clim_sens1*(1-EXP(-1/clim_time1))
+AY97*clim_sens1*life1_CO2/(life1_CO2-clim_time1)*(EXP(-1/life1_CO2)-EXP(-1/clim_time1))
+AZ97*clim_sens1*life2_CO2/(life2_CO2-clim_time1)*(EXP(-1/life2_CO2)-EXP(-1/clim_time1))
+BA97*clim_sens1*life3_CO2/(life3_CO2-clim_time1)*(EXP(-1/life3_CO2)-EXP(-1/clim_time1)))
+AL97*EXP(-1/clim_time1)</f>
        <v>1.158979622662407E-15</v>
      </c>
      <c r="AM98" s="113">
        <f>A_CO2*(AX97*clim_sens2*(1-EXP(-1/clim_time2))
+AY97*clim_sens2*life1_CO2/(life1_CO2-clim_time2)*(EXP(-1/life1_CO2)-EXP(-1/clim_time2))
+AZ97*clim_sens2*life2_CO2/(life2_CO2-clim_time2)*(EXP(-1/life2_CO2)-EXP(-1/clim_time2))
+BA97*clim_sens2*life3_CO2/(life3_CO2-clim_time2)*(EXP(-1/life3_CO2)-EXP(-1/clim_time2)))
+AM97*EXP(-1/clim_time2)</f>
        <v>1.7665341081399645E-16</v>
      </c>
      <c r="AN98" s="113">
        <f t="shared" si="17"/>
        <v>2.5950578676739998E-16</v>
      </c>
      <c r="AO98" s="113">
        <f t="shared" si="18"/>
        <v>2.2564371870632434E-15</v>
      </c>
      <c r="AP98" s="113">
        <f t="shared" si="19"/>
        <v>1.1405367527096423E-13</v>
      </c>
      <c r="AQ98" s="113">
        <f t="shared" si="20"/>
        <v>2.1145515206157166E-14</v>
      </c>
      <c r="AR98" s="113">
        <f t="shared" si="21"/>
        <v>-5.2240213242116037E-18</v>
      </c>
      <c r="AS98" s="113">
        <f t="shared" si="22"/>
        <v>-2.9528938198501348E-15</v>
      </c>
      <c r="AT98" s="113">
        <f t="shared" si="23"/>
        <v>1.094311312374504E-12</v>
      </c>
      <c r="AU98" s="113">
        <f t="shared" si="24"/>
        <v>3.7729250491884333E-13</v>
      </c>
      <c r="AV98" s="113">
        <f t="shared" si="25"/>
        <v>0</v>
      </c>
      <c r="AW98" s="149">
        <f>T97*Other_forcing_efficacy*clim_sens2*(1-EXP(-1/clim_time2))
+AW97*EXP(-1/clim_time2)</f>
        <v>0</v>
      </c>
      <c r="AX98" s="113">
        <f>p_0*(inventory[[#This Row],[CO2_flux]]+inventory[[#This Row],[CH4_to_CO2]])+AX97</f>
        <v>0.5158933214260526</v>
      </c>
      <c r="AY98" s="113">
        <f>p_1*(inventory[[#This Row],[CO2_flux]]+inventory[[#This Row],[CH4_to_CO2]])+AY97*EXP(-1/life1_CO2)</f>
        <v>0.43043879247468569</v>
      </c>
      <c r="AZ98" s="113">
        <f>p_2*(inventory[[#This Row],[CO2_flux]]+inventory[[#This Row],[CH4_to_CO2]])+AZ97*EXP(-1/life2_CO2)</f>
        <v>7.2405744109724168E-2</v>
      </c>
      <c r="BA98" s="113">
        <f>p_3*(inventory[[#This Row],[CO2_flux]]+inventory[[#This Row],[CH4_to_CO2]])+BA97*EXP(-1/life3_CO2)</f>
        <v>1.4732555878173441E-4</v>
      </c>
      <c r="BB98" s="113">
        <f>IF(fossil_CH4,K97*(1-EXP(-1/life_CH4))*CH4_to_CO2,0)</f>
        <v>7.5049784758264413E-5</v>
      </c>
    </row>
    <row r="99" spans="1:54" x14ac:dyDescent="0.2">
      <c r="A99" s="43">
        <v>92</v>
      </c>
      <c r="B99" s="107">
        <v>0</v>
      </c>
      <c r="C99" s="107">
        <v>0</v>
      </c>
      <c r="D99" s="107">
        <v>0</v>
      </c>
      <c r="E99" s="107">
        <v>0</v>
      </c>
      <c r="F99" s="107">
        <v>0</v>
      </c>
      <c r="G99" s="107">
        <v>0</v>
      </c>
      <c r="H99" s="131">
        <f>SUM(inventory[[#This Row],[CO2_IRF]:[other_IRF]])</f>
        <v>4.3980308364499101E-10</v>
      </c>
      <c r="I99" s="133">
        <f>SUM(inventory[[#This Row],[CO2_temp]:[other_temp]])</f>
        <v>1.5833666189869915E-12</v>
      </c>
      <c r="J99" s="117">
        <f>SUM(inventory[[#This Row],[CO2_mass0]:[CO2_mass3]])</f>
        <v>1.0158792021122727</v>
      </c>
      <c r="K99" s="117">
        <f>inventory[[#This Row],[CH4_flux]]+K98*EXP(-1/life_CH4)</f>
        <v>5.995358180697826E-4</v>
      </c>
      <c r="L99" s="117">
        <f>inventory[[#This Row],[Gas1_flux]]+L98*EXP(-1/life_gas1)</f>
        <v>0.46751185208915041</v>
      </c>
      <c r="M99" s="117">
        <f>inventory[[#This Row],[Gas2_flux]]+M98*EXP(-1/life_gas2)</f>
        <v>0</v>
      </c>
      <c r="N99" s="140">
        <f>inventory[[#This Row],[Gas3_flux]]+N98*EXP(-1/life_gas3)</f>
        <v>0.12945208783046794</v>
      </c>
      <c r="O99" s="3">
        <f>inventory[[#This Row],[CO2]]*A_CO2</f>
        <v>1.7795155983400676E-15</v>
      </c>
      <c r="P99" s="3">
        <f>inventory[[#This Row],[CH4]]*A_CH4</f>
        <v>1.2621814678637315E-16</v>
      </c>
      <c r="Q99" s="3">
        <f>inventory[[#This Row],[gas1]]*A_gas1</f>
        <v>1.6682529952873641E-13</v>
      </c>
      <c r="R99" s="3">
        <f>inventory[[#This Row],[gas2]]*A_gas2</f>
        <v>0</v>
      </c>
      <c r="S99" s="3">
        <f>inventory[[#This Row],[gas3]]*A_gas3</f>
        <v>1.3797292033176009E-12</v>
      </c>
      <c r="T99" s="142">
        <f>inventory[[#This Row],[Other_forcing]]/earth_area</f>
        <v>0</v>
      </c>
      <c r="U99" s="3">
        <f>U98+A_CO2*(AX98+AY98*life1_CO2*(1-EXP(-1/life1_CO2))+AZ98*life2_CO2*(1-EXP(-1/life2_CO2))+BA98*life3_CO2*(1-EXP(-1/life3_CO2)))</f>
        <v>1.9054875661221885E-13</v>
      </c>
      <c r="V99" s="3">
        <f t="shared" si="13"/>
        <v>2.6089628617490636E-12</v>
      </c>
      <c r="W99" s="3">
        <f t="shared" si="14"/>
        <v>2.2991356944697526E-11</v>
      </c>
      <c r="X99" s="3">
        <f t="shared" si="15"/>
        <v>-3.5199999999999995E-12</v>
      </c>
      <c r="Y99" s="3">
        <f t="shared" si="16"/>
        <v>4.1753221508193219E-10</v>
      </c>
      <c r="Z99" s="142">
        <f>Z98+inventory[[#This Row],[Other_radfor]]</f>
        <v>0</v>
      </c>
      <c r="AA99" s="3">
        <f>SUM(inventory[[#This Row],[CO2_temp_s1]:[CO2_temp_s2]])</f>
        <v>1.3331922961528731E-15</v>
      </c>
      <c r="AB99" s="3">
        <f>inventory[[#This Row],[CH4_temp_s1]]+inventory[[#This Row],[CH4_temp_s2]]</f>
        <v>2.4907531528178071E-15</v>
      </c>
      <c r="AC99" s="3">
        <f>inventory[[#This Row],[gas1_temp_s1]]+inventory[[#This Row],[gas1_temp_s2]]</f>
        <v>1.3438468368642051E-13</v>
      </c>
      <c r="AD99" s="3">
        <f>inventory[[#This Row],[gas2_temp_s1]]+inventory[[#This Row],[gas2_temp_s2]]</f>
        <v>-2.9503293494110409E-15</v>
      </c>
      <c r="AE99" s="3">
        <f>inventory[[#This Row],[gas3_temp_s1]]+inventory[[#This Row],[gas3_temp_s2]]</f>
        <v>1.4481083192010114E-12</v>
      </c>
      <c r="AF99" s="142">
        <f>inventory[[#This Row],[other_temp_s1]]+inventory[[#This Row],[other_temp_s2]]</f>
        <v>0</v>
      </c>
      <c r="AG99" s="118">
        <f>inventory[[#This Row],[CO2_flux]]+AG98</f>
        <v>1</v>
      </c>
      <c r="AH99" s="118">
        <f>inventory[[#This Row],[CH4_flux]]+AH98</f>
        <v>1</v>
      </c>
      <c r="AI99" s="118">
        <f>inventory[[#This Row],[Gas1_flux]]+AI98</f>
        <v>1</v>
      </c>
      <c r="AJ99" s="118">
        <f>inventory[[#This Row],[Gas2_flux]]+AJ98</f>
        <v>1</v>
      </c>
      <c r="AK99" s="144">
        <f>inventory[[#This Row],[Gas3_flux]]+AK98</f>
        <v>1</v>
      </c>
      <c r="AL99" s="113">
        <f>A_CO2*(AX98*clim_sens1*(1-EXP(-1/clim_time1))
+AY98*clim_sens1*life1_CO2/(life1_CO2-clim_time1)*(EXP(-1/life1_CO2)-EXP(-1/clim_time1))
+AZ98*clim_sens1*life2_CO2/(life2_CO2-clim_time1)*(EXP(-1/life2_CO2)-EXP(-1/clim_time1))
+BA98*clim_sens1*life3_CO2/(life3_CO2-clim_time1)*(EXP(-1/life3_CO2)-EXP(-1/clim_time1)))
+AL98*EXP(-1/clim_time1)</f>
        <v>1.1551050865489328E-15</v>
      </c>
      <c r="AM99" s="113">
        <f>A_CO2*(AX98*clim_sens2*(1-EXP(-1/clim_time2))
+AY98*clim_sens2*life1_CO2/(life1_CO2-clim_time2)*(EXP(-1/life1_CO2)-EXP(-1/clim_time2))
+AZ98*clim_sens2*life2_CO2/(life2_CO2-clim_time2)*(EXP(-1/life2_CO2)-EXP(-1/clim_time2))
+BA98*clim_sens2*life3_CO2/(life3_CO2-clim_time2)*(EXP(-1/life3_CO2)-EXP(-1/clim_time2)))
+AM98*EXP(-1/clim_time2)</f>
        <v>1.7808720960394026E-16</v>
      </c>
      <c r="AN99" s="113">
        <f t="shared" si="17"/>
        <v>2.3968193202207743E-16</v>
      </c>
      <c r="AO99" s="113">
        <f t="shared" si="18"/>
        <v>2.2510712207957298E-15</v>
      </c>
      <c r="AP99" s="113">
        <f t="shared" si="19"/>
        <v>1.131154637378293E-13</v>
      </c>
      <c r="AQ99" s="113">
        <f t="shared" si="20"/>
        <v>2.1269219948591227E-14</v>
      </c>
      <c r="AR99" s="113">
        <f t="shared" si="21"/>
        <v>-4.6377060345790766E-18</v>
      </c>
      <c r="AS99" s="113">
        <f t="shared" si="22"/>
        <v>-2.945691643376462E-15</v>
      </c>
      <c r="AT99" s="113">
        <f t="shared" si="23"/>
        <v>1.0702762186620311E-12</v>
      </c>
      <c r="AU99" s="113">
        <f t="shared" si="24"/>
        <v>3.7783210053898018E-13</v>
      </c>
      <c r="AV99" s="113">
        <f t="shared" si="25"/>
        <v>0</v>
      </c>
      <c r="AW99" s="149">
        <f>T98*Other_forcing_efficacy*clim_sens2*(1-EXP(-1/clim_time2))
+AW98*EXP(-1/clim_time2)</f>
        <v>0</v>
      </c>
      <c r="AX99" s="113">
        <f>p_0*(inventory[[#This Row],[CO2_flux]]+inventory[[#This Row],[CH4_to_CO2]])+AX98</f>
        <v>0.51590836619175873</v>
      </c>
      <c r="AY99" s="113">
        <f>p_1*(inventory[[#This Row],[CO2_flux]]+inventory[[#This Row],[CH4_to_CO2]])+AY98*EXP(-1/life1_CO2)</f>
        <v>0.42936430728818664</v>
      </c>
      <c r="AZ99" s="113">
        <f>p_2*(inventory[[#This Row],[CO2_flux]]+inventory[[#This Row],[CH4_to_CO2]])+AZ98*EXP(-1/life2_CO2)</f>
        <v>7.0470617717763306E-2</v>
      </c>
      <c r="BA99" s="113">
        <f>p_3*(inventory[[#This Row],[CO2_flux]]+inventory[[#This Row],[CH4_to_CO2]])+BA98*EXP(-1/life3_CO2)</f>
        <v>1.3591091456405214E-4</v>
      </c>
      <c r="BB99" s="113">
        <f>IF(fossil_CH4,K98*(1-EXP(-1/life_CH4))*CH4_to_CO2,0)</f>
        <v>6.9235000948556606E-5</v>
      </c>
    </row>
    <row r="100" spans="1:54" x14ac:dyDescent="0.2">
      <c r="A100" s="43">
        <v>93</v>
      </c>
      <c r="B100" s="107">
        <v>0</v>
      </c>
      <c r="C100" s="107">
        <v>0</v>
      </c>
      <c r="D100" s="107">
        <v>0</v>
      </c>
      <c r="E100" s="107">
        <v>0</v>
      </c>
      <c r="F100" s="107">
        <v>0</v>
      </c>
      <c r="G100" s="107">
        <v>0</v>
      </c>
      <c r="H100" s="131">
        <f>SUM(inventory[[#This Row],[CO2_IRF]:[other_IRF]])</f>
        <v>4.4133563141386526E-10</v>
      </c>
      <c r="I100" s="133">
        <f>SUM(inventory[[#This Row],[CO2_temp]:[other_temp]])</f>
        <v>1.559537344627375E-12</v>
      </c>
      <c r="J100" s="117">
        <f>SUM(inventory[[#This Row],[CO2_mass0]:[CO2_mass3]])</f>
        <v>1.0129251848562026</v>
      </c>
      <c r="K100" s="117">
        <f>inventory[[#This Row],[CH4_flux]]+K99*EXP(-1/life_CH4)</f>
        <v>5.5308437014783233E-4</v>
      </c>
      <c r="L100" s="117">
        <f>inventory[[#This Row],[Gas1_flux]]+L99*EXP(-1/life_gas1)</f>
        <v>0.46366403972632197</v>
      </c>
      <c r="M100" s="117">
        <f>inventory[[#This Row],[Gas2_flux]]+M99*EXP(-1/life_gas2)</f>
        <v>0</v>
      </c>
      <c r="N100" s="140">
        <f>inventory[[#This Row],[Gas3_flux]]+N99*EXP(-1/life_gas3)</f>
        <v>0.12660710278908305</v>
      </c>
      <c r="O100" s="3">
        <f>inventory[[#This Row],[CO2]]*A_CO2</f>
        <v>1.7743410463126099E-15</v>
      </c>
      <c r="P100" s="3">
        <f>inventory[[#This Row],[CH4]]*A_CH4</f>
        <v>1.1643888840756872E-16</v>
      </c>
      <c r="Q100" s="3">
        <f>inventory[[#This Row],[gas1]]*A_gas1</f>
        <v>1.6545225957885977E-13</v>
      </c>
      <c r="R100" s="3">
        <f>inventory[[#This Row],[gas2]]*A_gas2</f>
        <v>0</v>
      </c>
      <c r="S100" s="3">
        <f>inventory[[#This Row],[gas3]]*A_gas3</f>
        <v>1.3494067186795694E-12</v>
      </c>
      <c r="T100" s="142">
        <f>inventory[[#This Row],[Other_forcing]]/earth_area</f>
        <v>0</v>
      </c>
      <c r="U100" s="3">
        <f>U99+A_CO2*(AX99+AY99*life1_CO2*(1-EXP(-1/life1_CO2))+AZ99*life2_CO2*(1-EXP(-1/life2_CO2))+BA99*life3_CO2*(1-EXP(-1/life3_CO2)))</f>
        <v>1.9232562003609293E-13</v>
      </c>
      <c r="V100" s="3">
        <f t="shared" si="13"/>
        <v>2.609084124552961E-12</v>
      </c>
      <c r="W100" s="3">
        <f t="shared" si="14"/>
        <v>2.3157494778632602E-11</v>
      </c>
      <c r="X100" s="3">
        <f t="shared" si="15"/>
        <v>-3.5199999999999995E-12</v>
      </c>
      <c r="Y100" s="3">
        <f t="shared" si="16"/>
        <v>4.1889672689064362E-10</v>
      </c>
      <c r="Z100" s="142">
        <f>Z99+inventory[[#This Row],[Other_radfor]]</f>
        <v>0</v>
      </c>
      <c r="AA100" s="3">
        <f>SUM(inventory[[#This Row],[CO2_temp_s1]:[CO2_temp_s2]])</f>
        <v>1.3308082006002107E-15</v>
      </c>
      <c r="AB100" s="3">
        <f>inventory[[#This Row],[CH4_temp_s1]]+inventory[[#This Row],[CH4_temp_s2]]</f>
        <v>2.4670700012375856E-15</v>
      </c>
      <c r="AC100" s="3">
        <f>inventory[[#This Row],[gas1_temp_s1]]+inventory[[#This Row],[gas1_temp_s2]]</f>
        <v>1.3357609869335454E-13</v>
      </c>
      <c r="AD100" s="3">
        <f>inventory[[#This Row],[gas2_temp_s1]]+inventory[[#This Row],[gas2_temp_s2]]</f>
        <v>-2.9426242287116944E-15</v>
      </c>
      <c r="AE100" s="3">
        <f>inventory[[#This Row],[gas3_temp_s1]]+inventory[[#This Row],[gas3_temp_s2]]</f>
        <v>1.4251059919608944E-12</v>
      </c>
      <c r="AF100" s="142">
        <f>inventory[[#This Row],[other_temp_s1]]+inventory[[#This Row],[other_temp_s2]]</f>
        <v>0</v>
      </c>
      <c r="AG100" s="118">
        <f>inventory[[#This Row],[CO2_flux]]+AG99</f>
        <v>1</v>
      </c>
      <c r="AH100" s="118">
        <f>inventory[[#This Row],[CH4_flux]]+AH99</f>
        <v>1</v>
      </c>
      <c r="AI100" s="118">
        <f>inventory[[#This Row],[Gas1_flux]]+AI99</f>
        <v>1</v>
      </c>
      <c r="AJ100" s="118">
        <f>inventory[[#This Row],[Gas2_flux]]+AJ99</f>
        <v>1</v>
      </c>
      <c r="AK100" s="144">
        <f>inventory[[#This Row],[Gas3_flux]]+AK99</f>
        <v>1</v>
      </c>
      <c r="AL100" s="113">
        <f>A_CO2*(AX99*clim_sens1*(1-EXP(-1/clim_time1))
+AY99*clim_sens1*life1_CO2/(life1_CO2-clim_time1)*(EXP(-1/life1_CO2)-EXP(-1/clim_time1))
+AZ99*clim_sens1*life2_CO2/(life2_CO2-clim_time1)*(EXP(-1/life2_CO2)-EXP(-1/clim_time1))
+BA99*clim_sens1*life3_CO2/(life3_CO2-clim_time1)*(EXP(-1/life3_CO2)-EXP(-1/clim_time1)))
+AL99*EXP(-1/clim_time1)</f>
        <v>1.1512961460016955E-15</v>
      </c>
      <c r="AM100" s="113">
        <f>A_CO2*(AX99*clim_sens2*(1-EXP(-1/clim_time2))
+AY99*clim_sens2*life1_CO2/(life1_CO2-clim_time2)*(EXP(-1/life1_CO2)-EXP(-1/clim_time2))
+AZ99*clim_sens2*life2_CO2/(life2_CO2-clim_time2)*(EXP(-1/life2_CO2)-EXP(-1/clim_time2))
+BA99*clim_sens2*life3_CO2/(life3_CO2-clim_time2)*(EXP(-1/life3_CO2)-EXP(-1/clim_time2)))
+AM99*EXP(-1/clim_time2)</f>
        <v>1.7951205459851531E-16</v>
      </c>
      <c r="AN100" s="113">
        <f t="shared" si="17"/>
        <v>2.2136231517378962E-16</v>
      </c>
      <c r="AO100" s="113">
        <f t="shared" si="18"/>
        <v>2.2457076860637959E-15</v>
      </c>
      <c r="AP100" s="113">
        <f t="shared" si="19"/>
        <v>1.1218491833958718E-13</v>
      </c>
      <c r="AQ100" s="113">
        <f t="shared" si="20"/>
        <v>2.1391180353767355E-14</v>
      </c>
      <c r="AR100" s="113">
        <f t="shared" si="21"/>
        <v>-4.1171955335418093E-18</v>
      </c>
      <c r="AS100" s="113">
        <f t="shared" si="22"/>
        <v>-2.9385070331781524E-15</v>
      </c>
      <c r="AT100" s="113">
        <f t="shared" si="23"/>
        <v>1.0467676945555474E-12</v>
      </c>
      <c r="AU100" s="113">
        <f t="shared" si="24"/>
        <v>3.7833829740534718E-13</v>
      </c>
      <c r="AV100" s="113">
        <f t="shared" si="25"/>
        <v>0</v>
      </c>
      <c r="AW100" s="149">
        <f>T99*Other_forcing_efficacy*clim_sens2*(1-EXP(-1/clim_time2))
+AW99*EXP(-1/clim_time2)</f>
        <v>0</v>
      </c>
      <c r="AX100" s="113">
        <f>p_0*(inventory[[#This Row],[CO2_flux]]+inventory[[#This Row],[CH4_to_CO2]])+AX99</f>
        <v>0.51592224530375475</v>
      </c>
      <c r="AY100" s="113">
        <f>p_1*(inventory[[#This Row],[CO2_flux]]+inventory[[#This Row],[CH4_to_CO2]])+AY99*EXP(-1/life1_CO2)</f>
        <v>0.42829134141047787</v>
      </c>
      <c r="AZ100" s="113">
        <f>p_2*(inventory[[#This Row],[CO2_flux]]+inventory[[#This Row],[CH4_to_CO2]])+AZ99*EXP(-1/life2_CO2)</f>
        <v>6.8586217475293088E-2</v>
      </c>
      <c r="BA100" s="113">
        <f>p_3*(inventory[[#This Row],[CO2_flux]]+inventory[[#This Row],[CH4_to_CO2]])+BA99*EXP(-1/life3_CO2)</f>
        <v>1.2538066667695344E-4</v>
      </c>
      <c r="BB100" s="113">
        <f>IF(fossil_CH4,K99*(1-EXP(-1/life_CH4))*CH4_to_CO2,0)</f>
        <v>6.3870740892681634E-5</v>
      </c>
    </row>
    <row r="101" spans="1:54" x14ac:dyDescent="0.2">
      <c r="A101" s="43">
        <v>94</v>
      </c>
      <c r="B101" s="107">
        <v>0</v>
      </c>
      <c r="C101" s="107">
        <v>0</v>
      </c>
      <c r="D101" s="107">
        <v>0</v>
      </c>
      <c r="E101" s="107">
        <v>0</v>
      </c>
      <c r="F101" s="107">
        <v>0</v>
      </c>
      <c r="G101" s="107">
        <v>0</v>
      </c>
      <c r="H101" s="131">
        <f>SUM(inventory[[#This Row],[CO2_IRF]:[other_IRF]])</f>
        <v>4.4283680923014502E-10</v>
      </c>
      <c r="I101" s="133">
        <f>SUM(inventory[[#This Row],[CO2_temp]:[other_temp]])</f>
        <v>1.5361978960530987E-12</v>
      </c>
      <c r="J101" s="117">
        <f>SUM(inventory[[#This Row],[CO2_mass0]:[CO2_mass3]])</f>
        <v>1.0100219908016741</v>
      </c>
      <c r="K101" s="117">
        <f>inventory[[#This Row],[CH4_flux]]+K100*EXP(-1/life_CH4)</f>
        <v>5.1023193491038271E-4</v>
      </c>
      <c r="L101" s="117">
        <f>inventory[[#This Row],[Gas1_flux]]+L100*EXP(-1/life_gas1)</f>
        <v>0.4598478964215364</v>
      </c>
      <c r="M101" s="117">
        <f>inventory[[#This Row],[Gas2_flux]]+M100*EXP(-1/life_gas2)</f>
        <v>0</v>
      </c>
      <c r="N101" s="140">
        <f>inventory[[#This Row],[Gas3_flux]]+N100*EXP(-1/life_gas3)</f>
        <v>0.12382464234673209</v>
      </c>
      <c r="O101" s="3">
        <f>inventory[[#This Row],[CO2]]*A_CO2</f>
        <v>1.7692555212872921E-15</v>
      </c>
      <c r="P101" s="3">
        <f>inventory[[#This Row],[CH4]]*A_CH4</f>
        <v>1.0741731738889705E-16</v>
      </c>
      <c r="Q101" s="3">
        <f>inventory[[#This Row],[gas1]]*A_gas1</f>
        <v>1.6409052030525513E-13</v>
      </c>
      <c r="R101" s="3">
        <f>inventory[[#This Row],[gas2]]*A_gas2</f>
        <v>0</v>
      </c>
      <c r="S101" s="3">
        <f>inventory[[#This Row],[gas3]]*A_gas3</f>
        <v>1.3197506351530118E-12</v>
      </c>
      <c r="T101" s="142">
        <f>inventory[[#This Row],[Other_forcing]]/earth_area</f>
        <v>0</v>
      </c>
      <c r="U101" s="3">
        <f>U100+A_CO2*(AX100+AY100*life1_CO2*(1-EXP(-1/life1_CO2))+AZ100*life2_CO2*(1-EXP(-1/life2_CO2))+BA100*life3_CO2*(1-EXP(-1/life3_CO2)))</f>
        <v>1.9409735803391967E-13</v>
      </c>
      <c r="V101" s="3">
        <f t="shared" si="13"/>
        <v>2.6091959920335927E-12</v>
      </c>
      <c r="W101" s="3">
        <f t="shared" si="14"/>
        <v>2.3322265230738764E-11</v>
      </c>
      <c r="X101" s="3">
        <f t="shared" si="15"/>
        <v>-3.5199999999999995E-12</v>
      </c>
      <c r="Y101" s="3">
        <f t="shared" si="16"/>
        <v>4.2023125064933874E-10</v>
      </c>
      <c r="Z101" s="142">
        <f>Z100+inventory[[#This Row],[Other_radfor]]</f>
        <v>0</v>
      </c>
      <c r="AA101" s="3">
        <f>SUM(inventory[[#This Row],[CO2_temp_s1]:[CO2_temp_s2]])</f>
        <v>1.3284798475170345E-15</v>
      </c>
      <c r="AB101" s="3">
        <f>inventory[[#This Row],[CH4_temp_s1]]+inventory[[#This Row],[CH4_temp_s2]]</f>
        <v>2.4447813491771522E-15</v>
      </c>
      <c r="AC101" s="3">
        <f>inventory[[#This Row],[gas1_temp_s1]]+inventory[[#This Row],[gas1_temp_s2]]</f>
        <v>1.3277339478482187E-13</v>
      </c>
      <c r="AD101" s="3">
        <f>inventory[[#This Row],[gas2_temp_s1]]+inventory[[#This Row],[gas2_temp_s2]]</f>
        <v>-2.9349950506658659E-15</v>
      </c>
      <c r="AE101" s="3">
        <f>inventory[[#This Row],[gas3_temp_s1]]+inventory[[#This Row],[gas3_temp_s2]]</f>
        <v>1.4025862351222486E-12</v>
      </c>
      <c r="AF101" s="142">
        <f>inventory[[#This Row],[other_temp_s1]]+inventory[[#This Row],[other_temp_s2]]</f>
        <v>0</v>
      </c>
      <c r="AG101" s="118">
        <f>inventory[[#This Row],[CO2_flux]]+AG100</f>
        <v>1</v>
      </c>
      <c r="AH101" s="118">
        <f>inventory[[#This Row],[CH4_flux]]+AH100</f>
        <v>1</v>
      </c>
      <c r="AI101" s="118">
        <f>inventory[[#This Row],[Gas1_flux]]+AI100</f>
        <v>1</v>
      </c>
      <c r="AJ101" s="118">
        <f>inventory[[#This Row],[Gas2_flux]]+AJ100</f>
        <v>1</v>
      </c>
      <c r="AK101" s="144">
        <f>inventory[[#This Row],[Gas3_flux]]+AK100</f>
        <v>1</v>
      </c>
      <c r="AL101" s="113">
        <f>A_CO2*(AX100*clim_sens1*(1-EXP(-1/clim_time1))
+AY100*clim_sens1*life1_CO2/(life1_CO2-clim_time1)*(EXP(-1/life1_CO2)-EXP(-1/clim_time1))
+AZ100*clim_sens1*life2_CO2/(life2_CO2-clim_time1)*(EXP(-1/life2_CO2)-EXP(-1/clim_time1))
+BA100*clim_sens1*life3_CO2/(life3_CO2-clim_time1)*(EXP(-1/life3_CO2)-EXP(-1/clim_time1)))
+AL100*EXP(-1/clim_time1)</f>
        <v>1.1475517860762411E-15</v>
      </c>
      <c r="AM101" s="113">
        <f>A_CO2*(AX100*clim_sens2*(1-EXP(-1/clim_time2))
+AY100*clim_sens2*life1_CO2/(life1_CO2-clim_time2)*(EXP(-1/life1_CO2)-EXP(-1/clim_time2))
+AZ100*clim_sens2*life2_CO2/(life2_CO2-clim_time2)*(EXP(-1/life2_CO2)-EXP(-1/clim_time2))
+BA100*clim_sens2*life3_CO2/(life3_CO2-clim_time2)*(EXP(-1/life3_CO2)-EXP(-1/clim_time2)))
+AM100*EXP(-1/clim_time2)</f>
        <v>1.809280614407934E-16</v>
      </c>
      <c r="AN101" s="113">
        <f t="shared" si="17"/>
        <v>2.0443394660985311E-16</v>
      </c>
      <c r="AO101" s="113">
        <f t="shared" si="18"/>
        <v>2.2403474025672992E-15</v>
      </c>
      <c r="AP101" s="113">
        <f t="shared" si="19"/>
        <v>1.1126198223532114E-13</v>
      </c>
      <c r="AQ101" s="113">
        <f t="shared" si="20"/>
        <v>2.151141254950074E-14</v>
      </c>
      <c r="AR101" s="113">
        <f t="shared" si="21"/>
        <v>-3.6551042552129205E-18</v>
      </c>
      <c r="AS101" s="113">
        <f t="shared" si="22"/>
        <v>-2.9313399464106529E-15</v>
      </c>
      <c r="AT101" s="113">
        <f t="shared" si="23"/>
        <v>1.0237743530590939E-12</v>
      </c>
      <c r="AU101" s="113">
        <f t="shared" si="24"/>
        <v>3.7881188206315454E-13</v>
      </c>
      <c r="AV101" s="113">
        <f t="shared" si="25"/>
        <v>0</v>
      </c>
      <c r="AW101" s="149">
        <f>T100*Other_forcing_efficacy*clim_sens2*(1-EXP(-1/clim_time2))
+AW100*EXP(-1/clim_time2)</f>
        <v>0</v>
      </c>
      <c r="AX101" s="113">
        <f>p_0*(inventory[[#This Row],[CO2_flux]]+inventory[[#This Row],[CH4_to_CO2]])+AX100</f>
        <v>0.51593504907574828</v>
      </c>
      <c r="AY101" s="113">
        <f>p_1*(inventory[[#This Row],[CO2_flux]]+inventory[[#This Row],[CH4_to_CO2]])+AY100*EXP(-1/life1_CO2)</f>
        <v>0.42721998409258177</v>
      </c>
      <c r="AZ101" s="113">
        <f>p_2*(inventory[[#This Row],[CO2_flux]]+inventory[[#This Row],[CH4_to_CO2]])+AZ100*EXP(-1/life2_CO2)</f>
        <v>6.6751291340566968E-2</v>
      </c>
      <c r="BA101" s="113">
        <f>p_3*(inventory[[#This Row],[CO2_flux]]+inventory[[#This Row],[CH4_to_CO2]])+BA100*EXP(-1/life3_CO2)</f>
        <v>1.1566629277709529E-4</v>
      </c>
      <c r="BB101" s="113">
        <f>IF(fossil_CH4,K100*(1-EXP(-1/life_CH4))*CH4_to_CO2,0)</f>
        <v>5.8922098451493163E-5</v>
      </c>
    </row>
    <row r="102" spans="1:54" x14ac:dyDescent="0.2">
      <c r="A102" s="43">
        <v>95</v>
      </c>
      <c r="B102" s="107">
        <v>0</v>
      </c>
      <c r="C102" s="107">
        <v>0</v>
      </c>
      <c r="D102" s="107">
        <v>0</v>
      </c>
      <c r="E102" s="107">
        <v>0</v>
      </c>
      <c r="F102" s="107">
        <v>0</v>
      </c>
      <c r="G102" s="107">
        <v>0</v>
      </c>
      <c r="H102" s="131">
        <f>SUM(inventory[[#This Row],[CO2_IRF]:[other_IRF]])</f>
        <v>4.4430728821477184E-10</v>
      </c>
      <c r="I102" s="133">
        <f>SUM(inventory[[#This Row],[CO2_temp]:[other_temp]])</f>
        <v>1.5133377455422831E-12</v>
      </c>
      <c r="J102" s="117">
        <f>SUM(inventory[[#This Row],[CO2_mass0]:[CO2_mass3]])</f>
        <v>1.0071684945284107</v>
      </c>
      <c r="K102" s="117">
        <f>inventory[[#This Row],[CH4_flux]]+K101*EXP(-1/life_CH4)</f>
        <v>4.706996643799723E-4</v>
      </c>
      <c r="L102" s="117">
        <f>inventory[[#This Row],[Gas1_flux]]+L101*EXP(-1/life_gas1)</f>
        <v>0.45606316152558762</v>
      </c>
      <c r="M102" s="117">
        <f>inventory[[#This Row],[Gas2_flux]]+M101*EXP(-1/life_gas2)</f>
        <v>0</v>
      </c>
      <c r="N102" s="140">
        <f>inventory[[#This Row],[Gas3_flux]]+N101*EXP(-1/life_gas3)</f>
        <v>0.12110333239232922</v>
      </c>
      <c r="O102" s="3">
        <f>inventory[[#This Row],[CO2]]*A_CO2</f>
        <v>1.7642570518654168E-15</v>
      </c>
      <c r="P102" s="3">
        <f>inventory[[#This Row],[CH4]]*A_CH4</f>
        <v>9.9094728855871011E-17</v>
      </c>
      <c r="Q102" s="3">
        <f>inventory[[#This Row],[gas1]]*A_gas1</f>
        <v>1.6273998869876847E-13</v>
      </c>
      <c r="R102" s="3">
        <f>inventory[[#This Row],[gas2]]*A_gas2</f>
        <v>0</v>
      </c>
      <c r="S102" s="3">
        <f>inventory[[#This Row],[gas3]]*A_gas3</f>
        <v>1.2907463071557246E-12</v>
      </c>
      <c r="T102" s="142">
        <f>inventory[[#This Row],[Other_forcing]]/earth_area</f>
        <v>0</v>
      </c>
      <c r="U102" s="3">
        <f>U101+A_CO2*(AX101+AY101*life1_CO2*(1-EXP(-1/life1_CO2))+AZ101*life2_CO2*(1-EXP(-1/life2_CO2))+BA101*life3_CO2*(1-EXP(-1/life3_CO2)))</f>
        <v>1.9586405830011805E-13</v>
      </c>
      <c r="V102" s="3">
        <f t="shared" si="13"/>
        <v>2.6092991921314022E-12</v>
      </c>
      <c r="W102" s="3">
        <f t="shared" si="14"/>
        <v>2.348567955512365E-11</v>
      </c>
      <c r="X102" s="3">
        <f t="shared" si="15"/>
        <v>-3.5199999999999995E-12</v>
      </c>
      <c r="Y102" s="3">
        <f t="shared" si="16"/>
        <v>4.2153644540921665E-10</v>
      </c>
      <c r="Z102" s="142">
        <f>Z101+inventory[[#This Row],[Other_radfor]]</f>
        <v>0</v>
      </c>
      <c r="AA102" s="3">
        <f>SUM(inventory[[#This Row],[CO2_temp_s1]:[CO2_temp_s2]])</f>
        <v>1.3262063107039122E-15</v>
      </c>
      <c r="AB102" s="3">
        <f>inventory[[#This Row],[CH4_temp_s1]]+inventory[[#This Row],[CH4_temp_s2]]</f>
        <v>2.4237833158319957E-15</v>
      </c>
      <c r="AC102" s="3">
        <f>inventory[[#This Row],[gas1_temp_s1]]+inventory[[#This Row],[gas1_temp_s2]]</f>
        <v>1.3197653087651735E-13</v>
      </c>
      <c r="AD102" s="3">
        <f>inventory[[#This Row],[gas2_temp_s1]]+inventory[[#This Row],[gas2_temp_s2]]</f>
        <v>-2.9274352158827241E-15</v>
      </c>
      <c r="AE102" s="3">
        <f>inventory[[#This Row],[gas3_temp_s1]]+inventory[[#This Row],[gas3_temp_s2]]</f>
        <v>1.3805386602551125E-12</v>
      </c>
      <c r="AF102" s="142">
        <f>inventory[[#This Row],[other_temp_s1]]+inventory[[#This Row],[other_temp_s2]]</f>
        <v>0</v>
      </c>
      <c r="AG102" s="118">
        <f>inventory[[#This Row],[CO2_flux]]+AG101</f>
        <v>1</v>
      </c>
      <c r="AH102" s="118">
        <f>inventory[[#This Row],[CH4_flux]]+AH101</f>
        <v>1</v>
      </c>
      <c r="AI102" s="118">
        <f>inventory[[#This Row],[Gas1_flux]]+AI101</f>
        <v>1</v>
      </c>
      <c r="AJ102" s="118">
        <f>inventory[[#This Row],[Gas2_flux]]+AJ101</f>
        <v>1</v>
      </c>
      <c r="AK102" s="144">
        <f>inventory[[#This Row],[Gas3_flux]]+AK101</f>
        <v>1</v>
      </c>
      <c r="AL102" s="113">
        <f>A_CO2*(AX101*clim_sens1*(1-EXP(-1/clim_time1))
+AY101*clim_sens1*life1_CO2/(life1_CO2-clim_time1)*(EXP(-1/life1_CO2)-EXP(-1/clim_time1))
+AZ101*clim_sens1*life2_CO2/(life2_CO2-clim_time1)*(EXP(-1/life2_CO2)-EXP(-1/clim_time1))
+BA101*clim_sens1*life3_CO2/(life3_CO2-clim_time1)*(EXP(-1/life3_CO2)-EXP(-1/clim_time1)))
+AL101*EXP(-1/clim_time1)</f>
        <v>1.1438709672589809E-15</v>
      </c>
      <c r="AM102" s="113">
        <f>A_CO2*(AX101*clim_sens2*(1-EXP(-1/clim_time2))
+AY101*clim_sens2*life1_CO2/(life1_CO2-clim_time2)*(EXP(-1/life1_CO2)-EXP(-1/clim_time2))
+AZ101*clim_sens2*life2_CO2/(life2_CO2-clim_time2)*(EXP(-1/life2_CO2)-EXP(-1/clim_time2))
+BA101*clim_sens2*life3_CO2/(life3_CO2-clim_time2)*(EXP(-1/life3_CO2)-EXP(-1/clim_time2)))
+AM101*EXP(-1/clim_time2)</f>
        <v>1.8233534344493129E-16</v>
      </c>
      <c r="AN102" s="113">
        <f t="shared" si="17"/>
        <v>1.8879219179420209E-16</v>
      </c>
      <c r="AO102" s="113">
        <f t="shared" si="18"/>
        <v>2.2349911240377935E-15</v>
      </c>
      <c r="AP102" s="113">
        <f t="shared" si="19"/>
        <v>1.1034659834996927E-13</v>
      </c>
      <c r="AQ102" s="113">
        <f t="shared" si="20"/>
        <v>2.1629932526548083E-14</v>
      </c>
      <c r="AR102" s="113">
        <f t="shared" si="21"/>
        <v>-3.2448755488138958E-18</v>
      </c>
      <c r="AS102" s="113">
        <f t="shared" si="22"/>
        <v>-2.9241903403339101E-15</v>
      </c>
      <c r="AT102" s="113">
        <f t="shared" si="23"/>
        <v>1.0012850366116422E-12</v>
      </c>
      <c r="AU102" s="113">
        <f t="shared" si="24"/>
        <v>3.7925362364347039E-13</v>
      </c>
      <c r="AV102" s="113">
        <f t="shared" si="25"/>
        <v>0</v>
      </c>
      <c r="AW102" s="149">
        <f>T101*Other_forcing_efficacy*clim_sens2*(1-EXP(-1/clim_time2))
+AW101*EXP(-1/clim_time2)</f>
        <v>0</v>
      </c>
      <c r="AX102" s="113">
        <f>p_0*(inventory[[#This Row],[CO2_flux]]+inventory[[#This Row],[CH4_to_CO2]])+AX101</f>
        <v>0.51594686082402941</v>
      </c>
      <c r="AY102" s="113">
        <f>p_1*(inventory[[#This Row],[CO2_flux]]+inventory[[#This Row],[CH4_to_CO2]])+AY101*EXP(-1/life1_CO2)</f>
        <v>0.42615031714634294</v>
      </c>
      <c r="AZ102" s="113">
        <f>p_2*(inventory[[#This Row],[CO2_flux]]+inventory[[#This Row],[CH4_to_CO2]])+AZ101*EXP(-1/life2_CO2)</f>
        <v>6.4964611978435532E-2</v>
      </c>
      <c r="BA102" s="113">
        <f>p_3*(inventory[[#This Row],[CO2_flux]]+inventory[[#This Row],[CH4_to_CO2]])+BA101*EXP(-1/life3_CO2)</f>
        <v>1.067045796028982E-4</v>
      </c>
      <c r="BB102" s="113">
        <f>IF(fossil_CH4,K101*(1-EXP(-1/life_CH4))*CH4_to_CO2,0)</f>
        <v>5.4356871979314322E-5</v>
      </c>
    </row>
    <row r="103" spans="1:54" x14ac:dyDescent="0.2">
      <c r="A103" s="43">
        <v>96</v>
      </c>
      <c r="B103" s="107">
        <v>0</v>
      </c>
      <c r="C103" s="107">
        <v>0</v>
      </c>
      <c r="D103" s="107">
        <v>0</v>
      </c>
      <c r="E103" s="107">
        <v>0</v>
      </c>
      <c r="F103" s="107">
        <v>0</v>
      </c>
      <c r="G103" s="107">
        <v>0</v>
      </c>
      <c r="H103" s="131">
        <f>SUM(inventory[[#This Row],[CO2_IRF]:[other_IRF]])</f>
        <v>4.4574772485367866E-10</v>
      </c>
      <c r="I103" s="133">
        <f>SUM(inventory[[#This Row],[CO2_temp]:[other_temp]])</f>
        <v>1.4909465817151629E-12</v>
      </c>
      <c r="J103" s="117">
        <f>SUM(inventory[[#This Row],[CO2_mass0]:[CO2_mass3]])</f>
        <v>1.0043635869413208</v>
      </c>
      <c r="K103" s="117">
        <f>inventory[[#This Row],[CH4_flux]]+K102*EXP(-1/life_CH4)</f>
        <v>4.342303154472938E-4</v>
      </c>
      <c r="L103" s="117">
        <f>inventory[[#This Row],[Gas1_flux]]+L102*EXP(-1/life_gas1)</f>
        <v>0.45230957653451848</v>
      </c>
      <c r="M103" s="117">
        <f>inventory[[#This Row],[Gas2_flux]]+M102*EXP(-1/life_gas2)</f>
        <v>0</v>
      </c>
      <c r="N103" s="140">
        <f>inventory[[#This Row],[Gas3_flux]]+N102*EXP(-1/life_gas3)</f>
        <v>0.11844182901380319</v>
      </c>
      <c r="O103" s="3">
        <f>inventory[[#This Row],[CO2]]*A_CO2</f>
        <v>1.7593436952451113E-15</v>
      </c>
      <c r="P103" s="3">
        <f>inventory[[#This Row],[CH4]]*A_CH4</f>
        <v>9.1416966330175674E-17</v>
      </c>
      <c r="Q103" s="3">
        <f>inventory[[#This Row],[gas1]]*A_gas1</f>
        <v>1.6140057251574885E-13</v>
      </c>
      <c r="R103" s="3">
        <f>inventory[[#This Row],[gas2]]*A_gas2</f>
        <v>0</v>
      </c>
      <c r="S103" s="3">
        <f>inventory[[#This Row],[gas3]]*A_gas3</f>
        <v>1.2623794109733323E-12</v>
      </c>
      <c r="T103" s="142">
        <f>inventory[[#This Row],[Other_forcing]]/earth_area</f>
        <v>0</v>
      </c>
      <c r="U103" s="3">
        <f>U102+A_CO2*(AX102+AY102*life1_CO2*(1-EXP(-1/life1_CO2))+AZ102*life2_CO2*(1-EXP(-1/life2_CO2))+BA102*life3_CO2*(1-EXP(-1/life3_CO2)))</f>
        <v>1.9762580659860179E-13</v>
      </c>
      <c r="V103" s="3">
        <f t="shared" si="13"/>
        <v>2.609394396386721E-12</v>
      </c>
      <c r="W103" s="3">
        <f t="shared" si="14"/>
        <v>2.3647748913269024E-11</v>
      </c>
      <c r="X103" s="3">
        <f t="shared" si="15"/>
        <v>-3.5199999999999995E-12</v>
      </c>
      <c r="Y103" s="3">
        <f t="shared" si="16"/>
        <v>4.2281295573742432E-10</v>
      </c>
      <c r="Z103" s="142">
        <f>Z102+inventory[[#This Row],[Other_radfor]]</f>
        <v>0</v>
      </c>
      <c r="AA103" s="3">
        <f>SUM(inventory[[#This Row],[CO2_temp_s1]:[CO2_temp_s2]])</f>
        <v>1.3239866416726662E-15</v>
      </c>
      <c r="AB103" s="3">
        <f>inventory[[#This Row],[CH4_temp_s1]]+inventory[[#This Row],[CH4_temp_s2]]</f>
        <v>2.4039797120892994E-15</v>
      </c>
      <c r="AC103" s="3">
        <f>inventory[[#This Row],[gas1_temp_s1]]+inventory[[#This Row],[gas1_temp_s2]]</f>
        <v>1.3118546559478294E-13</v>
      </c>
      <c r="AD103" s="3">
        <f>inventory[[#This Row],[gas2_temp_s1]]+inventory[[#This Row],[gas2_temp_s2]]</f>
        <v>-2.9199388609579368E-15</v>
      </c>
      <c r="AE103" s="3">
        <f>inventory[[#This Row],[gas3_temp_s1]]+inventory[[#This Row],[gas3_temp_s2]]</f>
        <v>1.358953088627576E-12</v>
      </c>
      <c r="AF103" s="142">
        <f>inventory[[#This Row],[other_temp_s1]]+inventory[[#This Row],[other_temp_s2]]</f>
        <v>0</v>
      </c>
      <c r="AG103" s="118">
        <f>inventory[[#This Row],[CO2_flux]]+AG102</f>
        <v>1</v>
      </c>
      <c r="AH103" s="118">
        <f>inventory[[#This Row],[CH4_flux]]+AH102</f>
        <v>1</v>
      </c>
      <c r="AI103" s="118">
        <f>inventory[[#This Row],[Gas1_flux]]+AI102</f>
        <v>1</v>
      </c>
      <c r="AJ103" s="118">
        <f>inventory[[#This Row],[Gas2_flux]]+AJ102</f>
        <v>1</v>
      </c>
      <c r="AK103" s="144">
        <f>inventory[[#This Row],[Gas3_flux]]+AK102</f>
        <v>1</v>
      </c>
      <c r="AL103" s="113">
        <f>A_CO2*(AX102*clim_sens1*(1-EXP(-1/clim_time1))
+AY102*clim_sens1*life1_CO2/(life1_CO2-clim_time1)*(EXP(-1/life1_CO2)-EXP(-1/clim_time1))
+AZ102*clim_sens1*life2_CO2/(life2_CO2-clim_time1)*(EXP(-1/life2_CO2)-EXP(-1/clim_time1))
+BA102*clim_sens1*life3_CO2/(life3_CO2-clim_time1)*(EXP(-1/life3_CO2)-EXP(-1/clim_time1)))
+AL102*EXP(-1/clim_time1)</f>
        <v>1.1402526300439059E-15</v>
      </c>
      <c r="AM103" s="113">
        <f>A_CO2*(AX102*clim_sens2*(1-EXP(-1/clim_time2))
+AY102*clim_sens2*life1_CO2/(life1_CO2-clim_time2)*(EXP(-1/life1_CO2)-EXP(-1/clim_time2))
+AZ102*clim_sens2*life2_CO2/(life2_CO2-clim_time2)*(EXP(-1/life2_CO2)-EXP(-1/clim_time2))
+BA102*clim_sens2*life3_CO2/(life3_CO2-clim_time2)*(EXP(-1/life3_CO2)-EXP(-1/clim_time2)))
+AM102*EXP(-1/clim_time2)</f>
        <v>1.8373401162876032E-16</v>
      </c>
      <c r="AN103" s="113">
        <f t="shared" si="17"/>
        <v>1.7434016873361428E-16</v>
      </c>
      <c r="AO103" s="113">
        <f t="shared" si="18"/>
        <v>2.2296395433556851E-15</v>
      </c>
      <c r="AP103" s="113">
        <f t="shared" si="19"/>
        <v>1.0943870945503677E-13</v>
      </c>
      <c r="AQ103" s="113">
        <f t="shared" si="20"/>
        <v>2.1746756139746169E-14</v>
      </c>
      <c r="AR103" s="113">
        <f t="shared" si="21"/>
        <v>-2.8806886458227505E-18</v>
      </c>
      <c r="AS103" s="113">
        <f t="shared" si="22"/>
        <v>-2.9170581723121139E-15</v>
      </c>
      <c r="AT103" s="113">
        <f t="shared" si="23"/>
        <v>9.792888143813301E-13</v>
      </c>
      <c r="AU103" s="113">
        <f t="shared" si="24"/>
        <v>3.7966427424624587E-13</v>
      </c>
      <c r="AV103" s="113">
        <f t="shared" si="25"/>
        <v>0</v>
      </c>
      <c r="AW103" s="149">
        <f>T102*Other_forcing_efficacy*clim_sens2*(1-EXP(-1/clim_time2))
+AW102*EXP(-1/clim_time2)</f>
        <v>0</v>
      </c>
      <c r="AX103" s="113">
        <f>p_0*(inventory[[#This Row],[CO2_flux]]+inventory[[#This Row],[CH4_to_CO2]])+AX102</f>
        <v>0.51595775740962369</v>
      </c>
      <c r="AY103" s="113">
        <f>p_1*(inventory[[#This Row],[CO2_flux]]+inventory[[#This Row],[CH4_to_CO2]])+AY102*EXP(-1/life1_CO2)</f>
        <v>0.42508241552213583</v>
      </c>
      <c r="AZ103" s="113">
        <f>p_2*(inventory[[#This Row],[CO2_flux]]+inventory[[#This Row],[CH4_to_CO2]])+AZ102*EXP(-1/life2_CO2)</f>
        <v>6.3224976797937218E-2</v>
      </c>
      <c r="BA103" s="113">
        <f>p_3*(inventory[[#This Row],[CO2_flux]]+inventory[[#This Row],[CH4_to_CO2]])+BA102*EXP(-1/life3_CO2)</f>
        <v>9.843721162427097E-5</v>
      </c>
      <c r="BB103" s="113">
        <f>IF(fossil_CH4,K102*(1-EXP(-1/life_CH4))*CH4_to_CO2,0)</f>
        <v>5.0145354782432946E-5</v>
      </c>
    </row>
    <row r="104" spans="1:54" x14ac:dyDescent="0.2">
      <c r="A104" s="43">
        <v>97</v>
      </c>
      <c r="B104" s="107">
        <v>0</v>
      </c>
      <c r="C104" s="107">
        <v>0</v>
      </c>
      <c r="D104" s="107">
        <v>0</v>
      </c>
      <c r="E104" s="107">
        <v>0</v>
      </c>
      <c r="F104" s="107">
        <v>0</v>
      </c>
      <c r="G104" s="107">
        <v>0</v>
      </c>
      <c r="H104" s="131">
        <f>SUM(inventory[[#This Row],[CO2_IRF]:[other_IRF]])</f>
        <v>4.471587613212668E-10</v>
      </c>
      <c r="I104" s="133">
        <f>SUM(inventory[[#This Row],[CO2_temp]:[other_temp]])</f>
        <v>1.4690143066031147E-12</v>
      </c>
      <c r="J104" s="117">
        <f>SUM(inventory[[#This Row],[CO2_mass0]:[CO2_mass3]])</f>
        <v>1.0016061759060972</v>
      </c>
      <c r="K104" s="117">
        <f>inventory[[#This Row],[CH4_flux]]+K103*EXP(-1/life_CH4)</f>
        <v>4.0058657594717225E-4</v>
      </c>
      <c r="L104" s="117">
        <f>inventory[[#This Row],[Gas1_flux]]+L103*EXP(-1/life_gas1)</f>
        <v>0.4485868850719642</v>
      </c>
      <c r="M104" s="117">
        <f>inventory[[#This Row],[Gas2_flux]]+M103*EXP(-1/life_gas2)</f>
        <v>0</v>
      </c>
      <c r="N104" s="140">
        <f>inventory[[#This Row],[Gas3_flux]]+N103*EXP(-1/life_gas3)</f>
        <v>0.1158388178344097</v>
      </c>
      <c r="O104" s="3">
        <f>inventory[[#This Row],[CO2]]*A_CO2</f>
        <v>1.7545135383347102E-15</v>
      </c>
      <c r="P104" s="3">
        <f>inventory[[#This Row],[CH4]]*A_CH4</f>
        <v>8.433406932438814E-17</v>
      </c>
      <c r="Q104" s="3">
        <f>inventory[[#This Row],[gas1]]*A_gas1</f>
        <v>1.6007218027174802E-13</v>
      </c>
      <c r="R104" s="3">
        <f>inventory[[#This Row],[gas2]]*A_gas2</f>
        <v>0</v>
      </c>
      <c r="S104" s="3">
        <f>inventory[[#This Row],[gas3]]*A_gas3</f>
        <v>1.2346359376855566E-12</v>
      </c>
      <c r="T104" s="142">
        <f>inventory[[#This Row],[Other_forcing]]/earth_area</f>
        <v>0</v>
      </c>
      <c r="U104" s="3">
        <f>U103+A_CO2*(AX103+AY103*life1_CO2*(1-EXP(-1/life1_CO2))+AZ103*life2_CO2*(1-EXP(-1/life2_CO2))+BA103*life3_CO2*(1-EXP(-1/life3_CO2)))</f>
        <v>1.9938268678987982E-13</v>
      </c>
      <c r="V104" s="3">
        <f t="shared" si="13"/>
        <v>2.6094822243095925E-12</v>
      </c>
      <c r="W104" s="3">
        <f t="shared" si="14"/>
        <v>2.3808484374793122E-11</v>
      </c>
      <c r="X104" s="3">
        <f t="shared" si="15"/>
        <v>-3.5199999999999995E-12</v>
      </c>
      <c r="Y104" s="3">
        <f t="shared" si="16"/>
        <v>4.2406141203537422E-10</v>
      </c>
      <c r="Z104" s="142">
        <f>Z103+inventory[[#This Row],[Other_radfor]]</f>
        <v>0</v>
      </c>
      <c r="AA104" s="3">
        <f>SUM(inventory[[#This Row],[CO2_temp_s1]:[CO2_temp_s2]])</f>
        <v>1.3218198738413801E-15</v>
      </c>
      <c r="AB104" s="3">
        <f>inventory[[#This Row],[CH4_temp_s1]]+inventory[[#This Row],[CH4_temp_s2]]</f>
        <v>2.3852814843694092E-15</v>
      </c>
      <c r="AC104" s="3">
        <f>inventory[[#This Row],[gas1_temp_s1]]+inventory[[#This Row],[gas1_temp_s2]]</f>
        <v>1.3040015734894253E-13</v>
      </c>
      <c r="AD104" s="3">
        <f>inventory[[#This Row],[gas2_temp_s1]]+inventory[[#This Row],[gas2_temp_s2]]</f>
        <v>-2.9125007758820595E-15</v>
      </c>
      <c r="AE104" s="3">
        <f>inventory[[#This Row],[gas3_temp_s1]]+inventory[[#This Row],[gas3_temp_s2]]</f>
        <v>1.3378195486718434E-12</v>
      </c>
      <c r="AF104" s="142">
        <f>inventory[[#This Row],[other_temp_s1]]+inventory[[#This Row],[other_temp_s2]]</f>
        <v>0</v>
      </c>
      <c r="AG104" s="118">
        <f>inventory[[#This Row],[CO2_flux]]+AG103</f>
        <v>1</v>
      </c>
      <c r="AH104" s="118">
        <f>inventory[[#This Row],[CH4_flux]]+AH103</f>
        <v>1</v>
      </c>
      <c r="AI104" s="118">
        <f>inventory[[#This Row],[Gas1_flux]]+AI103</f>
        <v>1</v>
      </c>
      <c r="AJ104" s="118">
        <f>inventory[[#This Row],[Gas2_flux]]+AJ103</f>
        <v>1</v>
      </c>
      <c r="AK104" s="144">
        <f>inventory[[#This Row],[Gas3_flux]]+AK103</f>
        <v>1</v>
      </c>
      <c r="AL104" s="113">
        <f>A_CO2*(AX103*clim_sens1*(1-EXP(-1/clim_time1))
+AY103*clim_sens1*life1_CO2/(life1_CO2-clim_time1)*(EXP(-1/life1_CO2)-EXP(-1/clim_time1))
+AZ103*clim_sens1*life2_CO2/(life2_CO2-clim_time1)*(EXP(-1/life2_CO2)-EXP(-1/clim_time1))
+BA103*clim_sens1*life3_CO2/(life3_CO2-clim_time1)*(EXP(-1/life3_CO2)-EXP(-1/clim_time1)))
+AL103*EXP(-1/clim_time1)</f>
        <v>1.1366956990936372E-15</v>
      </c>
      <c r="AM104" s="113">
        <f>A_CO2*(AX103*clim_sens2*(1-EXP(-1/clim_time2))
+AY103*clim_sens2*life1_CO2/(life1_CO2-clim_time2)*(EXP(-1/life1_CO2)-EXP(-1/clim_time2))
+AZ103*clim_sens2*life2_CO2/(life2_CO2-clim_time2)*(EXP(-1/life2_CO2)-EXP(-1/clim_time2))
+BA103*clim_sens2*life3_CO2/(life3_CO2-clim_time2)*(EXP(-1/life3_CO2)-EXP(-1/clim_time2)))
+AM103*EXP(-1/clim_time2)</f>
        <v>1.8512417474774294E-16</v>
      </c>
      <c r="AN104" s="113">
        <f t="shared" si="17"/>
        <v>1.6098818709850617E-16</v>
      </c>
      <c r="AO104" s="113">
        <f t="shared" si="18"/>
        <v>2.2242932972709029E-15</v>
      </c>
      <c r="AP104" s="113">
        <f t="shared" si="19"/>
        <v>1.0853825823980148E-13</v>
      </c>
      <c r="AQ104" s="113">
        <f t="shared" si="20"/>
        <v>2.1861899109141064E-14</v>
      </c>
      <c r="AR104" s="113">
        <f t="shared" si="21"/>
        <v>-2.5573760686154595E-18</v>
      </c>
      <c r="AS104" s="113">
        <f t="shared" si="22"/>
        <v>-2.9099433998134441E-15</v>
      </c>
      <c r="AT104" s="113">
        <f t="shared" si="23"/>
        <v>9.5777497935692135E-13</v>
      </c>
      <c r="AU104" s="113">
        <f t="shared" si="24"/>
        <v>3.8004456931492208E-13</v>
      </c>
      <c r="AV104" s="113">
        <f t="shared" si="25"/>
        <v>0</v>
      </c>
      <c r="AW104" s="149">
        <f>T103*Other_forcing_efficacy*clim_sens2*(1-EXP(-1/clim_time2))
+AW103*EXP(-1/clim_time2)</f>
        <v>0</v>
      </c>
      <c r="AX104" s="113">
        <f>p_0*(inventory[[#This Row],[CO2_flux]]+inventory[[#This Row],[CH4_to_CO2]])+AX103</f>
        <v>0.51596780973843959</v>
      </c>
      <c r="AY104" s="113">
        <f>p_1*(inventory[[#This Row],[CO2_flux]]+inventory[[#This Row],[CH4_to_CO2]])+AY103*EXP(-1/life1_CO2)</f>
        <v>0.42401634784180825</v>
      </c>
      <c r="AZ104" s="113">
        <f>p_2*(inventory[[#This Row],[CO2_flux]]+inventory[[#This Row],[CH4_to_CO2]])+AZ103*EXP(-1/life2_CO2)</f>
        <v>6.1531207934284522E-2</v>
      </c>
      <c r="BA104" s="113">
        <f>p_3*(inventory[[#This Row],[CO2_flux]]+inventory[[#This Row],[CH4_to_CO2]])+BA103*EXP(-1/life3_CO2)</f>
        <v>9.0810391564973391E-5</v>
      </c>
      <c r="BB104" s="113">
        <f>IF(fossil_CH4,K103*(1-EXP(-1/life_CH4))*CH4_to_CO2,0)</f>
        <v>4.6260141812667086E-5</v>
      </c>
    </row>
    <row r="105" spans="1:54" x14ac:dyDescent="0.2">
      <c r="A105" s="43">
        <v>98</v>
      </c>
      <c r="B105" s="107">
        <v>0</v>
      </c>
      <c r="C105" s="107">
        <v>0</v>
      </c>
      <c r="D105" s="107">
        <v>0</v>
      </c>
      <c r="E105" s="107">
        <v>0</v>
      </c>
      <c r="F105" s="107">
        <v>0</v>
      </c>
      <c r="G105" s="107">
        <v>0</v>
      </c>
      <c r="H105" s="131">
        <f>SUM(inventory[[#This Row],[CO2_IRF]:[other_IRF]])</f>
        <v>4.4854102579654381E-10</v>
      </c>
      <c r="I105" s="133">
        <f>SUM(inventory[[#This Row],[CO2_temp]:[other_temp]])</f>
        <v>1.4475310325610926E-12</v>
      </c>
      <c r="J105" s="117">
        <f>SUM(inventory[[#This Row],[CO2_mass0]:[CO2_mass3]])</f>
        <v>0.99889518678429934</v>
      </c>
      <c r="K105" s="117">
        <f>inventory[[#This Row],[CH4_flux]]+K104*EXP(-1/life_CH4)</f>
        <v>3.6954952042853663E-4</v>
      </c>
      <c r="L105" s="117">
        <f>inventory[[#This Row],[Gas1_flux]]+L104*EXP(-1/life_gas1)</f>
        <v>0.44489483287164167</v>
      </c>
      <c r="M105" s="117">
        <f>inventory[[#This Row],[Gas2_flux]]+M104*EXP(-1/life_gas2)</f>
        <v>0</v>
      </c>
      <c r="N105" s="140">
        <f>inventory[[#This Row],[Gas3_flux]]+N104*EXP(-1/life_gas3)</f>
        <v>0.11329301336362975</v>
      </c>
      <c r="O105" s="3">
        <f>inventory[[#This Row],[CO2]]*A_CO2</f>
        <v>1.7497646986900568E-15</v>
      </c>
      <c r="P105" s="3">
        <f>inventory[[#This Row],[CH4]]*A_CH4</f>
        <v>7.7799948240713383E-17</v>
      </c>
      <c r="Q105" s="3">
        <f>inventory[[#This Row],[gas1]]*A_gas1</f>
        <v>1.587547212352719E-13</v>
      </c>
      <c r="R105" s="3">
        <f>inventory[[#This Row],[gas2]]*A_gas2</f>
        <v>0</v>
      </c>
      <c r="S105" s="3">
        <f>inventory[[#This Row],[gas3]]*A_gas3</f>
        <v>1.2075021862479463E-12</v>
      </c>
      <c r="T105" s="142">
        <f>inventory[[#This Row],[Other_forcing]]/earth_area</f>
        <v>0</v>
      </c>
      <c r="U105" s="3">
        <f>U104+A_CO2*(AX104+AY104*life1_CO2*(1-EXP(-1/life1_CO2))+AZ104*life2_CO2*(1-EXP(-1/life2_CO2))+BA104*life3_CO2*(1-EXP(-1/life3_CO2)))</f>
        <v>2.0113478085934112E-13</v>
      </c>
      <c r="V105" s="3">
        <f t="shared" si="13"/>
        <v>2.60956324741103E-12</v>
      </c>
      <c r="W105" s="3">
        <f t="shared" si="14"/>
        <v>2.396789691820673E-11</v>
      </c>
      <c r="X105" s="3">
        <f t="shared" si="15"/>
        <v>-3.5199999999999995E-12</v>
      </c>
      <c r="Y105" s="3">
        <f t="shared" si="16"/>
        <v>4.2528243085006671E-10</v>
      </c>
      <c r="Z105" s="142">
        <f>Z104+inventory[[#This Row],[Other_radfor]]</f>
        <v>0</v>
      </c>
      <c r="AA105" s="3">
        <f>SUM(inventory[[#This Row],[CO2_temp_s1]:[CO2_temp_s2]])</f>
        <v>1.3197050263475101E-15</v>
      </c>
      <c r="AB105" s="3">
        <f>inventory[[#This Row],[CH4_temp_s1]]+inventory[[#This Row],[CH4_temp_s2]]</f>
        <v>2.3676061970931873E-15</v>
      </c>
      <c r="AC105" s="3">
        <f>inventory[[#This Row],[gas1_temp_s1]]+inventory[[#This Row],[gas1_temp_s2]]</f>
        <v>1.2962056439519132E-13</v>
      </c>
      <c r="AD105" s="3">
        <f>inventory[[#This Row],[gas2_temp_s1]]+inventory[[#This Row],[gas2_temp_s2]]</f>
        <v>-2.9051163307185218E-15</v>
      </c>
      <c r="AE105" s="3">
        <f>inventory[[#This Row],[gas3_temp_s1]]+inventory[[#This Row],[gas3_temp_s2]]</f>
        <v>1.3171282732731792E-12</v>
      </c>
      <c r="AF105" s="142">
        <f>inventory[[#This Row],[other_temp_s1]]+inventory[[#This Row],[other_temp_s2]]</f>
        <v>0</v>
      </c>
      <c r="AG105" s="118">
        <f>inventory[[#This Row],[CO2_flux]]+AG104</f>
        <v>1</v>
      </c>
      <c r="AH105" s="118">
        <f>inventory[[#This Row],[CH4_flux]]+AH104</f>
        <v>1</v>
      </c>
      <c r="AI105" s="118">
        <f>inventory[[#This Row],[Gas1_flux]]+AI104</f>
        <v>1</v>
      </c>
      <c r="AJ105" s="118">
        <f>inventory[[#This Row],[Gas2_flux]]+AJ104</f>
        <v>1</v>
      </c>
      <c r="AK105" s="144">
        <f>inventory[[#This Row],[Gas3_flux]]+AK104</f>
        <v>1</v>
      </c>
      <c r="AL105" s="113">
        <f>A_CO2*(AX104*clim_sens1*(1-EXP(-1/clim_time1))
+AY104*clim_sens1*life1_CO2/(life1_CO2-clim_time1)*(EXP(-1/life1_CO2)-EXP(-1/clim_time1))
+AZ104*clim_sens1*life2_CO2/(life2_CO2-clim_time1)*(EXP(-1/life2_CO2)-EXP(-1/clim_time1))
+BA104*clim_sens1*life3_CO2/(life3_CO2-clim_time1)*(EXP(-1/life3_CO2)-EXP(-1/clim_time1)))
+AL104*EXP(-1/clim_time1)</f>
        <v>1.1331990870174243E-15</v>
      </c>
      <c r="AM105" s="113">
        <f>A_CO2*(AX104*clim_sens2*(1-EXP(-1/clim_time2))
+AY104*clim_sens2*life1_CO2/(life1_CO2-clim_time2)*(EXP(-1/life1_CO2)-EXP(-1/clim_time2))
+AZ104*clim_sens2*life2_CO2/(life2_CO2-clim_time2)*(EXP(-1/life2_CO2)-EXP(-1/clim_time2))
+BA104*clim_sens2*life3_CO2/(life3_CO2-clim_time2)*(EXP(-1/life3_CO2)-EXP(-1/clim_time2)))
+AM104*EXP(-1/clim_time2)</f>
        <v>1.8650593933008572E-16</v>
      </c>
      <c r="AN105" s="113">
        <f t="shared" si="17"/>
        <v>1.4865322633538741E-16</v>
      </c>
      <c r="AO105" s="113">
        <f t="shared" si="18"/>
        <v>2.2189529707578001E-15</v>
      </c>
      <c r="AP105" s="113">
        <f t="shared" si="19"/>
        <v>1.0764518737408335E-13</v>
      </c>
      <c r="AQ105" s="113">
        <f t="shared" si="20"/>
        <v>2.1975377021107984E-14</v>
      </c>
      <c r="AR105" s="113">
        <f t="shared" si="21"/>
        <v>-2.2703503087051364E-18</v>
      </c>
      <c r="AS105" s="113">
        <f t="shared" si="22"/>
        <v>-2.9028459804098166E-15</v>
      </c>
      <c r="AT105" s="113">
        <f t="shared" si="23"/>
        <v>9.3673304527037566E-13</v>
      </c>
      <c r="AU105" s="113">
        <f t="shared" si="24"/>
        <v>3.803952280028034E-13</v>
      </c>
      <c r="AV105" s="113">
        <f t="shared" si="25"/>
        <v>0</v>
      </c>
      <c r="AW105" s="149">
        <f>T104*Other_forcing_efficacy*clim_sens2*(1-EXP(-1/clim_time2))
+AW104*EXP(-1/clim_time2)</f>
        <v>0</v>
      </c>
      <c r="AX105" s="113">
        <f>p_0*(inventory[[#This Row],[CO2_flux]]+inventory[[#This Row],[CH4_to_CO2]])+AX104</f>
        <v>0.51597708322266533</v>
      </c>
      <c r="AY105" s="113">
        <f>p_1*(inventory[[#This Row],[CO2_flux]]+inventory[[#This Row],[CH4_to_CO2]])+AY104*EXP(-1/life1_CO2)</f>
        <v>0.42295217689032999</v>
      </c>
      <c r="AZ105" s="113">
        <f>p_2*(inventory[[#This Row],[CO2_flux]]+inventory[[#This Row],[CH4_to_CO2]])+AZ104*EXP(-1/life2_CO2)</f>
        <v>5.9882152180976311E-2</v>
      </c>
      <c r="BA105" s="113">
        <f>p_3*(inventory[[#This Row],[CO2_flux]]+inventory[[#This Row],[CH4_to_CO2]])+BA104*EXP(-1/life3_CO2)</f>
        <v>8.3774490327819811E-5</v>
      </c>
      <c r="BB105" s="113">
        <f>IF(fossil_CH4,K104*(1-EXP(-1/life_CH4))*CH4_to_CO2,0)</f>
        <v>4.2675951338123954E-5</v>
      </c>
    </row>
    <row r="106" spans="1:54" ht="18" customHeight="1" thickBot="1" x14ac:dyDescent="0.25">
      <c r="A106" s="43">
        <v>99</v>
      </c>
      <c r="B106" s="107">
        <v>0</v>
      </c>
      <c r="C106" s="107">
        <v>0</v>
      </c>
      <c r="D106" s="107">
        <v>0</v>
      </c>
      <c r="E106" s="107">
        <v>0</v>
      </c>
      <c r="F106" s="107">
        <v>0</v>
      </c>
      <c r="G106" s="107">
        <v>0</v>
      </c>
      <c r="H106" s="131">
        <f>SUM(inventory[[#This Row],[CO2_IRF]:[other_IRF]])</f>
        <v>4.4989513277210147E-10</v>
      </c>
      <c r="I106" s="133">
        <f>SUM(inventory[[#This Row],[CO2_temp]:[other_temp]])</f>
        <v>1.4264870790530229E-12</v>
      </c>
      <c r="J106" s="117">
        <f>SUM(inventory[[#This Row],[CO2_mass0]:[CO2_mass3]])</f>
        <v>0.99622956287709141</v>
      </c>
      <c r="K106" s="117">
        <f>inventory[[#This Row],[CH4_flux]]+K105*EXP(-1/life_CH4)</f>
        <v>3.4091718556982127E-4</v>
      </c>
      <c r="L106" s="117">
        <f>inventory[[#This Row],[Gas1_flux]]+L105*EXP(-1/life_gas1)</f>
        <v>0.4412331677599825</v>
      </c>
      <c r="M106" s="117">
        <f>inventory[[#This Row],[Gas2_flux]]+M105*EXP(-1/life_gas2)</f>
        <v>0</v>
      </c>
      <c r="N106" s="140">
        <f>inventory[[#This Row],[Gas3_flux]]+N105*EXP(-1/life_gas3)</f>
        <v>0.1108031583623334</v>
      </c>
      <c r="O106" s="3">
        <f>inventory[[#This Row],[CO2]]*A_CO2</f>
        <v>1.7450953252918006E-15</v>
      </c>
      <c r="P106" s="3">
        <f>inventory[[#This Row],[CH4]]*A_CH4</f>
        <v>7.1772084458247444E-17</v>
      </c>
      <c r="Q106" s="3">
        <f>inventory[[#This Row],[gas1]]*A_gas1</f>
        <v>1.5744810542158346E-13</v>
      </c>
      <c r="R106" s="3">
        <f>inventory[[#This Row],[gas2]]*A_gas2</f>
        <v>0</v>
      </c>
      <c r="S106" s="3">
        <f>inventory[[#This Row],[gas3]]*A_gas3</f>
        <v>1.1809647567256514E-12</v>
      </c>
      <c r="T106" s="142">
        <f>inventory[[#This Row],[Other_forcing]]/earth_area</f>
        <v>0</v>
      </c>
      <c r="U106" s="3">
        <f>U105+A_CO2*(AX105+AY105*life1_CO2*(1-EXP(-1/life1_CO2))+AZ105*life2_CO2*(1-EXP(-1/life2_CO2))+BA105*life3_CO2*(1-EXP(-1/life3_CO2)))</f>
        <v>2.0288216894654322E-13</v>
      </c>
      <c r="V106" s="3">
        <f t="shared" si="13"/>
        <v>2.6096379929219325E-12</v>
      </c>
      <c r="W106" s="3">
        <f t="shared" si="14"/>
        <v>2.4125997431663034E-11</v>
      </c>
      <c r="X106" s="3">
        <f t="shared" si="15"/>
        <v>-3.5199999999999995E-12</v>
      </c>
      <c r="Y106" s="3">
        <f t="shared" si="16"/>
        <v>4.2647661517856997E-10</v>
      </c>
      <c r="Z106" s="142">
        <f>Z105+inventory[[#This Row],[Other_radfor]]</f>
        <v>0</v>
      </c>
      <c r="AA106" s="3">
        <f>SUM(inventory[[#This Row],[CO2_temp_s1]:[CO2_temp_s2]])</f>
        <v>1.3176411075091193E-15</v>
      </c>
      <c r="AB106" s="3">
        <f>inventory[[#This Row],[CH4_temp_s1]]+inventory[[#This Row],[CH4_temp_s2]]</f>
        <v>2.3508775512836618E-15</v>
      </c>
      <c r="AC106" s="3">
        <f>inventory[[#This Row],[gas1_temp_s1]]+inventory[[#This Row],[gas1_temp_s2]]</f>
        <v>1.2884664489299024E-13</v>
      </c>
      <c r="AD106" s="3">
        <f>inventory[[#This Row],[gas2_temp_s1]]+inventory[[#This Row],[gas2_temp_s2]]</f>
        <v>-2.8977814105108404E-15</v>
      </c>
      <c r="AE106" s="3">
        <f>inventory[[#This Row],[gas3_temp_s1]]+inventory[[#This Row],[gas3_temp_s2]]</f>
        <v>1.2968696969117506E-12</v>
      </c>
      <c r="AF106" s="142">
        <f>inventory[[#This Row],[other_temp_s1]]+inventory[[#This Row],[other_temp_s2]]</f>
        <v>0</v>
      </c>
      <c r="AG106" s="118">
        <f>inventory[[#This Row],[CO2_flux]]+AG105</f>
        <v>1</v>
      </c>
      <c r="AH106" s="118">
        <f>inventory[[#This Row],[CH4_flux]]+AH105</f>
        <v>1</v>
      </c>
      <c r="AI106" s="118">
        <f>inventory[[#This Row],[Gas1_flux]]+AI105</f>
        <v>1</v>
      </c>
      <c r="AJ106" s="118">
        <f>inventory[[#This Row],[Gas2_flux]]+AJ105</f>
        <v>1</v>
      </c>
      <c r="AK106" s="144">
        <f>inventory[[#This Row],[Gas3_flux]]+AK105</f>
        <v>1</v>
      </c>
      <c r="AL106" s="113">
        <f>A_CO2*(AX105*clim_sens1*(1-EXP(-1/clim_time1))
+AY105*clim_sens1*life1_CO2/(life1_CO2-clim_time1)*(EXP(-1/life1_CO2)-EXP(-1/clim_time1))
+AZ105*clim_sens1*life2_CO2/(life2_CO2-clim_time1)*(EXP(-1/life2_CO2)-EXP(-1/clim_time1))
+BA105*clim_sens1*life3_CO2/(life3_CO2-clim_time1)*(EXP(-1/life3_CO2)-EXP(-1/clim_time1)))
+AL105*EXP(-1/clim_time1)</f>
        <v>1.1297616977963024E-15</v>
      </c>
      <c r="AM106" s="113">
        <f>A_CO2*(AX105*clim_sens2*(1-EXP(-1/clim_time2))
+AY105*clim_sens2*life1_CO2/(life1_CO2-clim_time2)*(EXP(-1/life1_CO2)-EXP(-1/clim_time2))
+AZ105*clim_sens2*life2_CO2/(life2_CO2-clim_time2)*(EXP(-1/life2_CO2)-EXP(-1/clim_time2))
+BA105*clim_sens2*life3_CO2/(life3_CO2-clim_time2)*(EXP(-1/life3_CO2)-EXP(-1/clim_time2)))
+AM105*EXP(-1/clim_time2)</f>
        <v>1.8787940971281685E-16</v>
      </c>
      <c r="AN106" s="113">
        <f t="shared" si="17"/>
        <v>1.3725845025103355E-16</v>
      </c>
      <c r="AO106" s="113">
        <f t="shared" si="18"/>
        <v>2.2136191010326284E-15</v>
      </c>
      <c r="AP106" s="113">
        <f t="shared" si="19"/>
        <v>1.0675943956352834E-13</v>
      </c>
      <c r="AQ106" s="113">
        <f t="shared" si="20"/>
        <v>2.2087205329461909E-14</v>
      </c>
      <c r="AR106" s="113">
        <f t="shared" si="21"/>
        <v>-2.0155387342105316E-18</v>
      </c>
      <c r="AS106" s="113">
        <f t="shared" si="22"/>
        <v>-2.89576587177663E-15</v>
      </c>
      <c r="AT106" s="113">
        <f t="shared" si="23"/>
        <v>9.161527433803727E-13</v>
      </c>
      <c r="AU106" s="113">
        <f t="shared" si="24"/>
        <v>3.8071695353137795E-13</v>
      </c>
      <c r="AV106" s="113">
        <f t="shared" si="25"/>
        <v>0</v>
      </c>
      <c r="AW106" s="149">
        <f>T105*Other_forcing_efficacy*clim_sens2*(1-EXP(-1/clim_time2))
+AW105*EXP(-1/clim_time2)</f>
        <v>0</v>
      </c>
      <c r="AX106" s="113">
        <f>p_0*(inventory[[#This Row],[CO2_flux]]+inventory[[#This Row],[CH4_to_CO2]])+AX105</f>
        <v>0.51598563820641696</v>
      </c>
      <c r="AY106" s="113">
        <f>p_1*(inventory[[#This Row],[CO2_flux]]+inventory[[#This Row],[CH4_to_CO2]])+AY105*EXP(-1/life1_CO2)</f>
        <v>0.42188996006934559</v>
      </c>
      <c r="AZ106" s="113">
        <f>p_2*(inventory[[#This Row],[CO2_flux]]+inventory[[#This Row],[CH4_to_CO2]])+AZ105*EXP(-1/life2_CO2)</f>
        <v>5.8276680877284548E-2</v>
      </c>
      <c r="BA106" s="113">
        <f>p_3*(inventory[[#This Row],[CO2_flux]]+inventory[[#This Row],[CH4_to_CO2]])+BA105*EXP(-1/life3_CO2)</f>
        <v>7.72837240443537E-5</v>
      </c>
      <c r="BB106" s="113">
        <f>IF(fossil_CH4,K105*(1-EXP(-1/life_CH4))*CH4_to_CO2,0)</f>
        <v>3.9369460430733628E-5</v>
      </c>
    </row>
    <row r="107" spans="1:54" s="26" customFormat="1" ht="17" thickBot="1" x14ac:dyDescent="0.25">
      <c r="A107" s="159">
        <v>100</v>
      </c>
      <c r="B107" s="108">
        <v>0</v>
      </c>
      <c r="C107" s="108">
        <v>0</v>
      </c>
      <c r="D107" s="108">
        <v>0</v>
      </c>
      <c r="E107" s="108">
        <v>0</v>
      </c>
      <c r="F107" s="108">
        <v>0</v>
      </c>
      <c r="G107" s="108">
        <v>0</v>
      </c>
      <c r="H107" s="132">
        <f>SUM(inventory[[#This Row],[CO2_IRF]:[other_IRF]])</f>
        <v>4.5122168335610936E-10</v>
      </c>
      <c r="I107" s="134">
        <f>SUM(inventory[[#This Row],[CO2_temp]:[other_temp]])</f>
        <v>1.4058729693360262E-12</v>
      </c>
      <c r="J107" s="119">
        <f>SUM(inventory[[#This Row],[CO2_mass0]:[CO2_mass3]])</f>
        <v>0.99360826578605677</v>
      </c>
      <c r="K107" s="119">
        <f>inventory[[#This Row],[CH4_flux]]+K106*EXP(-1/life_CH4)</f>
        <v>3.1450325596978665E-4</v>
      </c>
      <c r="L107" s="119">
        <f>inventory[[#This Row],[Gas1_flux]]+L106*EXP(-1/life_gas1)</f>
        <v>0.43760163963890919</v>
      </c>
      <c r="M107" s="119">
        <f>inventory[[#This Row],[Gas2_flux]]+M106*EXP(-1/life_gas2)</f>
        <v>0</v>
      </c>
      <c r="N107" s="141">
        <f>inventory[[#This Row],[Gas3_flux]]+N106*EXP(-1/life_gas3)</f>
        <v>0.1083680232218954</v>
      </c>
      <c r="O107" s="25">
        <f>inventory[[#This Row],[CO2]]*A_CO2</f>
        <v>1.7405035991774353E-15</v>
      </c>
      <c r="P107" s="25">
        <f>inventory[[#This Row],[CH4]]*A_CH4</f>
        <v>6.6211253657185871E-17</v>
      </c>
      <c r="Q107" s="25">
        <f>inventory[[#This Row],[gas1]]*A_gas1</f>
        <v>1.5615224358655653E-13</v>
      </c>
      <c r="R107" s="25">
        <f>inventory[[#This Row],[gas2]]*A_gas2</f>
        <v>0</v>
      </c>
      <c r="S107" s="25">
        <f>inventory[[#This Row],[gas3]]*A_gas3</f>
        <v>1.1550105436758991E-12</v>
      </c>
      <c r="T107" s="143">
        <f>inventory[[#This Row],[Other_forcing]]/earth_area</f>
        <v>0</v>
      </c>
      <c r="U107" s="25">
        <f>U106+A_CO2*(AX106+AY106*life1_CO2*(1-EXP(-1/life1_CO2))+AZ106*life2_CO2*(1-EXP(-1/life2_CO2))+BA106*life3_CO2*(1-EXP(-1/life3_CO2)))</f>
        <v>2.0462492937534078E-13</v>
      </c>
      <c r="V107" s="25">
        <f t="shared" si="13"/>
        <v>2.6097069472238656E-12</v>
      </c>
      <c r="W107" s="25">
        <f t="shared" si="14"/>
        <v>2.4282796713701292E-11</v>
      </c>
      <c r="X107" s="25">
        <f t="shared" si="15"/>
        <v>-3.5199999999999995E-12</v>
      </c>
      <c r="Y107" s="25">
        <f t="shared" si="16"/>
        <v>4.2764455476580884E-10</v>
      </c>
      <c r="Z107" s="143">
        <f>Z106+inventory[[#This Row],[Other_radfor]]</f>
        <v>0</v>
      </c>
      <c r="AA107" s="25">
        <f>SUM(inventory[[#This Row],[CO2_temp_s1]:[CO2_temp_s2]])</f>
        <v>1.3156271179620502E-15</v>
      </c>
      <c r="AB107" s="25">
        <f>inventory[[#This Row],[CH4_temp_s1]]+inventory[[#This Row],[CH4_temp_s2]]</f>
        <v>2.3350249369471664E-15</v>
      </c>
      <c r="AC107" s="25">
        <f>inventory[[#This Row],[gas1_temp_s1]]+inventory[[#This Row],[gas1_temp_s2]]</f>
        <v>1.2807835695480966E-13</v>
      </c>
      <c r="AD107" s="25">
        <f>inventory[[#This Row],[gas2_temp_s1]]+inventory[[#This Row],[gas2_temp_s2]]</f>
        <v>-2.890492357495465E-15</v>
      </c>
      <c r="AE107" s="25">
        <f>inventory[[#This Row],[gas3_temp_s1]]+inventory[[#This Row],[gas3_temp_s2]]</f>
        <v>1.2770344526838029E-12</v>
      </c>
      <c r="AF107" s="143">
        <f>inventory[[#This Row],[other_temp_s1]]+inventory[[#This Row],[other_temp_s2]]</f>
        <v>0</v>
      </c>
      <c r="AG107" s="120">
        <f>inventory[[#This Row],[CO2_flux]]+AG106</f>
        <v>1</v>
      </c>
      <c r="AH107" s="120">
        <f>inventory[[#This Row],[CH4_flux]]+AH106</f>
        <v>1</v>
      </c>
      <c r="AI107" s="120">
        <f>inventory[[#This Row],[Gas1_flux]]+AI106</f>
        <v>1</v>
      </c>
      <c r="AJ107" s="120">
        <f>inventory[[#This Row],[Gas2_flux]]+AJ106</f>
        <v>1</v>
      </c>
      <c r="AK107" s="145">
        <f>inventory[[#This Row],[Gas3_flux]]+AK106</f>
        <v>1</v>
      </c>
      <c r="AL107" s="114">
        <f>A_CO2*(AX106*clim_sens1*(1-EXP(-1/clim_time1))
+AY106*clim_sens1*life1_CO2/(life1_CO2-clim_time1)*(EXP(-1/life1_CO2)-EXP(-1/clim_time1))
+AZ106*clim_sens1*life2_CO2/(life2_CO2-clim_time1)*(EXP(-1/life2_CO2)-EXP(-1/clim_time1))
+BA106*clim_sens1*life3_CO2/(life3_CO2-clim_time1)*(EXP(-1/life3_CO2)-EXP(-1/clim_time1)))
+AL106*EXP(-1/clim_time1)</f>
        <v>1.1263824298833956E-15</v>
      </c>
      <c r="AM107" s="114">
        <f>A_CO2*(AX106*clim_sens2*(1-EXP(-1/clim_time2))
+AY106*clim_sens2*life1_CO2/(life1_CO2-clim_time2)*(EXP(-1/life1_CO2)-EXP(-1/clim_time2))
+AZ106*clim_sens2*life2_CO2/(life2_CO2-clim_time2)*(EXP(-1/life2_CO2)-EXP(-1/clim_time2))
+BA106*clim_sens2*life3_CO2/(life3_CO2-clim_time2)*(EXP(-1/life3_CO2)-EXP(-1/clim_time2)))
+AM106*EXP(-1/clim_time2)</f>
        <v>1.8924468807865463E-16</v>
      </c>
      <c r="AN107" s="114">
        <f t="shared" si="17"/>
        <v>1.2673275568743865E-16</v>
      </c>
      <c r="AO107" s="114">
        <f t="shared" si="18"/>
        <v>2.2082921812597279E-15</v>
      </c>
      <c r="AP107" s="114">
        <f t="shared" si="19"/>
        <v>1.0588095759825061E-13</v>
      </c>
      <c r="AQ107" s="114">
        <f t="shared" si="20"/>
        <v>2.2197399356559052E-14</v>
      </c>
      <c r="AR107" s="114">
        <f t="shared" si="21"/>
        <v>-1.7893258029506138E-18</v>
      </c>
      <c r="AS107" s="114">
        <f t="shared" si="22"/>
        <v>-2.8887030316925145E-15</v>
      </c>
      <c r="AT107" s="114">
        <f t="shared" si="23"/>
        <v>8.9602401914303999E-13</v>
      </c>
      <c r="AU107" s="114">
        <f t="shared" si="24"/>
        <v>3.8101043354076276E-13</v>
      </c>
      <c r="AV107" s="114">
        <f t="shared" si="25"/>
        <v>0</v>
      </c>
      <c r="AW107" s="150">
        <f>T106*Other_forcing_efficacy*clim_sens2*(1-EXP(-1/clim_time2))
+AW106*EXP(-1/clim_time2)</f>
        <v>0</v>
      </c>
      <c r="AX107" s="114">
        <f>p_0*(inventory[[#This Row],[CO2_flux]]+inventory[[#This Row],[CH4_to_CO2]])+AX106</f>
        <v>0.51599353035840734</v>
      </c>
      <c r="AY107" s="114">
        <f>p_1*(inventory[[#This Row],[CO2_flux]]+inventory[[#This Row],[CH4_to_CO2]])+AY106*EXP(-1/life1_CO2)</f>
        <v>0.42082974981558263</v>
      </c>
      <c r="AZ107" s="114">
        <f>p_2*(inventory[[#This Row],[CO2_flux]]+inventory[[#This Row],[CH4_to_CO2]])+AZ106*EXP(-1/life2_CO2)</f>
        <v>5.6713689755919644E-2</v>
      </c>
      <c r="BA107" s="114">
        <f>p_3*(inventory[[#This Row],[CO2_flux]]+inventory[[#This Row],[CH4_to_CO2]])+BA106*EXP(-1/life3_CO2)</f>
        <v>7.1295856147204713E-5</v>
      </c>
      <c r="BB107" s="114">
        <f>IF(fossil_CH4,K106*(1-EXP(-1/life_CH4))*CH4_to_CO2,0)</f>
        <v>3.6319153200047628E-5</v>
      </c>
    </row>
    <row r="108" spans="1:54" x14ac:dyDescent="0.2">
      <c r="A108" s="43">
        <v>101</v>
      </c>
      <c r="B108" s="107">
        <v>0</v>
      </c>
      <c r="C108" s="107">
        <v>0</v>
      </c>
      <c r="D108" s="107">
        <v>0</v>
      </c>
      <c r="E108" s="107">
        <v>0</v>
      </c>
      <c r="F108" s="107">
        <v>0</v>
      </c>
      <c r="G108" s="107">
        <v>0</v>
      </c>
      <c r="H108" s="131">
        <f>SUM(inventory[[#This Row],[CO2_IRF]:[other_IRF]])</f>
        <v>4.5252126556749176E-10</v>
      </c>
      <c r="I108" s="133">
        <f>SUM(inventory[[#This Row],[CO2_temp]:[other_temp]])</f>
        <v>1.3856794270660872E-12</v>
      </c>
      <c r="J108" s="117">
        <f>SUM(inventory[[#This Row],[CO2_mass0]:[CO2_mass3]])</f>
        <v>0.99103027569882784</v>
      </c>
      <c r="K108" s="117">
        <f>inventory[[#This Row],[CH4_flux]]+K107*EXP(-1/life_CH4)</f>
        <v>2.9013585176198013E-4</v>
      </c>
      <c r="L108" s="117">
        <f>inventory[[#This Row],[Gas1_flux]]+L107*EXP(-1/life_gas1)</f>
        <v>0.43400000046875292</v>
      </c>
      <c r="M108" s="117">
        <f>inventory[[#This Row],[Gas2_flux]]+M107*EXP(-1/life_gas2)</f>
        <v>0</v>
      </c>
      <c r="N108" s="140">
        <f>inventory[[#This Row],[Gas3_flux]]+N107*EXP(-1/life_gas3)</f>
        <v>0.10598640535695603</v>
      </c>
      <c r="O108" s="3">
        <f>inventory[[#This Row],[CO2]]*A_CO2</f>
        <v>1.7359877339416364E-15</v>
      </c>
      <c r="P108" s="3">
        <f>inventory[[#This Row],[CH4]]*A_CH4</f>
        <v>6.1081270579601293E-17</v>
      </c>
      <c r="Q108" s="3">
        <f>inventory[[#This Row],[gas1]]*A_gas1</f>
        <v>1.5486704722058039E-13</v>
      </c>
      <c r="R108" s="3">
        <f>inventory[[#This Row],[gas2]]*A_gas2</f>
        <v>0</v>
      </c>
      <c r="S108" s="3">
        <f>inventory[[#This Row],[gas3]]*A_gas3</f>
        <v>1.129626729675903E-12</v>
      </c>
      <c r="T108" s="142">
        <f>inventory[[#This Row],[Other_forcing]]/earth_area</f>
        <v>0</v>
      </c>
      <c r="U108" s="3">
        <f>U107+A_CO2*(AX107+AY107*life1_CO2*(1-EXP(-1/life1_CO2))+AZ107*life2_CO2*(1-EXP(-1/life2_CO2))+BA107*life3_CO2*(1-EXP(-1/life3_CO2)))</f>
        <v>2.0636313868470491E-13</v>
      </c>
      <c r="V108" s="3">
        <f t="shared" si="13"/>
        <v>2.6097705590140275E-12</v>
      </c>
      <c r="W108" s="3">
        <f t="shared" si="14"/>
        <v>2.4438305473984403E-11</v>
      </c>
      <c r="X108" s="3">
        <f t="shared" si="15"/>
        <v>-3.5199999999999995E-12</v>
      </c>
      <c r="Y108" s="3">
        <f t="shared" si="16"/>
        <v>4.2878682639580865E-10</v>
      </c>
      <c r="Z108" s="142">
        <f>Z107+inventory[[#This Row],[Other_radfor]]</f>
        <v>0</v>
      </c>
      <c r="AA108" s="3">
        <f>SUM(inventory[[#This Row],[CO2_temp_s1]:[CO2_temp_s2]])</f>
        <v>1.3136620534987779E-15</v>
      </c>
      <c r="AB108" s="3">
        <f>inventory[[#This Row],[CH4_temp_s1]]+inventory[[#This Row],[CH4_temp_s2]]</f>
        <v>2.3199830170117035E-15</v>
      </c>
      <c r="AC108" s="3">
        <f>inventory[[#This Row],[gas1_temp_s1]]+inventory[[#This Row],[gas1_temp_s2]]</f>
        <v>1.2731565868997109E-13</v>
      </c>
      <c r="AD108" s="3">
        <f>inventory[[#This Row],[gas2_temp_s1]]+inventory[[#This Row],[gas2_temp_s2]]</f>
        <v>-2.8832459198003007E-15</v>
      </c>
      <c r="AE108" s="3">
        <f>inventory[[#This Row],[gas3_temp_s1]]+inventory[[#This Row],[gas3_temp_s2]]</f>
        <v>1.257613369225406E-12</v>
      </c>
      <c r="AF108" s="142">
        <f>inventory[[#This Row],[other_temp_s1]]+inventory[[#This Row],[other_temp_s2]]</f>
        <v>0</v>
      </c>
      <c r="AG108" s="118">
        <f>inventory[[#This Row],[CO2_flux]]+AG107</f>
        <v>1</v>
      </c>
      <c r="AH108" s="118">
        <f>inventory[[#This Row],[CH4_flux]]+AH107</f>
        <v>1</v>
      </c>
      <c r="AI108" s="118">
        <f>inventory[[#This Row],[Gas1_flux]]+AI107</f>
        <v>1</v>
      </c>
      <c r="AJ108" s="118">
        <f>inventory[[#This Row],[Gas2_flux]]+AJ107</f>
        <v>1</v>
      </c>
      <c r="AK108" s="144">
        <f>inventory[[#This Row],[Gas3_flux]]+AK107</f>
        <v>1</v>
      </c>
      <c r="AL108" s="113">
        <f>A_CO2*(AX107*clim_sens1*(1-EXP(-1/clim_time1))
+AY107*clim_sens1*life1_CO2/(life1_CO2-clim_time1)*(EXP(-1/life1_CO2)-EXP(-1/clim_time1))
+AZ107*clim_sens1*life2_CO2/(life2_CO2-clim_time1)*(EXP(-1/life2_CO2)-EXP(-1/clim_time1))
+BA107*clim_sens1*life3_CO2/(life3_CO2-clim_time1)*(EXP(-1/life3_CO2)-EXP(-1/clim_time1)))
+AL107*EXP(-1/clim_time1)</f>
        <v>1.123060179005269E-15</v>
      </c>
      <c r="AM108" s="113">
        <f>A_CO2*(AX107*clim_sens2*(1-EXP(-1/clim_time2))
+AY107*clim_sens2*life1_CO2/(life1_CO2-clim_time2)*(EXP(-1/life1_CO2)-EXP(-1/clim_time2))
+AZ107*clim_sens2*life2_CO2/(life2_CO2-clim_time2)*(EXP(-1/life2_CO2)-EXP(-1/clim_time2))
+BA107*clim_sens2*life3_CO2/(life3_CO2-clim_time2)*(EXP(-1/life3_CO2)-EXP(-1/clim_time2)))
+AM107*EXP(-1/clim_time2)</f>
        <v>1.9060187449350894E-16</v>
      </c>
      <c r="AN108" s="113">
        <f t="shared" si="17"/>
        <v>1.1701035304115364E-16</v>
      </c>
      <c r="AO108" s="113">
        <f t="shared" si="18"/>
        <v>2.2029726639705498E-15</v>
      </c>
      <c r="AP108" s="113">
        <f t="shared" si="19"/>
        <v>1.0500968439558187E-13</v>
      </c>
      <c r="AQ108" s="113">
        <f t="shared" si="20"/>
        <v>2.2305974294389224E-14</v>
      </c>
      <c r="AR108" s="113">
        <f t="shared" si="21"/>
        <v>-1.5885017612221332E-18</v>
      </c>
      <c r="AS108" s="113">
        <f t="shared" si="22"/>
        <v>-2.8816574180390784E-15</v>
      </c>
      <c r="AT108" s="113">
        <f t="shared" si="23"/>
        <v>8.7633702879295963E-13</v>
      </c>
      <c r="AU108" s="113">
        <f t="shared" si="24"/>
        <v>3.8127634043244637E-13</v>
      </c>
      <c r="AV108" s="113">
        <f t="shared" si="25"/>
        <v>0</v>
      </c>
      <c r="AW108" s="149">
        <f>T107*Other_forcing_efficacy*clim_sens2*(1-EXP(-1/clim_time2))
+AW107*EXP(-1/clim_time2)</f>
        <v>0</v>
      </c>
      <c r="AX108" s="113">
        <f>p_0*(inventory[[#This Row],[CO2_flux]]+inventory[[#This Row],[CH4_to_CO2]])+AX107</f>
        <v>0.51600081103419204</v>
      </c>
      <c r="AY108" s="113">
        <f>p_1*(inventory[[#This Row],[CO2_flux]]+inventory[[#This Row],[CH4_to_CO2]])+AY107*EXP(-1/life1_CO2)</f>
        <v>0.41977159398683933</v>
      </c>
      <c r="AZ108" s="113">
        <f>p_2*(inventory[[#This Row],[CO2_flux]]+inventory[[#This Row],[CH4_to_CO2]])+AZ107*EXP(-1/life2_CO2)</f>
        <v>5.5192098755270161E-2</v>
      </c>
      <c r="BA108" s="113">
        <f>p_3*(inventory[[#This Row],[CO2_flux]]+inventory[[#This Row],[CH4_to_CO2]])+BA107*EXP(-1/life3_CO2)</f>
        <v>6.5771922526227763E-5</v>
      </c>
      <c r="BB108" s="113">
        <f>IF(fossil_CH4,K107*(1-EXP(-1/life_CH4))*CH4_to_CO2,0)</f>
        <v>3.3505180785733963E-5</v>
      </c>
    </row>
    <row r="109" spans="1:54" x14ac:dyDescent="0.2">
      <c r="A109" s="43">
        <v>102</v>
      </c>
      <c r="B109" s="107">
        <v>0</v>
      </c>
      <c r="C109" s="107">
        <v>0</v>
      </c>
      <c r="D109" s="107">
        <v>0</v>
      </c>
      <c r="E109" s="107">
        <v>0</v>
      </c>
      <c r="F109" s="107">
        <v>0</v>
      </c>
      <c r="G109" s="107">
        <v>0</v>
      </c>
      <c r="H109" s="131">
        <f>SUM(inventory[[#This Row],[CO2_IRF]:[other_IRF]])</f>
        <v>4.5379445462445425E-10</v>
      </c>
      <c r="I109" s="133">
        <f>SUM(inventory[[#This Row],[CO2_temp]:[other_temp]])</f>
        <v>1.3658973728449146E-12</v>
      </c>
      <c r="J109" s="117">
        <f>SUM(inventory[[#This Row],[CO2_mass0]:[CO2_mass3]])</f>
        <v>0.98849459160662756</v>
      </c>
      <c r="K109" s="117">
        <f>inventory[[#This Row],[CH4_flux]]+K108*EXP(-1/life_CH4)</f>
        <v>2.6765641016364075E-4</v>
      </c>
      <c r="L109" s="117">
        <f>inventory[[#This Row],[Gas1_flux]]+L108*EXP(-1/life_gas1)</f>
        <v>0.43042800425131206</v>
      </c>
      <c r="M109" s="117">
        <f>inventory[[#This Row],[Gas2_flux]]+M108*EXP(-1/life_gas2)</f>
        <v>0</v>
      </c>
      <c r="N109" s="140">
        <f>inventory[[#This Row],[Gas3_flux]]+N108*EXP(-1/life_gas3)</f>
        <v>0.10365712861152739</v>
      </c>
      <c r="O109" s="15">
        <f>inventory[[#This Row],[CO2]]*A_CO2</f>
        <v>1.7315459761173292E-15</v>
      </c>
      <c r="P109" s="3">
        <f>inventory[[#This Row],[CH4]]*A_CH4</f>
        <v>5.6348753565906115E-17</v>
      </c>
      <c r="Q109" s="3">
        <f>inventory[[#This Row],[gas1]]*A_gas1</f>
        <v>1.5359242854251433E-13</v>
      </c>
      <c r="R109" s="3">
        <f>inventory[[#This Row],[gas2]]*A_gas2</f>
        <v>0</v>
      </c>
      <c r="S109" s="3">
        <f>inventory[[#This Row],[gas3]]*A_gas3</f>
        <v>1.104800778993012E-12</v>
      </c>
      <c r="T109" s="142">
        <f>inventory[[#This Row],[Other_forcing]]/earth_area</f>
        <v>0</v>
      </c>
      <c r="U109" s="3">
        <f>U108+A_CO2*(AX108+AY108*life1_CO2*(1-EXP(-1/life1_CO2))+AZ108*life2_CO2*(1-EXP(-1/life2_CO2))+BA108*life3_CO2*(1-EXP(-1/life3_CO2)))</f>
        <v>2.0809687166009839E-13</v>
      </c>
      <c r="V109" s="3">
        <f t="shared" si="13"/>
        <v>2.6098292422249974E-12</v>
      </c>
      <c r="W109" s="3">
        <f t="shared" si="14"/>
        <v>2.4592534334030396E-11</v>
      </c>
      <c r="X109" s="3">
        <f t="shared" si="15"/>
        <v>-3.5199999999999995E-12</v>
      </c>
      <c r="Y109" s="3">
        <f t="shared" si="16"/>
        <v>4.2990399417653875E-10</v>
      </c>
      <c r="Z109" s="142">
        <f>Z108+inventory[[#This Row],[Other_radfor]]</f>
        <v>0</v>
      </c>
      <c r="AA109" s="3">
        <f>SUM(inventory[[#This Row],[CO2_temp_s1]:[CO2_temp_s2]])</f>
        <v>1.3117449076327799E-15</v>
      </c>
      <c r="AB109" s="3">
        <f>inventory[[#This Row],[CH4_temp_s1]]+inventory[[#This Row],[CH4_temp_s2]]</f>
        <v>2.3056913407281044E-15</v>
      </c>
      <c r="AC109" s="3">
        <f>inventory[[#This Row],[gas1_temp_s1]]+inventory[[#This Row],[gas1_temp_s2]]</f>
        <v>1.2655850824325207E-13</v>
      </c>
      <c r="AD109" s="3">
        <f>inventory[[#This Row],[gas2_temp_s1]]+inventory[[#This Row],[gas2_temp_s2]]</f>
        <v>-2.8760392059010009E-15</v>
      </c>
      <c r="AE109" s="3">
        <f>inventory[[#This Row],[gas3_temp_s1]]+inventory[[#This Row],[gas3_temp_s2]]</f>
        <v>1.2385974675592026E-12</v>
      </c>
      <c r="AF109" s="142">
        <f>inventory[[#This Row],[other_temp_s1]]+inventory[[#This Row],[other_temp_s2]]</f>
        <v>0</v>
      </c>
      <c r="AG109" s="118">
        <f>inventory[[#This Row],[CO2_flux]]+AG108</f>
        <v>1</v>
      </c>
      <c r="AH109" s="118">
        <f>inventory[[#This Row],[CH4_flux]]+AH108</f>
        <v>1</v>
      </c>
      <c r="AI109" s="118">
        <f>inventory[[#This Row],[Gas1_flux]]+AI108</f>
        <v>1</v>
      </c>
      <c r="AJ109" s="118">
        <f>inventory[[#This Row],[Gas2_flux]]+AJ108</f>
        <v>1</v>
      </c>
      <c r="AK109" s="144">
        <f>inventory[[#This Row],[Gas3_flux]]+AK108</f>
        <v>1</v>
      </c>
      <c r="AL109" s="113">
        <f>A_CO2*(AX108*clim_sens1*(1-EXP(-1/clim_time1))
+AY108*clim_sens1*life1_CO2/(life1_CO2-clim_time1)*(EXP(-1/life1_CO2)-EXP(-1/clim_time1))
+AZ108*clim_sens1*life2_CO2/(life2_CO2-clim_time1)*(EXP(-1/life2_CO2)-EXP(-1/clim_time1))
+BA108*clim_sens1*life3_CO2/(life3_CO2-clim_time1)*(EXP(-1/life3_CO2)-EXP(-1/clim_time1)))
+AL108*EXP(-1/clim_time1)</f>
        <v>1.1197938406883071E-15</v>
      </c>
      <c r="AM109" s="113">
        <f>A_CO2*(AX108*clim_sens2*(1-EXP(-1/clim_time2))
+AY108*clim_sens2*life1_CO2/(life1_CO2-clim_time2)*(EXP(-1/life1_CO2)-EXP(-1/clim_time2))
+AZ108*clim_sens2*life2_CO2/(life2_CO2-clim_time2)*(EXP(-1/life2_CO2)-EXP(-1/clim_time2))
+BA108*clim_sens2*life3_CO2/(life3_CO2-clim_time2)*(EXP(-1/life3_CO2)-EXP(-1/clim_time2)))
+AM108*EXP(-1/clim_time2)</f>
        <v>1.9195106694447286E-16</v>
      </c>
      <c r="AN109" s="113">
        <f t="shared" si="17"/>
        <v>1.0803037651034143E-16</v>
      </c>
      <c r="AO109" s="113">
        <f t="shared" si="18"/>
        <v>2.1976609642177629E-15</v>
      </c>
      <c r="AP109" s="113">
        <f t="shared" si="19"/>
        <v>1.0414556303759288E-13</v>
      </c>
      <c r="AQ109" s="113">
        <f t="shared" si="20"/>
        <v>2.2412945205659183E-14</v>
      </c>
      <c r="AR109" s="113">
        <f t="shared" si="21"/>
        <v>-1.4102171003429409E-18</v>
      </c>
      <c r="AS109" s="113">
        <f t="shared" si="22"/>
        <v>-2.8746289888006578E-15</v>
      </c>
      <c r="AT109" s="113">
        <f t="shared" si="23"/>
        <v>8.5708213585470468E-13</v>
      </c>
      <c r="AU109" s="113">
        <f t="shared" si="24"/>
        <v>3.8151533170449789E-13</v>
      </c>
      <c r="AV109" s="113">
        <f t="shared" si="25"/>
        <v>0</v>
      </c>
      <c r="AW109" s="149">
        <f>T108*Other_forcing_efficacy*clim_sens2*(1-EXP(-1/clim_time2))
+AW108*EXP(-1/clim_time2)</f>
        <v>0</v>
      </c>
      <c r="AX109" s="113">
        <f>p_0*(inventory[[#This Row],[CO2_flux]]+inventory[[#This Row],[CH4_to_CO2]])+AX108</f>
        <v>0.51600752761034863</v>
      </c>
      <c r="AY109" s="113">
        <f>p_1*(inventory[[#This Row],[CO2_flux]]+inventory[[#This Row],[CH4_to_CO2]])+AY108*EXP(-1/life1_CO2)</f>
        <v>0.41871553621806251</v>
      </c>
      <c r="AZ109" s="113">
        <f>p_2*(inventory[[#This Row],[CO2_flux]]+inventory[[#This Row],[CH4_to_CO2]])+AZ108*EXP(-1/life2_CO2)</f>
        <v>5.3710851800236575E-2</v>
      </c>
      <c r="BA109" s="113">
        <f>p_3*(inventory[[#This Row],[CO2_flux]]+inventory[[#This Row],[CH4_to_CO2]])+BA108*EXP(-1/life3_CO2)</f>
        <v>6.0675977979782699E-5</v>
      </c>
      <c r="BB109" s="113">
        <f>IF(fossil_CH4,K108*(1-EXP(-1/life_CH4))*CH4_to_CO2,0)</f>
        <v>3.090923219771666E-5</v>
      </c>
    </row>
    <row r="110" spans="1:54" x14ac:dyDescent="0.2">
      <c r="A110" s="43">
        <v>103</v>
      </c>
      <c r="B110" s="107">
        <v>0</v>
      </c>
      <c r="C110" s="107">
        <v>0</v>
      </c>
      <c r="D110" s="107">
        <v>0</v>
      </c>
      <c r="E110" s="107">
        <v>0</v>
      </c>
      <c r="F110" s="107">
        <v>0</v>
      </c>
      <c r="G110" s="107">
        <v>0</v>
      </c>
      <c r="H110" s="131">
        <f>SUM(inventory[[#This Row],[CO2_IRF]:[other_IRF]])</f>
        <v>4.550418132265171E-10</v>
      </c>
      <c r="I110" s="133">
        <f>SUM(inventory[[#This Row],[CO2_temp]:[other_temp]])</f>
        <v>1.3465179207252019E-12</v>
      </c>
      <c r="J110" s="117">
        <f>SUM(inventory[[#This Row],[CO2_mass0]:[CO2_mass3]])</f>
        <v>0.98600023146024152</v>
      </c>
      <c r="K110" s="117">
        <f>inventory[[#This Row],[CH4_flux]]+K109*EXP(-1/life_CH4)</f>
        <v>2.4691865368109916E-4</v>
      </c>
      <c r="L110" s="117">
        <f>inventory[[#This Row],[Gas1_flux]]+L109*EXP(-1/life_gas1)</f>
        <v>0.42688540701305006</v>
      </c>
      <c r="M110" s="117">
        <f>inventory[[#This Row],[Gas2_flux]]+M109*EXP(-1/life_gas2)</f>
        <v>0</v>
      </c>
      <c r="N110" s="140">
        <f>inventory[[#This Row],[Gas3_flux]]+N109*EXP(-1/life_gas3)</f>
        <v>0.10137904267815169</v>
      </c>
      <c r="O110" s="3">
        <f>inventory[[#This Row],[CO2]]*A_CO2</f>
        <v>1.7271766054489047E-15</v>
      </c>
      <c r="P110" s="3">
        <f>inventory[[#This Row],[CH4]]*A_CH4</f>
        <v>5.1982907334799316E-17</v>
      </c>
      <c r="Q110" s="3">
        <f>inventory[[#This Row],[gas1]]*A_gas1</f>
        <v>1.5232830049369207E-13</v>
      </c>
      <c r="R110" s="3">
        <f>inventory[[#This Row],[gas2]]*A_gas2</f>
        <v>0</v>
      </c>
      <c r="S110" s="3">
        <f>inventory[[#This Row],[gas3]]*A_gas3</f>
        <v>1.08052043139397E-12</v>
      </c>
      <c r="T110" s="142">
        <f>inventory[[#This Row],[Other_forcing]]/earth_area</f>
        <v>0</v>
      </c>
      <c r="U110" s="3">
        <f>U109+A_CO2*(AX109+AY109*life1_CO2*(1-EXP(-1/life1_CO2))+AZ109*life2_CO2*(1-EXP(-1/life2_CO2))+BA109*life3_CO2*(1-EXP(-1/life3_CO2)))</f>
        <v>2.0982620136528412E-13</v>
      </c>
      <c r="V110" s="3">
        <f t="shared" si="13"/>
        <v>2.609883378718263E-12</v>
      </c>
      <c r="W110" s="3">
        <f t="shared" si="14"/>
        <v>2.4745493827937888E-11</v>
      </c>
      <c r="X110" s="3">
        <f t="shared" si="15"/>
        <v>-3.5199999999999995E-12</v>
      </c>
      <c r="Y110" s="3">
        <f t="shared" si="16"/>
        <v>4.3099660981849564E-10</v>
      </c>
      <c r="Z110" s="142">
        <f>Z109+inventory[[#This Row],[Other_radfor]]</f>
        <v>0</v>
      </c>
      <c r="AA110" s="3">
        <f>SUM(inventory[[#This Row],[CO2_temp_s1]:[CO2_temp_s2]])</f>
        <v>1.309874673910479E-15</v>
      </c>
      <c r="AB110" s="3">
        <f>inventory[[#This Row],[CH4_temp_s1]]+inventory[[#This Row],[CH4_temp_s2]]</f>
        <v>2.2920939845624948E-15</v>
      </c>
      <c r="AC110" s="3">
        <f>inventory[[#This Row],[gas1_temp_s1]]+inventory[[#This Row],[gas1_temp_s2]]</f>
        <v>1.2580686382884458E-13</v>
      </c>
      <c r="AD110" s="3">
        <f>inventory[[#This Row],[gas2_temp_s1]]+inventory[[#This Row],[gas2_temp_s2]]</f>
        <v>-2.8688696441888073E-15</v>
      </c>
      <c r="AE110" s="3">
        <f>inventory[[#This Row],[gas3_temp_s1]]+inventory[[#This Row],[gas3_temp_s2]]</f>
        <v>1.219977957882073E-12</v>
      </c>
      <c r="AF110" s="142">
        <f>inventory[[#This Row],[other_temp_s1]]+inventory[[#This Row],[other_temp_s2]]</f>
        <v>0</v>
      </c>
      <c r="AG110" s="118">
        <f>inventory[[#This Row],[CO2_flux]]+AG109</f>
        <v>1</v>
      </c>
      <c r="AH110" s="118">
        <f>inventory[[#This Row],[CH4_flux]]+AH109</f>
        <v>1</v>
      </c>
      <c r="AI110" s="118">
        <f>inventory[[#This Row],[Gas1_flux]]+AI109</f>
        <v>1</v>
      </c>
      <c r="AJ110" s="118">
        <f>inventory[[#This Row],[Gas2_flux]]+AJ109</f>
        <v>1</v>
      </c>
      <c r="AK110" s="144">
        <f>inventory[[#This Row],[Gas3_flux]]+AK109</f>
        <v>1</v>
      </c>
      <c r="AL110" s="113">
        <f>A_CO2*(AX109*clim_sens1*(1-EXP(-1/clim_time1))
+AY109*clim_sens1*life1_CO2/(life1_CO2-clim_time1)*(EXP(-1/life1_CO2)-EXP(-1/clim_time1))
+AZ109*clim_sens1*life2_CO2/(life2_CO2-clim_time1)*(EXP(-1/life2_CO2)-EXP(-1/clim_time1))
+BA109*clim_sens1*life3_CO2/(life3_CO2-clim_time1)*(EXP(-1/life3_CO2)-EXP(-1/clim_time1)))
+AL109*EXP(-1/clim_time1)</f>
        <v>1.1165823125323041E-15</v>
      </c>
      <c r="AM110" s="113">
        <f>A_CO2*(AX109*clim_sens2*(1-EXP(-1/clim_time2))
+AY109*clim_sens2*life1_CO2/(life1_CO2-clim_time2)*(EXP(-1/life1_CO2)-EXP(-1/clim_time2))
+AZ109*clim_sens2*life2_CO2/(life2_CO2-clim_time2)*(EXP(-1/life2_CO2)-EXP(-1/clim_time2))
+BA109*clim_sens2*life3_CO2/(life3_CO2-clim_time2)*(EXP(-1/life3_CO2)-EXP(-1/clim_time2)))
+AM109*EXP(-1/clim_time2)</f>
        <v>1.9329236137817501E-16</v>
      </c>
      <c r="AN110" s="113">
        <f t="shared" si="17"/>
        <v>9.9736522077526373E-17</v>
      </c>
      <c r="AO110" s="113">
        <f t="shared" si="18"/>
        <v>2.1923574624849683E-15</v>
      </c>
      <c r="AP110" s="113">
        <f t="shared" si="19"/>
        <v>1.0328853680397754E-13</v>
      </c>
      <c r="AQ110" s="113">
        <f t="shared" si="20"/>
        <v>2.2518327024867044E-14</v>
      </c>
      <c r="AR110" s="113">
        <f t="shared" si="21"/>
        <v>-1.2519421247412481E-18</v>
      </c>
      <c r="AS110" s="113">
        <f t="shared" si="22"/>
        <v>-2.8676177020640663E-15</v>
      </c>
      <c r="AT110" s="113">
        <f t="shared" si="23"/>
        <v>8.382499076026643E-13</v>
      </c>
      <c r="AU110" s="113">
        <f t="shared" si="24"/>
        <v>3.8172805027940869E-13</v>
      </c>
      <c r="AV110" s="113">
        <f t="shared" si="25"/>
        <v>0</v>
      </c>
      <c r="AW110" s="149">
        <f>T109*Other_forcing_efficacy*clim_sens2*(1-EXP(-1/clim_time2))
+AW109*EXP(-1/clim_time2)</f>
        <v>0</v>
      </c>
      <c r="AX110" s="113">
        <f>p_0*(inventory[[#This Row],[CO2_flux]]+inventory[[#This Row],[CH4_to_CO2]])+AX109</f>
        <v>0.51601372379276367</v>
      </c>
      <c r="AY110" s="113">
        <f>p_1*(inventory[[#This Row],[CO2_flux]]+inventory[[#This Row],[CH4_to_CO2]])+AY109*EXP(-1/life1_CO2)</f>
        <v>0.41766161624983378</v>
      </c>
      <c r="AZ110" s="113">
        <f>p_2*(inventory[[#This Row],[CO2_flux]]+inventory[[#This Row],[CH4_to_CO2]])+AZ109*EXP(-1/life2_CO2)</f>
        <v>5.226891655533298E-2</v>
      </c>
      <c r="BA110" s="113">
        <f>p_3*(inventory[[#This Row],[CO2_flux]]+inventory[[#This Row],[CH4_to_CO2]])+BA109*EXP(-1/life3_CO2)</f>
        <v>5.5974862311122623E-5</v>
      </c>
      <c r="BB110" s="113">
        <f>IF(fossil_CH4,K109*(1-EXP(-1/life_CH4))*CH4_to_CO2,0)</f>
        <v>2.8514415163494717E-5</v>
      </c>
    </row>
    <row r="111" spans="1:54" x14ac:dyDescent="0.2">
      <c r="A111" s="43">
        <v>104</v>
      </c>
      <c r="B111" s="107">
        <v>0</v>
      </c>
      <c r="C111" s="107">
        <v>0</v>
      </c>
      <c r="D111" s="107">
        <v>0</v>
      </c>
      <c r="E111" s="107">
        <v>0</v>
      </c>
      <c r="F111" s="107">
        <v>0</v>
      </c>
      <c r="G111" s="107">
        <v>0</v>
      </c>
      <c r="H111" s="131">
        <f>SUM(inventory[[#This Row],[CO2_IRF]:[other_IRF]])</f>
        <v>4.5626389183021304E-10</v>
      </c>
      <c r="I111" s="133">
        <f>SUM(inventory[[#This Row],[CO2_temp]:[other_temp]])</f>
        <v>1.3275323746892623E-12</v>
      </c>
      <c r="J111" s="117">
        <f>SUM(inventory[[#This Row],[CO2_mass0]:[CO2_mass3]])</f>
        <v>0.98354623227039639</v>
      </c>
      <c r="K111" s="117">
        <f>inventory[[#This Row],[CH4_flux]]+K110*EXP(-1/life_CH4)</f>
        <v>2.2778763825761258E-4</v>
      </c>
      <c r="L111" s="117">
        <f>inventory[[#This Row],[Gas1_flux]]+L110*EXP(-1/life_gas1)</f>
        <v>0.4233719667884317</v>
      </c>
      <c r="M111" s="117">
        <f>inventory[[#This Row],[Gas2_flux]]+M110*EXP(-1/life_gas2)</f>
        <v>0</v>
      </c>
      <c r="N111" s="140">
        <f>inventory[[#This Row],[Gas3_flux]]+N110*EXP(-1/life_gas3)</f>
        <v>9.9151022529824828E-2</v>
      </c>
      <c r="O111" s="3">
        <f>inventory[[#This Row],[CO2]]*A_CO2</f>
        <v>1.7228779350680529E-15</v>
      </c>
      <c r="P111" s="3">
        <f>inventory[[#This Row],[CH4]]*A_CH4</f>
        <v>4.7955322593210213E-17</v>
      </c>
      <c r="Q111" s="3">
        <f>inventory[[#This Row],[gas1]]*A_gas1</f>
        <v>1.5107457673197557E-13</v>
      </c>
      <c r="R111" s="3">
        <f>inventory[[#This Row],[gas2]]*A_gas2</f>
        <v>0</v>
      </c>
      <c r="S111" s="3">
        <f>inventory[[#This Row],[gas3]]*A_gas3</f>
        <v>1.0567736960902301E-12</v>
      </c>
      <c r="T111" s="142">
        <f>inventory[[#This Row],[Other_forcing]]/earth_area</f>
        <v>0</v>
      </c>
      <c r="U111" s="3">
        <f>U110+A_CO2*(AX110+AY110*life1_CO2*(1-EXP(-1/life1_CO2))+AZ110*life2_CO2*(1-EXP(-1/life2_CO2))+BA110*life3_CO2*(1-EXP(-1/life3_CO2)))</f>
        <v>2.1155119917445611E-13</v>
      </c>
      <c r="V111" s="3">
        <f t="shared" si="13"/>
        <v>2.6099333207690587E-12</v>
      </c>
      <c r="W111" s="3">
        <f t="shared" si="14"/>
        <v>2.4897194403105587E-11</v>
      </c>
      <c r="X111" s="3">
        <f t="shared" si="15"/>
        <v>-3.5199999999999995E-12</v>
      </c>
      <c r="Y111" s="3">
        <f t="shared" si="16"/>
        <v>4.3206521290716395E-10</v>
      </c>
      <c r="Z111" s="142">
        <f>Z110+inventory[[#This Row],[Other_radfor]]</f>
        <v>0</v>
      </c>
      <c r="AA111" s="3">
        <f>SUM(inventory[[#This Row],[CO2_temp_s1]:[CO2_temp_s2]])</f>
        <v>1.308050347991158E-15</v>
      </c>
      <c r="AB111" s="3">
        <f>inventory[[#This Row],[CH4_temp_s1]]+inventory[[#This Row],[CH4_temp_s2]]</f>
        <v>2.2791392187263801E-15</v>
      </c>
      <c r="AC111" s="3">
        <f>inventory[[#This Row],[gas1_temp_s1]]+inventory[[#This Row],[gas1_temp_s2]]</f>
        <v>1.2506068376019108E-13</v>
      </c>
      <c r="AD111" s="3">
        <f>inventory[[#This Row],[gas2_temp_s1]]+inventory[[#This Row],[gas2_temp_s2]]</f>
        <v>-2.8617349470762436E-15</v>
      </c>
      <c r="AE111" s="3">
        <f>inventory[[#This Row],[gas3_temp_s1]]+inventory[[#This Row],[gas3_temp_s2]]</f>
        <v>1.2017462363094299E-12</v>
      </c>
      <c r="AF111" s="142">
        <f>inventory[[#This Row],[other_temp_s1]]+inventory[[#This Row],[other_temp_s2]]</f>
        <v>0</v>
      </c>
      <c r="AG111" s="118">
        <f>inventory[[#This Row],[CO2_flux]]+AG110</f>
        <v>1</v>
      </c>
      <c r="AH111" s="118">
        <f>inventory[[#This Row],[CH4_flux]]+AH110</f>
        <v>1</v>
      </c>
      <c r="AI111" s="118">
        <f>inventory[[#This Row],[Gas1_flux]]+AI110</f>
        <v>1</v>
      </c>
      <c r="AJ111" s="118">
        <f>inventory[[#This Row],[Gas2_flux]]+AJ110</f>
        <v>1</v>
      </c>
      <c r="AK111" s="144">
        <f>inventory[[#This Row],[Gas3_flux]]+AK110</f>
        <v>1</v>
      </c>
      <c r="AL111" s="113">
        <f>A_CO2*(AX110*clim_sens1*(1-EXP(-1/clim_time1))
+AY110*clim_sens1*life1_CO2/(life1_CO2-clim_time1)*(EXP(-1/life1_CO2)-EXP(-1/clim_time1))
+AZ110*clim_sens1*life2_CO2/(life2_CO2-clim_time1)*(EXP(-1/life2_CO2)-EXP(-1/clim_time1))
+BA110*clim_sens1*life3_CO2/(life3_CO2-clim_time1)*(EXP(-1/life3_CO2)-EXP(-1/clim_time1)))
+AL110*EXP(-1/clim_time1)</f>
        <v>1.1134244962517823E-15</v>
      </c>
      <c r="AM111" s="113">
        <f>A_CO2*(AX110*clim_sens2*(1-EXP(-1/clim_time2))
+AY110*clim_sens2*life1_CO2/(life1_CO2-clim_time2)*(EXP(-1/life1_CO2)-EXP(-1/clim_time2))
+AZ110*clim_sens2*life2_CO2/(life2_CO2-clim_time2)*(EXP(-1/life2_CO2)-EXP(-1/clim_time2))
+BA110*clim_sens2*life3_CO2/(life3_CO2-clim_time2)*(EXP(-1/life3_CO2)-EXP(-1/clim_time2)))
+AM110*EXP(-1/clim_time2)</f>
        <v>1.9462585173937573E-16</v>
      </c>
      <c r="AN111" s="113">
        <f t="shared" si="17"/>
        <v>9.2076711355423085E-17</v>
      </c>
      <c r="AO111" s="113">
        <f t="shared" si="18"/>
        <v>2.187062507370957E-15</v>
      </c>
      <c r="AP111" s="113">
        <f t="shared" si="19"/>
        <v>1.0243854920082325E-13</v>
      </c>
      <c r="AQ111" s="113">
        <f t="shared" si="20"/>
        <v>2.2622134559367829E-14</v>
      </c>
      <c r="AR111" s="113">
        <f t="shared" si="21"/>
        <v>-1.1114310578991531E-18</v>
      </c>
      <c r="AS111" s="113">
        <f t="shared" si="22"/>
        <v>-2.8606235160183446E-15</v>
      </c>
      <c r="AT111" s="113">
        <f t="shared" si="23"/>
        <v>8.1983111148470162E-13</v>
      </c>
      <c r="AU111" s="113">
        <f t="shared" si="24"/>
        <v>3.819151248247283E-13</v>
      </c>
      <c r="AV111" s="113">
        <f t="shared" si="25"/>
        <v>0</v>
      </c>
      <c r="AW111" s="149">
        <f>T110*Other_forcing_efficacy*clim_sens2*(1-EXP(-1/clim_time2))
+AW110*EXP(-1/clim_time2)</f>
        <v>0</v>
      </c>
      <c r="AX111" s="113">
        <f>p_0*(inventory[[#This Row],[CO2_flux]]+inventory[[#This Row],[CH4_to_CO2]])+AX110</f>
        <v>0.51601943990103449</v>
      </c>
      <c r="AY111" s="113">
        <f>p_1*(inventory[[#This Row],[CO2_flux]]+inventory[[#This Row],[CH4_to_CO2]])+AY110*EXP(-1/life1_CO2)</f>
        <v>0.41660987023140172</v>
      </c>
      <c r="AZ111" s="113">
        <f>p_2*(inventory[[#This Row],[CO2_flux]]+inventory[[#This Row],[CH4_to_CO2]])+AZ110*EXP(-1/life2_CO2)</f>
        <v>5.0865284153412446E-2</v>
      </c>
      <c r="BA111" s="113">
        <f>p_3*(inventory[[#This Row],[CO2_flux]]+inventory[[#This Row],[CH4_to_CO2]])+BA110*EXP(-1/life3_CO2)</f>
        <v>5.1637984547723798E-5</v>
      </c>
      <c r="BB111" s="113">
        <f>IF(fossil_CH4,K110*(1-EXP(-1/life_CH4))*CH4_to_CO2,0)</f>
        <v>2.630514620729405E-5</v>
      </c>
    </row>
    <row r="112" spans="1:54" x14ac:dyDescent="0.2">
      <c r="A112" s="43">
        <v>105</v>
      </c>
      <c r="B112" s="107">
        <v>0</v>
      </c>
      <c r="C112" s="107">
        <v>0</v>
      </c>
      <c r="D112" s="107">
        <v>0</v>
      </c>
      <c r="E112" s="107">
        <v>0</v>
      </c>
      <c r="F112" s="107">
        <v>0</v>
      </c>
      <c r="G112" s="107">
        <v>0</v>
      </c>
      <c r="H112" s="131">
        <f>SUM(inventory[[#This Row],[CO2_IRF]:[other_IRF]])</f>
        <v>4.5746122891859839E-10</v>
      </c>
      <c r="I112" s="133">
        <f>SUM(inventory[[#This Row],[CO2_temp]:[other_temp]])</f>
        <v>1.308932225114032E-12</v>
      </c>
      <c r="J112" s="117">
        <f>SUM(inventory[[#This Row],[CO2_mass0]:[CO2_mass3]])</f>
        <v>0.98113165015802617</v>
      </c>
      <c r="K112" s="117">
        <f>inventory[[#This Row],[CH4_flux]]+K111*EXP(-1/life_CH4)</f>
        <v>2.1013887516977325E-4</v>
      </c>
      <c r="L112" s="117">
        <f>inventory[[#This Row],[Gas1_flux]]+L111*EXP(-1/life_gas1)</f>
        <v>0.41988744360339625</v>
      </c>
      <c r="M112" s="117">
        <f>inventory[[#This Row],[Gas2_flux]]+M111*EXP(-1/life_gas2)</f>
        <v>0</v>
      </c>
      <c r="N112" s="140">
        <f>inventory[[#This Row],[Gas3_flux]]+N111*EXP(-1/life_gas3)</f>
        <v>9.6971967864404623E-2</v>
      </c>
      <c r="O112" s="3">
        <f>inventory[[#This Row],[CO2]]*A_CO2</f>
        <v>1.7186483115818142E-15</v>
      </c>
      <c r="P112" s="3">
        <f>inventory[[#This Row],[CH4]]*A_CH4</f>
        <v>4.4239791172267569E-17</v>
      </c>
      <c r="Q112" s="3">
        <f>inventory[[#This Row],[gas1]]*A_gas1</f>
        <v>1.4983117162585748E-13</v>
      </c>
      <c r="R112" s="3">
        <f>inventory[[#This Row],[gas2]]*A_gas2</f>
        <v>0</v>
      </c>
      <c r="S112" s="3">
        <f>inventory[[#This Row],[gas3]]*A_gas3</f>
        <v>1.0335488458163353E-12</v>
      </c>
      <c r="T112" s="142">
        <f>inventory[[#This Row],[Other_forcing]]/earth_area</f>
        <v>0</v>
      </c>
      <c r="U112" s="3">
        <f>U111+A_CO2*(AX111+AY111*life1_CO2*(1-EXP(-1/life1_CO2))+AZ111*life2_CO2*(1-EXP(-1/life2_CO2))+BA111*life3_CO2*(1-EXP(-1/life3_CO2)))</f>
        <v>2.1327193480459266E-13</v>
      </c>
      <c r="V112" s="3">
        <f t="shared" si="13"/>
        <v>2.6099793933586785E-12</v>
      </c>
      <c r="W112" s="3">
        <f t="shared" si="14"/>
        <v>2.5047646420945872E-11</v>
      </c>
      <c r="X112" s="3">
        <f t="shared" si="15"/>
        <v>-3.5199999999999995E-12</v>
      </c>
      <c r="Y112" s="3">
        <f t="shared" si="16"/>
        <v>4.3311033116948924E-10</v>
      </c>
      <c r="Z112" s="142">
        <f>Z111+inventory[[#This Row],[Other_radfor]]</f>
        <v>0</v>
      </c>
      <c r="AA112" s="3">
        <f>SUM(inventory[[#This Row],[CO2_temp_s1]:[CO2_temp_s2]])</f>
        <v>1.3062709295137127E-15</v>
      </c>
      <c r="AB112" s="3">
        <f>inventory[[#This Row],[CH4_temp_s1]]+inventory[[#This Row],[CH4_temp_s2]]</f>
        <v>2.2667791976032878E-15</v>
      </c>
      <c r="AC112" s="3">
        <f>inventory[[#This Row],[gas1_temp_s1]]+inventory[[#This Row],[gas1_temp_s2]]</f>
        <v>1.2431992647616328E-13</v>
      </c>
      <c r="AD112" s="3">
        <f>inventory[[#This Row],[gas2_temp_s1]]+inventory[[#This Row],[gas2_temp_s2]]</f>
        <v>-2.8546330791313579E-15</v>
      </c>
      <c r="AE112" s="3">
        <f>inventory[[#This Row],[gas3_temp_s1]]+inventory[[#This Row],[gas3_temp_s2]]</f>
        <v>1.1838938815898831E-12</v>
      </c>
      <c r="AF112" s="142">
        <f>inventory[[#This Row],[other_temp_s1]]+inventory[[#This Row],[other_temp_s2]]</f>
        <v>0</v>
      </c>
      <c r="AG112" s="118">
        <f>inventory[[#This Row],[CO2_flux]]+AG111</f>
        <v>1</v>
      </c>
      <c r="AH112" s="118">
        <f>inventory[[#This Row],[CH4_flux]]+AH111</f>
        <v>1</v>
      </c>
      <c r="AI112" s="118">
        <f>inventory[[#This Row],[Gas1_flux]]+AI111</f>
        <v>1</v>
      </c>
      <c r="AJ112" s="118">
        <f>inventory[[#This Row],[Gas2_flux]]+AJ111</f>
        <v>1</v>
      </c>
      <c r="AK112" s="144">
        <f>inventory[[#This Row],[Gas3_flux]]+AK111</f>
        <v>1</v>
      </c>
      <c r="AL112" s="113">
        <f>A_CO2*(AX111*clim_sens1*(1-EXP(-1/clim_time1))
+AY111*clim_sens1*life1_CO2/(life1_CO2-clim_time1)*(EXP(-1/life1_CO2)-EXP(-1/clim_time1))
+AZ111*clim_sens1*life2_CO2/(life2_CO2-clim_time1)*(EXP(-1/life2_CO2)-EXP(-1/clim_time1))
+BA111*clim_sens1*life3_CO2/(life3_CO2-clim_time1)*(EXP(-1/life3_CO2)-EXP(-1/clim_time1)))
+AL111*EXP(-1/clim_time1)</f>
        <v>1.1103192995040108E-15</v>
      </c>
      <c r="AM112" s="113">
        <f>A_CO2*(AX111*clim_sens2*(1-EXP(-1/clim_time2))
+AY111*clim_sens2*life1_CO2/(life1_CO2-clim_time2)*(EXP(-1/life1_CO2)-EXP(-1/clim_time2))
+AZ111*clim_sens2*life2_CO2/(life2_CO2-clim_time2)*(EXP(-1/life2_CO2)-EXP(-1/clim_time2))
+BA111*clim_sens2*life3_CO2/(life3_CO2-clim_time2)*(EXP(-1/life3_CO2)-EXP(-1/clim_time2)))
+AM111*EXP(-1/clim_time2)</f>
        <v>1.9595163000970182E-16</v>
      </c>
      <c r="AN112" s="113">
        <f t="shared" si="17"/>
        <v>8.5002779537305265E-17</v>
      </c>
      <c r="AO112" s="113">
        <f t="shared" si="18"/>
        <v>2.1817764180659824E-15</v>
      </c>
      <c r="AP112" s="113">
        <f t="shared" si="19"/>
        <v>1.0159554398573308E-13</v>
      </c>
      <c r="AQ112" s="113">
        <f t="shared" si="20"/>
        <v>2.2724382490430205E-14</v>
      </c>
      <c r="AR112" s="113">
        <f t="shared" si="21"/>
        <v>-9.8669017684674412E-19</v>
      </c>
      <c r="AS112" s="113">
        <f t="shared" si="22"/>
        <v>-2.8536463889545112E-15</v>
      </c>
      <c r="AT112" s="113">
        <f t="shared" si="23"/>
        <v>8.0181671152323039E-13</v>
      </c>
      <c r="AU112" s="113">
        <f t="shared" si="24"/>
        <v>3.8207717006665273E-13</v>
      </c>
      <c r="AV112" s="113">
        <f t="shared" si="25"/>
        <v>0</v>
      </c>
      <c r="AW112" s="149">
        <f>T111*Other_forcing_efficacy*clim_sens2*(1-EXP(-1/clim_time2))
+AW111*EXP(-1/clim_time2)</f>
        <v>0</v>
      </c>
      <c r="AX112" s="113">
        <f>p_0*(inventory[[#This Row],[CO2_flux]]+inventory[[#This Row],[CH4_to_CO2]])+AX111</f>
        <v>0.51602471313083564</v>
      </c>
      <c r="AY112" s="113">
        <f>p_1*(inventory[[#This Row],[CO2_flux]]+inventory[[#This Row],[CH4_to_CO2]])+AY111*EXP(-1/life1_CO2)</f>
        <v>0.41556033100023204</v>
      </c>
      <c r="AZ112" s="113">
        <f>p_2*(inventory[[#This Row],[CO2_flux]]+inventory[[#This Row],[CH4_to_CO2]])+AZ111*EXP(-1/life2_CO2)</f>
        <v>4.9498968903079185E-2</v>
      </c>
      <c r="BA112" s="113">
        <f>p_3*(inventory[[#This Row],[CO2_flux]]+inventory[[#This Row],[CH4_to_CO2]])+BA111*EXP(-1/life3_CO2)</f>
        <v>4.7637123879343224E-5</v>
      </c>
      <c r="BB112" s="113">
        <f>IF(fossil_CH4,K111*(1-EXP(-1/life_CH4))*CH4_to_CO2,0)</f>
        <v>2.4267049245779096E-5</v>
      </c>
    </row>
    <row r="113" spans="1:54" x14ac:dyDescent="0.2">
      <c r="A113" s="43">
        <v>106</v>
      </c>
      <c r="B113" s="107">
        <v>0</v>
      </c>
      <c r="C113" s="107">
        <v>0</v>
      </c>
      <c r="D113" s="107">
        <v>0</v>
      </c>
      <c r="E113" s="107">
        <v>0</v>
      </c>
      <c r="F113" s="107">
        <v>0</v>
      </c>
      <c r="G113" s="107">
        <v>0</v>
      </c>
      <c r="H113" s="131">
        <f>SUM(inventory[[#This Row],[CO2_IRF]:[other_IRF]])</f>
        <v>4.5863435126472435E-10</v>
      </c>
      <c r="I113" s="133">
        <f>SUM(inventory[[#This Row],[CO2_temp]:[other_temp]])</f>
        <v>1.2907091452336978E-12</v>
      </c>
      <c r="J113" s="117">
        <f>SUM(inventory[[#This Row],[CO2_mass0]:[CO2_mass3]])</f>
        <v>0.97875556035945321</v>
      </c>
      <c r="K113" s="117">
        <f>inventory[[#This Row],[CH4_flux]]+K112*EXP(-1/life_CH4)</f>
        <v>1.9385752095852282E-4</v>
      </c>
      <c r="L113" s="117">
        <f>inventory[[#This Row],[Gas1_flux]]+L112*EXP(-1/life_gas1)</f>
        <v>0.41643159945896696</v>
      </c>
      <c r="M113" s="117">
        <f>inventory[[#This Row],[Gas2_flux]]+M112*EXP(-1/life_gas2)</f>
        <v>0</v>
      </c>
      <c r="N113" s="140">
        <f>inventory[[#This Row],[Gas3_flux]]+N112*EXP(-1/life_gas3)</f>
        <v>9.4840802561229384E-2</v>
      </c>
      <c r="O113" s="3">
        <f>inventory[[#This Row],[CO2]]*A_CO2</f>
        <v>1.7144861150816539E-15</v>
      </c>
      <c r="P113" s="3">
        <f>inventory[[#This Row],[CH4]]*A_CH4</f>
        <v>4.081213548635265E-17</v>
      </c>
      <c r="Q113" s="3">
        <f>inventory[[#This Row],[gas1]]*A_gas1</f>
        <v>1.4859800024861268E-13</v>
      </c>
      <c r="R113" s="3">
        <f>inventory[[#This Row],[gas2]]*A_gas2</f>
        <v>0</v>
      </c>
      <c r="S113" s="3">
        <f>inventory[[#This Row],[gas3]]*A_gas3</f>
        <v>1.0108344110384356E-12</v>
      </c>
      <c r="T113" s="142">
        <f>inventory[[#This Row],[Other_forcing]]/earth_area</f>
        <v>0</v>
      </c>
      <c r="U113" s="3">
        <f>U112+A_CO2*(AX112+AY112*life1_CO2*(1-EXP(-1/life1_CO2))+AZ112*life2_CO2*(1-EXP(-1/life2_CO2))+BA112*life3_CO2*(1-EXP(-1/life3_CO2)))</f>
        <v>2.1498847634794165E-13</v>
      </c>
      <c r="V113" s="3">
        <f t="shared" si="13"/>
        <v>2.6100218962891839E-12</v>
      </c>
      <c r="W113" s="3">
        <f t="shared" si="14"/>
        <v>2.5196860157592493E-11</v>
      </c>
      <c r="X113" s="3">
        <f t="shared" si="15"/>
        <v>-3.5199999999999995E-12</v>
      </c>
      <c r="Y113" s="3">
        <f t="shared" si="16"/>
        <v>4.3413248073449473E-10</v>
      </c>
      <c r="Z113" s="142">
        <f>Z112+inventory[[#This Row],[Other_radfor]]</f>
        <v>0</v>
      </c>
      <c r="AA113" s="3">
        <f>SUM(inventory[[#This Row],[CO2_temp_s1]:[CO2_temp_s2]])</f>
        <v>1.3045354237676848E-15</v>
      </c>
      <c r="AB113" s="3">
        <f>inventory[[#This Row],[CH4_temp_s1]]+inventory[[#This Row],[CH4_temp_s2]]</f>
        <v>2.2549696724382489E-15</v>
      </c>
      <c r="AC113" s="3">
        <f>inventory[[#This Row],[gas1_temp_s1]]+inventory[[#This Row],[gas1_temp_s2]]</f>
        <v>1.2358455056399679E-13</v>
      </c>
      <c r="AD113" s="3">
        <f>inventory[[#This Row],[gas2_temp_s1]]+inventory[[#This Row],[gas2_temp_s2]]</f>
        <v>-2.8475622287883783E-15</v>
      </c>
      <c r="AE113" s="3">
        <f>inventory[[#This Row],[gas3_temp_s1]]+inventory[[#This Row],[gas3_temp_s2]]</f>
        <v>1.1664126518022836E-12</v>
      </c>
      <c r="AF113" s="142">
        <f>inventory[[#This Row],[other_temp_s1]]+inventory[[#This Row],[other_temp_s2]]</f>
        <v>0</v>
      </c>
      <c r="AG113" s="118">
        <f>inventory[[#This Row],[CO2_flux]]+AG112</f>
        <v>1</v>
      </c>
      <c r="AH113" s="118">
        <f>inventory[[#This Row],[CH4_flux]]+AH112</f>
        <v>1</v>
      </c>
      <c r="AI113" s="118">
        <f>inventory[[#This Row],[Gas1_flux]]+AI112</f>
        <v>1</v>
      </c>
      <c r="AJ113" s="118">
        <f>inventory[[#This Row],[Gas2_flux]]+AJ112</f>
        <v>1</v>
      </c>
      <c r="AK113" s="144">
        <f>inventory[[#This Row],[Gas3_flux]]+AK112</f>
        <v>1</v>
      </c>
      <c r="AL113" s="113">
        <f>A_CO2*(AX112*clim_sens1*(1-EXP(-1/clim_time1))
+AY112*clim_sens1*life1_CO2/(life1_CO2-clim_time1)*(EXP(-1/life1_CO2)-EXP(-1/clim_time1))
+AZ112*clim_sens1*life2_CO2/(life2_CO2-clim_time1)*(EXP(-1/life2_CO2)-EXP(-1/clim_time1))
+BA112*clim_sens1*life3_CO2/(life3_CO2-clim_time1)*(EXP(-1/life3_CO2)-EXP(-1/clim_time1)))
+AL112*EXP(-1/clim_time1)</f>
        <v>1.1072656375212601E-15</v>
      </c>
      <c r="AM113" s="113">
        <f>A_CO2*(AX112*clim_sens2*(1-EXP(-1/clim_time2))
+AY112*clim_sens2*life1_CO2/(life1_CO2-clim_time2)*(EXP(-1/life1_CO2)-EXP(-1/clim_time2))
+AZ112*clim_sens2*life2_CO2/(life2_CO2-clim_time2)*(EXP(-1/life2_CO2)-EXP(-1/clim_time2))
+BA112*clim_sens2*life3_CO2/(life3_CO2-clim_time2)*(EXP(-1/life3_CO2)-EXP(-1/clim_time2)))
+AM112*EXP(-1/clim_time2)</f>
        <v>1.9726978624642475E-16</v>
      </c>
      <c r="AN113" s="113">
        <f t="shared" si="17"/>
        <v>7.8470185802093184E-17</v>
      </c>
      <c r="AO113" s="113">
        <f t="shared" si="18"/>
        <v>2.1764994866361558E-15</v>
      </c>
      <c r="AP113" s="113">
        <f t="shared" si="19"/>
        <v>1.0075946518971227E-13</v>
      </c>
      <c r="AQ113" s="113">
        <f t="shared" si="20"/>
        <v>2.2825085374284511E-14</v>
      </c>
      <c r="AR113" s="113">
        <f t="shared" si="21"/>
        <v>-8.7594952306452101E-19</v>
      </c>
      <c r="AS113" s="113">
        <f t="shared" si="22"/>
        <v>-2.8466862792653137E-15</v>
      </c>
      <c r="AT113" s="113">
        <f t="shared" si="23"/>
        <v>7.8419786470556321E-13</v>
      </c>
      <c r="AU113" s="113">
        <f t="shared" si="24"/>
        <v>3.822147870967203E-13</v>
      </c>
      <c r="AV113" s="113">
        <f t="shared" si="25"/>
        <v>0</v>
      </c>
      <c r="AW113" s="149">
        <f>T112*Other_forcing_efficacy*clim_sens2*(1-EXP(-1/clim_time2))
+AW112*EXP(-1/clim_time2)</f>
        <v>0</v>
      </c>
      <c r="AX113" s="113">
        <f>p_0*(inventory[[#This Row],[CO2_flux]]+inventory[[#This Row],[CH4_to_CO2]])+AX112</f>
        <v>0.51602957779595704</v>
      </c>
      <c r="AY113" s="113">
        <f>p_1*(inventory[[#This Row],[CO2_flux]]+inventory[[#This Row],[CH4_to_CO2]])+AY112*EXP(-1/life1_CO2)</f>
        <v>0.41451302833989517</v>
      </c>
      <c r="AZ113" s="113">
        <f>p_2*(inventory[[#This Row],[CO2_flux]]+inventory[[#This Row],[CH4_to_CO2]])+AZ112*EXP(-1/life2_CO2)</f>
        <v>4.8169007977581633E-2</v>
      </c>
      <c r="BA113" s="113">
        <f>p_3*(inventory[[#This Row],[CO2_flux]]+inventory[[#This Row],[CH4_to_CO2]])+BA112*EXP(-1/life3_CO2)</f>
        <v>4.3946246019400817E-5</v>
      </c>
      <c r="BB113" s="113">
        <f>IF(fossil_CH4,K112*(1-EXP(-1/life_CH4))*CH4_to_CO2,0)</f>
        <v>2.2386862040469357E-5</v>
      </c>
    </row>
    <row r="114" spans="1:54" x14ac:dyDescent="0.2">
      <c r="A114" s="43">
        <v>107</v>
      </c>
      <c r="B114" s="107">
        <v>0</v>
      </c>
      <c r="C114" s="107">
        <v>0</v>
      </c>
      <c r="D114" s="107">
        <v>0</v>
      </c>
      <c r="E114" s="107">
        <v>0</v>
      </c>
      <c r="F114" s="107">
        <v>0</v>
      </c>
      <c r="G114" s="107">
        <v>0</v>
      </c>
      <c r="H114" s="131">
        <f>SUM(inventory[[#This Row],[CO2_IRF]:[other_IRF]])</f>
        <v>4.5978377418921152E-10</v>
      </c>
      <c r="I114" s="133">
        <f>SUM(inventory[[#This Row],[CO2_temp]:[other_temp]])</f>
        <v>1.2728549876096721E-12</v>
      </c>
      <c r="J114" s="117">
        <f>SUM(inventory[[#This Row],[CO2_mass0]:[CO2_mass3]])</f>
        <v>0.97641705719108762</v>
      </c>
      <c r="K114" s="117">
        <f>inventory[[#This Row],[CH4_flux]]+K113*EXP(-1/life_CH4)</f>
        <v>1.7883763012351838E-4</v>
      </c>
      <c r="L114" s="117">
        <f>inventory[[#This Row],[Gas1_flux]]+L113*EXP(-1/life_gas1)</f>
        <v>0.41300419831499535</v>
      </c>
      <c r="M114" s="117">
        <f>inventory[[#This Row],[Gas2_flux]]+M113*EXP(-1/life_gas2)</f>
        <v>0</v>
      </c>
      <c r="N114" s="140">
        <f>inventory[[#This Row],[Gas3_flux]]+N113*EXP(-1/life_gas3)</f>
        <v>9.2756474149678414E-2</v>
      </c>
      <c r="O114" s="3">
        <f>inventory[[#This Row],[CO2]]*A_CO2</f>
        <v>1.7103897590816279E-15</v>
      </c>
      <c r="P114" s="3">
        <f>inventory[[#This Row],[CH4]]*A_CH4</f>
        <v>3.7650051205497838E-17</v>
      </c>
      <c r="Q114" s="3">
        <f>inventory[[#This Row],[gas1]]*A_gas1</f>
        <v>1.4737497837249743E-13</v>
      </c>
      <c r="R114" s="3">
        <f>inventory[[#This Row],[gas2]]*A_gas2</f>
        <v>0</v>
      </c>
      <c r="S114" s="3">
        <f>inventory[[#This Row],[gas3]]*A_gas3</f>
        <v>9.8861917429009022E-13</v>
      </c>
      <c r="T114" s="142">
        <f>inventory[[#This Row],[Other_forcing]]/earth_area</f>
        <v>0</v>
      </c>
      <c r="U114" s="3">
        <f>U113+A_CO2*(AX113+AY113*life1_CO2*(1-EXP(-1/life1_CO2))+AZ113*life2_CO2*(1-EXP(-1/life2_CO2))+BA113*life3_CO2*(1-EXP(-1/life3_CO2)))</f>
        <v>2.1670089030455615E-13</v>
      </c>
      <c r="V114" s="3">
        <f t="shared" si="13"/>
        <v>2.6100611061342665E-12</v>
      </c>
      <c r="W114" s="3">
        <f t="shared" si="14"/>
        <v>2.5344845804602442E-11</v>
      </c>
      <c r="X114" s="3">
        <f t="shared" si="15"/>
        <v>-3.5199999999999995E-12</v>
      </c>
      <c r="Y114" s="3">
        <f t="shared" si="16"/>
        <v>4.3513216638817027E-10</v>
      </c>
      <c r="Z114" s="142">
        <f>Z113+inventory[[#This Row],[Other_radfor]]</f>
        <v>0</v>
      </c>
      <c r="AA114" s="3">
        <f>SUM(inventory[[#This Row],[CO2_temp_s1]:[CO2_temp_s2]])</f>
        <v>1.3028428431846938E-15</v>
      </c>
      <c r="AB114" s="3">
        <f>inventory[[#This Row],[CH4_temp_s1]]+inventory[[#This Row],[CH4_temp_s2]]</f>
        <v>2.2436697247585586E-15</v>
      </c>
      <c r="AC114" s="3">
        <f>inventory[[#This Row],[gas1_temp_s1]]+inventory[[#This Row],[gas1_temp_s2]]</f>
        <v>1.2285451477934824E-13</v>
      </c>
      <c r="AD114" s="3">
        <f>inventory[[#This Row],[gas2_temp_s1]]+inventory[[#This Row],[gas2_temp_s2]]</f>
        <v>-2.8405207832333789E-15</v>
      </c>
      <c r="AE114" s="3">
        <f>inventory[[#This Row],[gas3_temp_s1]]+inventory[[#This Row],[gas3_temp_s2]]</f>
        <v>1.1492944810456141E-12</v>
      </c>
      <c r="AF114" s="142">
        <f>inventory[[#This Row],[other_temp_s1]]+inventory[[#This Row],[other_temp_s2]]</f>
        <v>0</v>
      </c>
      <c r="AG114" s="118">
        <f>inventory[[#This Row],[CO2_flux]]+AG113</f>
        <v>1</v>
      </c>
      <c r="AH114" s="118">
        <f>inventory[[#This Row],[CH4_flux]]+AH113</f>
        <v>1</v>
      </c>
      <c r="AI114" s="118">
        <f>inventory[[#This Row],[Gas1_flux]]+AI113</f>
        <v>1</v>
      </c>
      <c r="AJ114" s="118">
        <f>inventory[[#This Row],[Gas2_flux]]+AJ113</f>
        <v>1</v>
      </c>
      <c r="AK114" s="144">
        <f>inventory[[#This Row],[Gas3_flux]]+AK113</f>
        <v>1</v>
      </c>
      <c r="AL114" s="113">
        <f>A_CO2*(AX113*clim_sens1*(1-EXP(-1/clim_time1))
+AY113*clim_sens1*life1_CO2/(life1_CO2-clim_time1)*(EXP(-1/life1_CO2)-EXP(-1/clim_time1))
+AZ113*clim_sens1*life2_CO2/(life2_CO2-clim_time1)*(EXP(-1/life2_CO2)-EXP(-1/clim_time1))
+BA113*clim_sens1*life3_CO2/(life3_CO2-clim_time1)*(EXP(-1/life3_CO2)-EXP(-1/clim_time1)))
+AL113*EXP(-1/clim_time1)</f>
        <v>1.1042624345634963E-15</v>
      </c>
      <c r="AM114" s="113">
        <f>A_CO2*(AX113*clim_sens2*(1-EXP(-1/clim_time2))
+AY113*clim_sens2*life1_CO2/(life1_CO2-clim_time2)*(EXP(-1/life1_CO2)-EXP(-1/clim_time2))
+AZ113*clim_sens2*life2_CO2/(life2_CO2-clim_time2)*(EXP(-1/life2_CO2)-EXP(-1/clim_time2))
+BA113*clim_sens2*life3_CO2/(life3_CO2-clim_time2)*(EXP(-1/life3_CO2)-EXP(-1/clim_time2)))
+AM113*EXP(-1/clim_time2)</f>
        <v>1.9858040862119739E-16</v>
      </c>
      <c r="AN114" s="113">
        <f t="shared" si="17"/>
        <v>7.2437744627723226E-17</v>
      </c>
      <c r="AO114" s="113">
        <f t="shared" si="18"/>
        <v>2.1712319801308354E-15</v>
      </c>
      <c r="AP114" s="113">
        <f t="shared" si="19"/>
        <v>9.9930257136186114E-14</v>
      </c>
      <c r="AQ114" s="113">
        <f t="shared" si="20"/>
        <v>2.2924257643162132E-14</v>
      </c>
      <c r="AR114" s="113">
        <f t="shared" si="21"/>
        <v>-7.7763778839782581E-19</v>
      </c>
      <c r="AS114" s="113">
        <f t="shared" si="22"/>
        <v>-2.8397431454449811E-15</v>
      </c>
      <c r="AT114" s="113">
        <f t="shared" si="23"/>
        <v>7.669659173738474E-13</v>
      </c>
      <c r="AU114" s="113">
        <f t="shared" si="24"/>
        <v>3.8232856367176669E-13</v>
      </c>
      <c r="AV114" s="113">
        <f t="shared" si="25"/>
        <v>0</v>
      </c>
      <c r="AW114" s="149">
        <f>T113*Other_forcing_efficacy*clim_sens2*(1-EXP(-1/clim_time2))
+AW113*EXP(-1/clim_time2)</f>
        <v>0</v>
      </c>
      <c r="AX114" s="113">
        <f>p_0*(inventory[[#This Row],[CO2_flux]]+inventory[[#This Row],[CH4_to_CO2]])+AX113</f>
        <v>0.51603406555158993</v>
      </c>
      <c r="AY114" s="113">
        <f>p_1*(inventory[[#This Row],[CO2_flux]]+inventory[[#This Row],[CH4_to_CO2]])+AY113*EXP(-1/life1_CO2)</f>
        <v>0.41346798921796984</v>
      </c>
      <c r="AZ114" s="113">
        <f>p_2*(inventory[[#This Row],[CO2_flux]]+inventory[[#This Row],[CH4_to_CO2]])+AZ113*EXP(-1/life2_CO2)</f>
        <v>4.6874461087733237E-2</v>
      </c>
      <c r="BA114" s="113">
        <f>p_3*(inventory[[#This Row],[CO2_flux]]+inventory[[#This Row],[CH4_to_CO2]])+BA113*EXP(-1/life3_CO2)</f>
        <v>4.0541333794660671E-5</v>
      </c>
      <c r="BB114" s="113">
        <f>IF(fossil_CH4,K113*(1-EXP(-1/life_CH4))*CH4_to_CO2,0)</f>
        <v>2.0652349898131087E-5</v>
      </c>
    </row>
    <row r="115" spans="1:54" x14ac:dyDescent="0.2">
      <c r="A115" s="43">
        <v>108</v>
      </c>
      <c r="B115" s="107">
        <v>0</v>
      </c>
      <c r="C115" s="107">
        <v>0</v>
      </c>
      <c r="D115" s="107">
        <v>0</v>
      </c>
      <c r="E115" s="107">
        <v>0</v>
      </c>
      <c r="F115" s="107">
        <v>0</v>
      </c>
      <c r="G115" s="107">
        <v>0</v>
      </c>
      <c r="H115" s="131">
        <f>SUM(inventory[[#This Row],[CO2_IRF]:[other_IRF]])</f>
        <v>4.609100018120655E-10</v>
      </c>
      <c r="I115" s="133">
        <f>SUM(inventory[[#This Row],[CO2_temp]:[other_temp]])</f>
        <v>1.2553617806162825E-12</v>
      </c>
      <c r="J115" s="117">
        <f>SUM(inventory[[#This Row],[CO2_mass0]:[CO2_mass3]])</f>
        <v>0.9741152539778638</v>
      </c>
      <c r="K115" s="117">
        <f>inventory[[#This Row],[CH4_flux]]+K114*EXP(-1/life_CH4)</f>
        <v>1.6498146571800707E-4</v>
      </c>
      <c r="L115" s="117">
        <f>inventory[[#This Row],[Gas1_flux]]+L114*EXP(-1/life_gas1)</f>
        <v>0.40960500607403921</v>
      </c>
      <c r="M115" s="117">
        <f>inventory[[#This Row],[Gas2_flux]]+M114*EXP(-1/life_gas2)</f>
        <v>0</v>
      </c>
      <c r="N115" s="140">
        <f>inventory[[#This Row],[Gas3_flux]]+N114*EXP(-1/life_gas3)</f>
        <v>9.0717953289412082E-2</v>
      </c>
      <c r="O115" s="3">
        <f>inventory[[#This Row],[CO2]]*A_CO2</f>
        <v>1.7063576903930237E-15</v>
      </c>
      <c r="P115" s="3">
        <f>inventory[[#This Row],[CH4]]*A_CH4</f>
        <v>3.4732962117373694E-17</v>
      </c>
      <c r="Q115" s="3">
        <f>inventory[[#This Row],[gas1]]*A_gas1</f>
        <v>1.4616202246299648E-13</v>
      </c>
      <c r="R115" s="3">
        <f>inventory[[#This Row],[gas2]]*A_gas2</f>
        <v>0</v>
      </c>
      <c r="S115" s="3">
        <f>inventory[[#This Row],[gas3]]*A_gas3</f>
        <v>9.6689216463254792E-13</v>
      </c>
      <c r="T115" s="142">
        <f>inventory[[#This Row],[Other_forcing]]/earth_area</f>
        <v>0</v>
      </c>
      <c r="U115" s="3">
        <f>U114+A_CO2*(AX114+AY114*life1_CO2*(1-EXP(-1/life1_CO2))+AZ114*life2_CO2*(1-EXP(-1/life2_CO2))+BA114*life3_CO2*(1-EXP(-1/life3_CO2)))</f>
        <v>2.1840924161480752E-13</v>
      </c>
      <c r="V115" s="3">
        <f t="shared" si="13"/>
        <v>2.6100972780389594E-12</v>
      </c>
      <c r="W115" s="3">
        <f t="shared" si="14"/>
        <v>2.5491613469652057E-11</v>
      </c>
      <c r="X115" s="3">
        <f t="shared" si="15"/>
        <v>-3.5199999999999995E-12</v>
      </c>
      <c r="Y115" s="3">
        <f t="shared" si="16"/>
        <v>4.3610988182275968E-10</v>
      </c>
      <c r="Z115" s="142">
        <f>Z114+inventory[[#This Row],[Other_radfor]]</f>
        <v>0</v>
      </c>
      <c r="AA115" s="3">
        <f>SUM(inventory[[#This Row],[CO2_temp_s1]:[CO2_temp_s2]])</f>
        <v>1.3011922086651544E-15</v>
      </c>
      <c r="AB115" s="3">
        <f>inventory[[#This Row],[CH4_temp_s1]]+inventory[[#This Row],[CH4_temp_s2]]</f>
        <v>2.2328415190912065E-15</v>
      </c>
      <c r="AC115" s="3">
        <f>inventory[[#This Row],[gas1_temp_s1]]+inventory[[#This Row],[gas1_temp_s2]]</f>
        <v>1.221297780638003E-13</v>
      </c>
      <c r="AD115" s="3">
        <f>inventory[[#This Row],[gas2_temp_s1]]+inventory[[#This Row],[gas2_temp_s2]]</f>
        <v>-2.8335073061086133E-15</v>
      </c>
      <c r="AE115" s="3">
        <f>inventory[[#This Row],[gas3_temp_s1]]+inventory[[#This Row],[gas3_temp_s2]]</f>
        <v>1.1325314761308345E-12</v>
      </c>
      <c r="AF115" s="142">
        <f>inventory[[#This Row],[other_temp_s1]]+inventory[[#This Row],[other_temp_s2]]</f>
        <v>0</v>
      </c>
      <c r="AG115" s="118">
        <f>inventory[[#This Row],[CO2_flux]]+AG114</f>
        <v>1</v>
      </c>
      <c r="AH115" s="118">
        <f>inventory[[#This Row],[CH4_flux]]+AH114</f>
        <v>1</v>
      </c>
      <c r="AI115" s="118">
        <f>inventory[[#This Row],[Gas1_flux]]+AI114</f>
        <v>1</v>
      </c>
      <c r="AJ115" s="118">
        <f>inventory[[#This Row],[Gas2_flux]]+AJ114</f>
        <v>1</v>
      </c>
      <c r="AK115" s="144">
        <f>inventory[[#This Row],[Gas3_flux]]+AK114</f>
        <v>1</v>
      </c>
      <c r="AL115" s="113">
        <f>A_CO2*(AX114*clim_sens1*(1-EXP(-1/clim_time1))
+AY114*clim_sens1*life1_CO2/(life1_CO2-clim_time1)*(EXP(-1/life1_CO2)-EXP(-1/clim_time1))
+AZ114*clim_sens1*life2_CO2/(life2_CO2-clim_time1)*(EXP(-1/life2_CO2)-EXP(-1/clim_time1))
+BA114*clim_sens1*life3_CO2/(life3_CO2-clim_time1)*(EXP(-1/life3_CO2)-EXP(-1/clim_time1)))
+AL114*EXP(-1/clim_time1)</f>
        <v>1.1013086252064822E-15</v>
      </c>
      <c r="AM115" s="113">
        <f>A_CO2*(AX114*clim_sens2*(1-EXP(-1/clim_time2))
+AY114*clim_sens2*life1_CO2/(life1_CO2-clim_time2)*(EXP(-1/life1_CO2)-EXP(-1/clim_time2))
+AZ114*clim_sens2*life2_CO2/(life2_CO2-clim_time2)*(EXP(-1/life2_CO2)-EXP(-1/clim_time2))
+BA114*clim_sens2*life3_CO2/(life3_CO2-clim_time2)*(EXP(-1/life3_CO2)-EXP(-1/clim_time2)))
+AM114*EXP(-1/clim_time2)</f>
        <v>1.9988358345867231E-16</v>
      </c>
      <c r="AN115" s="113">
        <f t="shared" si="17"/>
        <v>6.6867376564480577E-17</v>
      </c>
      <c r="AO115" s="113">
        <f t="shared" si="18"/>
        <v>2.1659741425267258E-15</v>
      </c>
      <c r="AP115" s="113">
        <f t="shared" si="19"/>
        <v>9.9107864457474007E-14</v>
      </c>
      <c r="AQ115" s="113">
        <f t="shared" si="20"/>
        <v>2.3021913606326294E-14</v>
      </c>
      <c r="AR115" s="113">
        <f t="shared" si="21"/>
        <v>-6.9036001963747744E-19</v>
      </c>
      <c r="AS115" s="113">
        <f t="shared" si="22"/>
        <v>-2.8328169460889758E-15</v>
      </c>
      <c r="AT115" s="113">
        <f t="shared" si="23"/>
        <v>7.5011240162354783E-13</v>
      </c>
      <c r="AU115" s="113">
        <f t="shared" si="24"/>
        <v>3.8241907450728669E-13</v>
      </c>
      <c r="AV115" s="113">
        <f t="shared" si="25"/>
        <v>0</v>
      </c>
      <c r="AW115" s="149">
        <f>T114*Other_forcing_efficacy*clim_sens2*(1-EXP(-1/clim_time2))
+AW114*EXP(-1/clim_time2)</f>
        <v>0</v>
      </c>
      <c r="AX115" s="113">
        <f>p_0*(inventory[[#This Row],[CO2_flux]]+inventory[[#This Row],[CH4_to_CO2]])+AX114</f>
        <v>0.51603820560031222</v>
      </c>
      <c r="AY115" s="113">
        <f>p_1*(inventory[[#This Row],[CO2_flux]]+inventory[[#This Row],[CH4_to_CO2]])+AY114*EXP(-1/life1_CO2)</f>
        <v>0.41242523800551051</v>
      </c>
      <c r="AZ115" s="113">
        <f>p_2*(inventory[[#This Row],[CO2_flux]]+inventory[[#This Row],[CH4_to_CO2]])+AZ114*EXP(-1/life2_CO2)</f>
        <v>4.5614410141180319E-2</v>
      </c>
      <c r="BA115" s="113">
        <f>p_3*(inventory[[#This Row],[CO2_flux]]+inventory[[#This Row],[CH4_to_CO2]])+BA114*EXP(-1/life3_CO2)</f>
        <v>3.7400230860783704E-5</v>
      </c>
      <c r="BB115" s="113">
        <f>IF(fossil_CH4,K114*(1-EXP(-1/life_CH4))*CH4_to_CO2,0)</f>
        <v>1.9052226057578042E-5</v>
      </c>
    </row>
    <row r="116" spans="1:54" x14ac:dyDescent="0.2">
      <c r="A116" s="43">
        <v>109</v>
      </c>
      <c r="B116" s="107">
        <v>0</v>
      </c>
      <c r="C116" s="107">
        <v>0</v>
      </c>
      <c r="D116" s="107">
        <v>0</v>
      </c>
      <c r="E116" s="107">
        <v>0</v>
      </c>
      <c r="F116" s="107">
        <v>0</v>
      </c>
      <c r="G116" s="107">
        <v>0</v>
      </c>
      <c r="H116" s="131">
        <f>SUM(inventory[[#This Row],[CO2_IRF]:[other_IRF]])</f>
        <v>4.6201352729886849E-10</v>
      </c>
      <c r="I116" s="133">
        <f>SUM(inventory[[#This Row],[CO2_temp]:[other_temp]])</f>
        <v>1.2382217249493553E-12</v>
      </c>
      <c r="J116" s="117">
        <f>SUM(inventory[[#This Row],[CO2_mass0]:[CO2_mass3]])</f>
        <v>0.97184928294927719</v>
      </c>
      <c r="K116" s="117">
        <f>inventory[[#This Row],[CH4_flux]]+K115*EXP(-1/life_CH4)</f>
        <v>1.5219886335813434E-4</v>
      </c>
      <c r="L116" s="117">
        <f>inventory[[#This Row],[Gas1_flux]]+L115*EXP(-1/life_gas1)</f>
        <v>0.40623379056537323</v>
      </c>
      <c r="M116" s="117">
        <f>inventory[[#This Row],[Gas2_flux]]+M115*EXP(-1/life_gas2)</f>
        <v>0</v>
      </c>
      <c r="N116" s="140">
        <f>inventory[[#This Row],[Gas3_flux]]+N115*EXP(-1/life_gas3)</f>
        <v>8.8724233262034616E-2</v>
      </c>
      <c r="O116" s="3">
        <f>inventory[[#This Row],[CO2]]*A_CO2</f>
        <v>1.7023883889422485E-15</v>
      </c>
      <c r="P116" s="3">
        <f>inventory[[#This Row],[CH4]]*A_CH4</f>
        <v>3.2041886234427089E-17</v>
      </c>
      <c r="Q116" s="3">
        <f>inventory[[#This Row],[gas1]]*A_gas1</f>
        <v>1.449590496731176E-13</v>
      </c>
      <c r="R116" s="3">
        <f>inventory[[#This Row],[gas2]]*A_gas2</f>
        <v>0</v>
      </c>
      <c r="S116" s="3">
        <f>inventory[[#This Row],[gas3]]*A_gas3</f>
        <v>9.4564265223677788E-13</v>
      </c>
      <c r="T116" s="142">
        <f>inventory[[#This Row],[Other_forcing]]/earth_area</f>
        <v>0</v>
      </c>
      <c r="U116" s="3">
        <f>U115+A_CO2*(AX115+AY115*life1_CO2*(1-EXP(-1/life1_CO2))+AZ115*life2_CO2*(1-EXP(-1/life2_CO2))+BA115*life3_CO2*(1-EXP(-1/life3_CO2)))</f>
        <v>2.2011359369181022E-13</v>
      </c>
      <c r="V116" s="3">
        <f t="shared" si="13"/>
        <v>2.6101306473799081E-12</v>
      </c>
      <c r="W116" s="3">
        <f t="shared" si="14"/>
        <v>2.5637173177227399E-11</v>
      </c>
      <c r="X116" s="3">
        <f t="shared" si="15"/>
        <v>-3.5199999999999995E-12</v>
      </c>
      <c r="Y116" s="3">
        <f t="shared" si="16"/>
        <v>4.3706610988056935E-10</v>
      </c>
      <c r="Z116" s="142">
        <f>Z115+inventory[[#This Row],[Other_radfor]]</f>
        <v>0</v>
      </c>
      <c r="AA116" s="3">
        <f>SUM(inventory[[#This Row],[CO2_temp_s1]:[CO2_temp_s2]])</f>
        <v>1.2995825507540424E-15</v>
      </c>
      <c r="AB116" s="3">
        <f>inventory[[#This Row],[CH4_temp_s1]]+inventory[[#This Row],[CH4_temp_s2]]</f>
        <v>2.2224500736342609E-15</v>
      </c>
      <c r="AC116" s="3">
        <f>inventory[[#This Row],[gas1_temp_s1]]+inventory[[#This Row],[gas1_temp_s2]]</f>
        <v>1.214102995601034E-13</v>
      </c>
      <c r="AD116" s="3">
        <f>inventory[[#This Row],[gas2_temp_s1]]+inventory[[#This Row],[gas2_temp_s2]]</f>
        <v>-2.8265205177191617E-15</v>
      </c>
      <c r="AE116" s="3">
        <f>inventory[[#This Row],[gas3_temp_s1]]+inventory[[#This Row],[gas3_temp_s2]]</f>
        <v>1.1161159132825827E-12</v>
      </c>
      <c r="AF116" s="142">
        <f>inventory[[#This Row],[other_temp_s1]]+inventory[[#This Row],[other_temp_s2]]</f>
        <v>0</v>
      </c>
      <c r="AG116" s="118">
        <f>inventory[[#This Row],[CO2_flux]]+AG115</f>
        <v>1</v>
      </c>
      <c r="AH116" s="118">
        <f>inventory[[#This Row],[CH4_flux]]+AH115</f>
        <v>1</v>
      </c>
      <c r="AI116" s="118">
        <f>inventory[[#This Row],[Gas1_flux]]+AI115</f>
        <v>1</v>
      </c>
      <c r="AJ116" s="118">
        <f>inventory[[#This Row],[Gas2_flux]]+AJ115</f>
        <v>1</v>
      </c>
      <c r="AK116" s="144">
        <f>inventory[[#This Row],[Gas3_flux]]+AK115</f>
        <v>1</v>
      </c>
      <c r="AL116" s="113">
        <f>A_CO2*(AX115*clim_sens1*(1-EXP(-1/clim_time1))
+AY115*clim_sens1*life1_CO2/(life1_CO2-clim_time1)*(EXP(-1/life1_CO2)-EXP(-1/clim_time1))
+AZ115*clim_sens1*life2_CO2/(life2_CO2-clim_time1)*(EXP(-1/life2_CO2)-EXP(-1/clim_time1))
+BA115*clim_sens1*life3_CO2/(life3_CO2-clim_time1)*(EXP(-1/life3_CO2)-EXP(-1/clim_time1)))
+AL115*EXP(-1/clim_time1)</f>
        <v>1.0984031554791086E-15</v>
      </c>
      <c r="AM116" s="113">
        <f>A_CO2*(AX115*clim_sens2*(1-EXP(-1/clim_time2))
+AY115*clim_sens2*life1_CO2/(life1_CO2-clim_time2)*(EXP(-1/life1_CO2)-EXP(-1/clim_time2))
+AZ115*clim_sens2*life2_CO2/(life2_CO2-clim_time2)*(EXP(-1/life2_CO2)-EXP(-1/clim_time2))
+BA115*clim_sens2*life3_CO2/(life3_CO2-clim_time2)*(EXP(-1/life3_CO2)-EXP(-1/clim_time2)))
+AM115*EXP(-1/clim_time2)</f>
        <v>2.0117939527493379E-16</v>
      </c>
      <c r="AN116" s="113">
        <f t="shared" si="17"/>
        <v>6.1723877112927327E-17</v>
      </c>
      <c r="AO116" s="113">
        <f t="shared" si="18"/>
        <v>2.1607261965213334E-15</v>
      </c>
      <c r="AP116" s="113">
        <f t="shared" si="19"/>
        <v>9.8292232109009046E-14</v>
      </c>
      <c r="AQ116" s="113">
        <f t="shared" si="20"/>
        <v>2.3118067451094348E-14</v>
      </c>
      <c r="AR116" s="113">
        <f t="shared" si="21"/>
        <v>-6.1287782541508849E-19</v>
      </c>
      <c r="AS116" s="113">
        <f t="shared" si="22"/>
        <v>-2.8259076398937466E-15</v>
      </c>
      <c r="AT116" s="113">
        <f t="shared" si="23"/>
        <v>7.3362903171823433E-13</v>
      </c>
      <c r="AU116" s="113">
        <f t="shared" si="24"/>
        <v>3.8248688156434831E-13</v>
      </c>
      <c r="AV116" s="113">
        <f t="shared" si="25"/>
        <v>0</v>
      </c>
      <c r="AW116" s="149">
        <f>T115*Other_forcing_efficacy*clim_sens2*(1-EXP(-1/clim_time2))
+AW115*EXP(-1/clim_time2)</f>
        <v>0</v>
      </c>
      <c r="AX116" s="113">
        <f>p_0*(inventory[[#This Row],[CO2_flux]]+inventory[[#This Row],[CH4_to_CO2]])+AX115</f>
        <v>0.51604202488211481</v>
      </c>
      <c r="AY116" s="113">
        <f>p_1*(inventory[[#This Row],[CO2_flux]]+inventory[[#This Row],[CH4_to_CO2]])+AY115*EXP(-1/life1_CO2)</f>
        <v>0.41138479667950795</v>
      </c>
      <c r="AZ116" s="113">
        <f>p_2*(inventory[[#This Row],[CO2_flux]]+inventory[[#This Row],[CH4_to_CO2]])+AZ115*EXP(-1/life2_CO2)</f>
        <v>4.4387958890127636E-2</v>
      </c>
      <c r="BA116" s="113">
        <f>p_3*(inventory[[#This Row],[CO2_flux]]+inventory[[#This Row],[CH4_to_CO2]])+BA115*EXP(-1/life3_CO2)</f>
        <v>3.450249752674598E-5</v>
      </c>
      <c r="BB116" s="113">
        <f>IF(fossil_CH4,K115*(1-EXP(-1/life_CH4))*CH4_to_CO2,0)</f>
        <v>1.7576078244825006E-5</v>
      </c>
    </row>
    <row r="117" spans="1:54" x14ac:dyDescent="0.2">
      <c r="A117" s="43">
        <v>110</v>
      </c>
      <c r="B117" s="107">
        <v>0</v>
      </c>
      <c r="C117" s="107">
        <v>0</v>
      </c>
      <c r="D117" s="107">
        <v>0</v>
      </c>
      <c r="E117" s="107">
        <v>0</v>
      </c>
      <c r="F117" s="107">
        <v>0</v>
      </c>
      <c r="G117" s="107">
        <v>0</v>
      </c>
      <c r="H117" s="131">
        <f>SUM(inventory[[#This Row],[CO2_IRF]:[other_IRF]])</f>
        <v>4.6309483310147835E-10</v>
      </c>
      <c r="I117" s="133">
        <f>SUM(inventory[[#This Row],[CO2_temp]:[other_temp]])</f>
        <v>1.2214271901638239E-12</v>
      </c>
      <c r="J117" s="117">
        <f>SUM(inventory[[#This Row],[CO2_mass0]:[CO2_mass3]])</f>
        <v>0.96961829510655406</v>
      </c>
      <c r="K117" s="117">
        <f>inventory[[#This Row],[CH4_flux]]+K116*EXP(-1/life_CH4)</f>
        <v>1.4040664450818815E-4</v>
      </c>
      <c r="L117" s="117">
        <f>inventory[[#This Row],[Gas1_flux]]+L116*EXP(-1/life_gas1)</f>
        <v>0.40289032152913151</v>
      </c>
      <c r="M117" s="117">
        <f>inventory[[#This Row],[Gas2_flux]]+M116*EXP(-1/life_gas2)</f>
        <v>0</v>
      </c>
      <c r="N117" s="140">
        <f>inventory[[#This Row],[Gas3_flux]]+N116*EXP(-1/life_gas3)</f>
        <v>8.6774329473928838E-2</v>
      </c>
      <c r="O117" s="3">
        <f>inventory[[#This Row],[CO2]]*A_CO2</f>
        <v>1.6984803675381504E-15</v>
      </c>
      <c r="P117" s="3">
        <f>inventory[[#This Row],[CH4]]*A_CH4</f>
        <v>2.9559312274907114E-17</v>
      </c>
      <c r="Q117" s="3">
        <f>inventory[[#This Row],[gas1]]*A_gas1</f>
        <v>1.4376597783773296E-13</v>
      </c>
      <c r="R117" s="3">
        <f>inventory[[#This Row],[gas2]]*A_gas2</f>
        <v>0</v>
      </c>
      <c r="S117" s="3">
        <f>inventory[[#This Row],[gas3]]*A_gas3</f>
        <v>9.2486014308456959E-13</v>
      </c>
      <c r="T117" s="142">
        <f>inventory[[#This Row],[Other_forcing]]/earth_area</f>
        <v>0</v>
      </c>
      <c r="U117" s="3">
        <f>U116+A_CO2*(AX116+AY116*life1_CO2*(1-EXP(-1/life1_CO2))+AZ116*life2_CO2*(1-EXP(-1/life2_CO2))+BA116*life3_CO2*(1-EXP(-1/life3_CO2)))</f>
        <v>2.2181400845369958E-13</v>
      </c>
      <c r="V117" s="3">
        <f t="shared" si="13"/>
        <v>2.610161431297006E-12</v>
      </c>
      <c r="W117" s="3">
        <f t="shared" si="14"/>
        <v>2.5781534869308941E-11</v>
      </c>
      <c r="X117" s="3">
        <f t="shared" si="15"/>
        <v>-3.5199999999999995E-12</v>
      </c>
      <c r="Y117" s="3">
        <f t="shared" si="16"/>
        <v>4.3800132279241872E-10</v>
      </c>
      <c r="Z117" s="142">
        <f>Z116+inventory[[#This Row],[Other_radfor]]</f>
        <v>0</v>
      </c>
      <c r="AA117" s="3">
        <f>SUM(inventory[[#This Row],[CO2_temp_s1]:[CO2_temp_s2]])</f>
        <v>1.2980129106783969E-15</v>
      </c>
      <c r="AB117" s="3">
        <f>inventory[[#This Row],[CH4_temp_s1]]+inventory[[#This Row],[CH4_temp_s2]]</f>
        <v>2.2124630476264228E-15</v>
      </c>
      <c r="AC117" s="3">
        <f>inventory[[#This Row],[gas1_temp_s1]]+inventory[[#This Row],[gas1_temp_s2]]</f>
        <v>1.2069603862541087E-13</v>
      </c>
      <c r="AD117" s="3">
        <f>inventory[[#This Row],[gas2_temp_s1]]+inventory[[#This Row],[gas2_temp_s2]]</f>
        <v>-2.8195592774610497E-15</v>
      </c>
      <c r="AE117" s="3">
        <f>inventory[[#This Row],[gas3_temp_s1]]+inventory[[#This Row],[gas3_temp_s2]]</f>
        <v>1.1000402348575693E-12</v>
      </c>
      <c r="AF117" s="142">
        <f>inventory[[#This Row],[other_temp_s1]]+inventory[[#This Row],[other_temp_s2]]</f>
        <v>0</v>
      </c>
      <c r="AG117" s="118">
        <f>inventory[[#This Row],[CO2_flux]]+AG116</f>
        <v>1</v>
      </c>
      <c r="AH117" s="118">
        <f>inventory[[#This Row],[CH4_flux]]+AH116</f>
        <v>1</v>
      </c>
      <c r="AI117" s="118">
        <f>inventory[[#This Row],[Gas1_flux]]+AI116</f>
        <v>1</v>
      </c>
      <c r="AJ117" s="118">
        <f>inventory[[#This Row],[Gas2_flux]]+AJ116</f>
        <v>1</v>
      </c>
      <c r="AK117" s="144">
        <f>inventory[[#This Row],[Gas3_flux]]+AK116</f>
        <v>1</v>
      </c>
      <c r="AL117" s="113">
        <f>A_CO2*(AX116*clim_sens1*(1-EXP(-1/clim_time1))
+AY116*clim_sens1*life1_CO2/(life1_CO2-clim_time1)*(EXP(-1/life1_CO2)-EXP(-1/clim_time1))
+AZ116*clim_sens1*life2_CO2/(life2_CO2-clim_time1)*(EXP(-1/life2_CO2)-EXP(-1/clim_time1))
+BA116*clim_sens1*life3_CO2/(life3_CO2-clim_time1)*(EXP(-1/life3_CO2)-EXP(-1/clim_time1)))
+AL116*EXP(-1/clim_time1)</f>
        <v>1.095544983862715E-15</v>
      </c>
      <c r="AM117" s="113">
        <f>A_CO2*(AX116*clim_sens2*(1-EXP(-1/clim_time2))
+AY116*clim_sens2*life1_CO2/(life1_CO2-clim_time2)*(EXP(-1/life1_CO2)-EXP(-1/clim_time2))
+AZ116*clim_sens2*life2_CO2/(life2_CO2-clim_time2)*(EXP(-1/life2_CO2)-EXP(-1/clim_time2))
+BA116*clim_sens2*life3_CO2/(life3_CO2-clim_time2)*(EXP(-1/life3_CO2)-EXP(-1/clim_time2)))
+AM116*EXP(-1/clim_time2)</f>
        <v>2.0246792681568207E-16</v>
      </c>
      <c r="AN117" s="113">
        <f t="shared" si="17"/>
        <v>5.6974702438969377E-17</v>
      </c>
      <c r="AO117" s="113">
        <f t="shared" si="18"/>
        <v>2.1554883451874532E-15</v>
      </c>
      <c r="AP117" s="113">
        <f t="shared" si="19"/>
        <v>9.7483305381559243E-14</v>
      </c>
      <c r="AQ117" s="113">
        <f t="shared" si="20"/>
        <v>2.321273324385162E-14</v>
      </c>
      <c r="AR117" s="113">
        <f t="shared" si="21"/>
        <v>-5.4409180456709129E-19</v>
      </c>
      <c r="AS117" s="113">
        <f t="shared" si="22"/>
        <v>-2.8190151856564828E-15</v>
      </c>
      <c r="AT117" s="113">
        <f t="shared" si="23"/>
        <v>7.1750770052736876E-13</v>
      </c>
      <c r="AU117" s="113">
        <f t="shared" si="24"/>
        <v>3.8253253433020051E-13</v>
      </c>
      <c r="AV117" s="113">
        <f t="shared" si="25"/>
        <v>0</v>
      </c>
      <c r="AW117" s="149">
        <f>T116*Other_forcing_efficacy*clim_sens2*(1-EXP(-1/clim_time2))
+AW116*EXP(-1/clim_time2)</f>
        <v>0</v>
      </c>
      <c r="AX117" s="113">
        <f>p_0*(inventory[[#This Row],[CO2_flux]]+inventory[[#This Row],[CH4_to_CO2]])+AX116</f>
        <v>0.51604554824970439</v>
      </c>
      <c r="AY117" s="113">
        <f>p_1*(inventory[[#This Row],[CO2_flux]]+inventory[[#This Row],[CH4_to_CO2]])+AY116*EXP(-1/life1_CO2)</f>
        <v>0.41034668500965965</v>
      </c>
      <c r="AZ117" s="113">
        <f>p_2*(inventory[[#This Row],[CO2_flux]]+inventory[[#This Row],[CH4_to_CO2]])+AZ116*EXP(-1/life2_CO2)</f>
        <v>4.319423256944014E-2</v>
      </c>
      <c r="BA117" s="113">
        <f>p_3*(inventory[[#This Row],[CO2_flux]]+inventory[[#This Row],[CH4_to_CO2]])+BA116*EXP(-1/life3_CO2)</f>
        <v>3.1829277749918994E-5</v>
      </c>
      <c r="BB117" s="113">
        <f>IF(fossil_CH4,K116*(1-EXP(-1/life_CH4))*CH4_to_CO2,0)</f>
        <v>1.6214300918676022E-5</v>
      </c>
    </row>
    <row r="118" spans="1:54" x14ac:dyDescent="0.2">
      <c r="A118" s="43">
        <v>111</v>
      </c>
      <c r="B118" s="107">
        <v>0</v>
      </c>
      <c r="C118" s="107">
        <v>0</v>
      </c>
      <c r="D118" s="107">
        <v>0</v>
      </c>
      <c r="E118" s="107">
        <v>0</v>
      </c>
      <c r="F118" s="107">
        <v>0</v>
      </c>
      <c r="G118" s="107">
        <v>0</v>
      </c>
      <c r="H118" s="131">
        <f>SUM(inventory[[#This Row],[CO2_IRF]:[other_IRF]])</f>
        <v>4.6415439119336298E-10</v>
      </c>
      <c r="I118" s="133">
        <f>SUM(inventory[[#This Row],[CO2_temp]:[other_temp]])</f>
        <v>1.2049707112455736E-12</v>
      </c>
      <c r="J118" s="117">
        <f>SUM(inventory[[#This Row],[CO2_mass0]:[CO2_mass3]])</f>
        <v>0.96742146006419028</v>
      </c>
      <c r="K118" s="117">
        <f>inventory[[#This Row],[CH4_flux]]+K117*EXP(-1/life_CH4)</f>
        <v>1.2952807522392771E-4</v>
      </c>
      <c r="L118" s="117">
        <f>inventory[[#This Row],[Gas1_flux]]+L117*EXP(-1/life_gas1)</f>
        <v>0.39957437060058032</v>
      </c>
      <c r="M118" s="117">
        <f>inventory[[#This Row],[Gas2_flux]]+M117*EXP(-1/life_gas2)</f>
        <v>0</v>
      </c>
      <c r="N118" s="140">
        <f>inventory[[#This Row],[Gas3_flux]]+N117*EXP(-1/life_gas3)</f>
        <v>8.4867278970017015E-2</v>
      </c>
      <c r="O118" s="3">
        <f>inventory[[#This Row],[CO2]]*A_CO2</f>
        <v>1.6946321715944418E-15</v>
      </c>
      <c r="P118" s="3">
        <f>inventory[[#This Row],[CH4]]*A_CH4</f>
        <v>2.7269085714020148E-17</v>
      </c>
      <c r="Q118" s="3">
        <f>inventory[[#This Row],[gas1]]*A_gas1</f>
        <v>1.4258272546796702E-13</v>
      </c>
      <c r="R118" s="3">
        <f>inventory[[#This Row],[gas2]]*A_gas2</f>
        <v>0</v>
      </c>
      <c r="S118" s="3">
        <f>inventory[[#This Row],[gas3]]*A_gas3</f>
        <v>9.0453437378608941E-13</v>
      </c>
      <c r="T118" s="142">
        <f>inventory[[#This Row],[Other_forcing]]/earth_area</f>
        <v>0</v>
      </c>
      <c r="U118" s="3">
        <f>U117+A_CO2*(AX117+AY117*life1_CO2*(1-EXP(-1/life1_CO2))+AZ117*life2_CO2*(1-EXP(-1/life2_CO2))+BA117*life3_CO2*(1-EXP(-1/life3_CO2)))</f>
        <v>2.2351054635571019E-13</v>
      </c>
      <c r="V118" s="3">
        <f t="shared" si="13"/>
        <v>2.6101898301063609E-12</v>
      </c>
      <c r="W118" s="3">
        <f t="shared" si="14"/>
        <v>2.5924708406050619E-11</v>
      </c>
      <c r="X118" s="3">
        <f t="shared" si="15"/>
        <v>-3.5199999999999995E-12</v>
      </c>
      <c r="Y118" s="3">
        <f t="shared" si="16"/>
        <v>4.3891598241085031E-10</v>
      </c>
      <c r="Z118" s="142">
        <f>Z117+inventory[[#This Row],[Other_radfor]]</f>
        <v>0</v>
      </c>
      <c r="AA118" s="3">
        <f>SUM(inventory[[#This Row],[CO2_temp_s1]:[CO2_temp_s2]])</f>
        <v>1.2964823412582902E-15</v>
      </c>
      <c r="AB118" s="3">
        <f>inventory[[#This Row],[CH4_temp_s1]]+inventory[[#This Row],[CH4_temp_s2]]</f>
        <v>2.2028505442410773E-15</v>
      </c>
      <c r="AC118" s="3">
        <f>inventory[[#This Row],[gas1_temp_s1]]+inventory[[#This Row],[gas1_temp_s2]]</f>
        <v>1.1998695484273494E-13</v>
      </c>
      <c r="AD118" s="3">
        <f>inventory[[#This Row],[gas2_temp_s1]]+inventory[[#This Row],[gas2_temp_s2]]</f>
        <v>-2.8126225682215106E-15</v>
      </c>
      <c r="AE118" s="3">
        <f>inventory[[#This Row],[gas3_temp_s1]]+inventory[[#This Row],[gas3_temp_s2]]</f>
        <v>1.0842970460855609E-12</v>
      </c>
      <c r="AF118" s="142">
        <f>inventory[[#This Row],[other_temp_s1]]+inventory[[#This Row],[other_temp_s2]]</f>
        <v>0</v>
      </c>
      <c r="AG118" s="118">
        <f>inventory[[#This Row],[CO2_flux]]+AG117</f>
        <v>1</v>
      </c>
      <c r="AH118" s="118">
        <f>inventory[[#This Row],[CH4_flux]]+AH117</f>
        <v>1</v>
      </c>
      <c r="AI118" s="118">
        <f>inventory[[#This Row],[Gas1_flux]]+AI117</f>
        <v>1</v>
      </c>
      <c r="AJ118" s="118">
        <f>inventory[[#This Row],[Gas2_flux]]+AJ117</f>
        <v>1</v>
      </c>
      <c r="AK118" s="144">
        <f>inventory[[#This Row],[Gas3_flux]]+AK117</f>
        <v>1</v>
      </c>
      <c r="AL118" s="113">
        <f>A_CO2*(AX117*clim_sens1*(1-EXP(-1/clim_time1))
+AY117*clim_sens1*life1_CO2/(life1_CO2-clim_time1)*(EXP(-1/life1_CO2)-EXP(-1/clim_time1))
+AZ117*clim_sens1*life2_CO2/(life2_CO2-clim_time1)*(EXP(-1/life2_CO2)-EXP(-1/clim_time1))
+BA117*clim_sens1*life3_CO2/(life3_CO2-clim_time1)*(EXP(-1/life3_CO2)-EXP(-1/clim_time1)))
+AL117*EXP(-1/clim_time1)</f>
        <v>1.0927330821641742E-15</v>
      </c>
      <c r="AM118" s="113">
        <f>A_CO2*(AX117*clim_sens2*(1-EXP(-1/clim_time2))
+AY117*clim_sens2*life1_CO2/(life1_CO2-clim_time2)*(EXP(-1/life1_CO2)-EXP(-1/clim_time2))
+AZ117*clim_sens2*life2_CO2/(life2_CO2-clim_time2)*(EXP(-1/life2_CO2)-EXP(-1/clim_time2))
+BA117*clim_sens2*life3_CO2/(life3_CO2-clim_time2)*(EXP(-1/life3_CO2)-EXP(-1/clim_time2)))
+AM117*EXP(-1/clim_time2)</f>
        <v>2.0374925909411606E-16</v>
      </c>
      <c r="AN118" s="113">
        <f t="shared" si="17"/>
        <v>5.2589770741625023E-17</v>
      </c>
      <c r="AO118" s="113">
        <f t="shared" si="18"/>
        <v>2.1502607734994523E-15</v>
      </c>
      <c r="AP118" s="113">
        <f t="shared" si="19"/>
        <v>9.6681029911678049E-14</v>
      </c>
      <c r="AQ118" s="113">
        <f t="shared" si="20"/>
        <v>2.3305924931056875E-14</v>
      </c>
      <c r="AR118" s="113">
        <f t="shared" si="21"/>
        <v>-4.8302594664209854E-19</v>
      </c>
      <c r="AS118" s="113">
        <f t="shared" si="22"/>
        <v>-2.8121395422748686E-15</v>
      </c>
      <c r="AT118" s="113">
        <f t="shared" si="23"/>
        <v>7.0174047599284793E-13</v>
      </c>
      <c r="AU118" s="113">
        <f t="shared" si="24"/>
        <v>3.8255657009271303E-13</v>
      </c>
      <c r="AV118" s="113">
        <f t="shared" si="25"/>
        <v>0</v>
      </c>
      <c r="AW118" s="149">
        <f>T117*Other_forcing_efficacy*clim_sens2*(1-EXP(-1/clim_time2))
+AW117*EXP(-1/clim_time2)</f>
        <v>0</v>
      </c>
      <c r="AX118" s="113">
        <f>p_0*(inventory[[#This Row],[CO2_flux]]+inventory[[#This Row],[CH4_to_CO2]])+AX117</f>
        <v>0.51604879863022446</v>
      </c>
      <c r="AY118" s="113">
        <f>p_1*(inventory[[#This Row],[CO2_flux]]+inventory[[#This Row],[CH4_to_CO2]])+AY117*EXP(-1/life1_CO2)</f>
        <v>0.40931092073066633</v>
      </c>
      <c r="AZ118" s="113">
        <f>p_2*(inventory[[#This Row],[CO2_flux]]+inventory[[#This Row],[CH4_to_CO2]])+AZ117*EXP(-1/life2_CO2)</f>
        <v>4.2032377526863188E-2</v>
      </c>
      <c r="BA118" s="113">
        <f>p_3*(inventory[[#This Row],[CO2_flux]]+inventory[[#This Row],[CH4_to_CO2]])+BA117*EXP(-1/life3_CO2)</f>
        <v>2.9363176436303501E-5</v>
      </c>
      <c r="BB118" s="113">
        <f>IF(fossil_CH4,K117*(1-EXP(-1/life_CH4))*CH4_to_CO2,0)</f>
        <v>1.4958032765858096E-5</v>
      </c>
    </row>
    <row r="119" spans="1:54" x14ac:dyDescent="0.2">
      <c r="A119" s="43">
        <v>112</v>
      </c>
      <c r="B119" s="107">
        <v>0</v>
      </c>
      <c r="C119" s="107">
        <v>0</v>
      </c>
      <c r="D119" s="107">
        <v>0</v>
      </c>
      <c r="E119" s="107">
        <v>0</v>
      </c>
      <c r="F119" s="107">
        <v>0</v>
      </c>
      <c r="G119" s="107">
        <v>0</v>
      </c>
      <c r="H119" s="131">
        <f>SUM(inventory[[#This Row],[CO2_IRF]:[other_IRF]])</f>
        <v>4.6519266329969355E-10</v>
      </c>
      <c r="I119" s="133">
        <f>SUM(inventory[[#This Row],[CO2_temp]:[other_temp]])</f>
        <v>1.1888449852219206E-12</v>
      </c>
      <c r="J119" s="117">
        <f>SUM(inventory[[#This Row],[CO2_mass0]:[CO2_mass3]])</f>
        <v>0.96525796586881085</v>
      </c>
      <c r="K119" s="117">
        <f>inventory[[#This Row],[CH4_flux]]+K118*EXP(-1/life_CH4)</f>
        <v>1.19492366831949E-4</v>
      </c>
      <c r="L119" s="117">
        <f>inventory[[#This Row],[Gas1_flux]]+L118*EXP(-1/life_gas1)</f>
        <v>0.39628571129452039</v>
      </c>
      <c r="M119" s="117">
        <f>inventory[[#This Row],[Gas2_flux]]+M118*EXP(-1/life_gas2)</f>
        <v>0</v>
      </c>
      <c r="N119" s="140">
        <f>inventory[[#This Row],[Gas3_flux]]+N118*EXP(-1/life_gas3)</f>
        <v>8.3002139958207974E-2</v>
      </c>
      <c r="O119" s="3">
        <f>inventory[[#This Row],[CO2]]*A_CO2</f>
        <v>1.6908423788123956E-15</v>
      </c>
      <c r="P119" s="3">
        <f>inventory[[#This Row],[CH4]]*A_CH4</f>
        <v>2.5156303663729751E-17</v>
      </c>
      <c r="Q119" s="3">
        <f>inventory[[#This Row],[gas1]]*A_gas1</f>
        <v>1.4140921174563087E-13</v>
      </c>
      <c r="R119" s="3">
        <f>inventory[[#This Row],[gas2]]*A_gas2</f>
        <v>0</v>
      </c>
      <c r="S119" s="3">
        <f>inventory[[#This Row],[gas3]]*A_gas3</f>
        <v>8.8465530651133061E-13</v>
      </c>
      <c r="T119" s="142">
        <f>inventory[[#This Row],[Other_forcing]]/earth_area</f>
        <v>0</v>
      </c>
      <c r="U119" s="3">
        <f>U118+A_CO2*(AX118+AY118*life1_CO2*(1-EXP(-1/life1_CO2))+AZ118*life2_CO2*(1-EXP(-1/life2_CO2))+BA118*life3_CO2*(1-EXP(-1/life3_CO2)))</f>
        <v>2.2520326642200822E-13</v>
      </c>
      <c r="V119" s="3">
        <f t="shared" si="13"/>
        <v>2.6102160286037847E-12</v>
      </c>
      <c r="W119" s="3">
        <f t="shared" si="14"/>
        <v>2.6066703566453297E-11</v>
      </c>
      <c r="X119" s="3">
        <f t="shared" si="15"/>
        <v>-3.5199999999999995E-12</v>
      </c>
      <c r="Y119" s="3">
        <f t="shared" si="16"/>
        <v>4.3981054043821447E-10</v>
      </c>
      <c r="Z119" s="142">
        <f>Z118+inventory[[#This Row],[Other_radfor]]</f>
        <v>0</v>
      </c>
      <c r="AA119" s="3">
        <f>SUM(inventory[[#This Row],[CO2_temp_s1]:[CO2_temp_s2]])</f>
        <v>1.2949899077020722E-15</v>
      </c>
      <c r="AB119" s="3">
        <f>inventory[[#This Row],[CH4_temp_s1]]+inventory[[#This Row],[CH4_temp_s2]]</f>
        <v>2.1935849279086362E-15</v>
      </c>
      <c r="AC119" s="3">
        <f>inventory[[#This Row],[gas1_temp_s1]]+inventory[[#This Row],[gas1_temp_s2]]</f>
        <v>1.1928300803082572E-13</v>
      </c>
      <c r="AD119" s="3">
        <f>inventory[[#This Row],[gas2_temp_s1]]+inventory[[#This Row],[gas2_temp_s2]]</f>
        <v>-2.8057094825300462E-15</v>
      </c>
      <c r="AE119" s="3">
        <f>inventory[[#This Row],[gas3_temp_s1]]+inventory[[#This Row],[gas3_temp_s2]]</f>
        <v>1.0688791118380143E-12</v>
      </c>
      <c r="AF119" s="142">
        <f>inventory[[#This Row],[other_temp_s1]]+inventory[[#This Row],[other_temp_s2]]</f>
        <v>0</v>
      </c>
      <c r="AG119" s="118">
        <f>inventory[[#This Row],[CO2_flux]]+AG118</f>
        <v>1</v>
      </c>
      <c r="AH119" s="118">
        <f>inventory[[#This Row],[CH4_flux]]+AH118</f>
        <v>1</v>
      </c>
      <c r="AI119" s="118">
        <f>inventory[[#This Row],[Gas1_flux]]+AI118</f>
        <v>1</v>
      </c>
      <c r="AJ119" s="118">
        <f>inventory[[#This Row],[Gas2_flux]]+AJ118</f>
        <v>1</v>
      </c>
      <c r="AK119" s="144">
        <f>inventory[[#This Row],[Gas3_flux]]+AK118</f>
        <v>1</v>
      </c>
      <c r="AL119" s="113">
        <f>A_CO2*(AX118*clim_sens1*(1-EXP(-1/clim_time1))
+AY118*clim_sens1*life1_CO2/(life1_CO2-clim_time1)*(EXP(-1/life1_CO2)-EXP(-1/clim_time1))
+AZ118*clim_sens1*life2_CO2/(life2_CO2-clim_time1)*(EXP(-1/life2_CO2)-EXP(-1/clim_time1))
+BA118*clim_sens1*life3_CO2/(life3_CO2-clim_time1)*(EXP(-1/life3_CO2)-EXP(-1/clim_time1)))
+AL118*EXP(-1/clim_time1)</f>
        <v>1.0899664362736062E-15</v>
      </c>
      <c r="AM119" s="113">
        <f>A_CO2*(AX118*clim_sens2*(1-EXP(-1/clim_time2))
+AY118*clim_sens2*life1_CO2/(life1_CO2-clim_time2)*(EXP(-1/life1_CO2)-EXP(-1/clim_time2))
+AZ118*clim_sens2*life2_CO2/(life2_CO2-clim_time2)*(EXP(-1/life2_CO2)-EXP(-1/clim_time2))
+BA118*clim_sens2*life3_CO2/(life3_CO2-clim_time2)*(EXP(-1/life3_CO2)-EXP(-1/clim_time2)))
+AM118*EXP(-1/clim_time2)</f>
        <v>2.0502347142846607E-16</v>
      </c>
      <c r="AN119" s="113">
        <f t="shared" si="17"/>
        <v>4.8541278167349024E-17</v>
      </c>
      <c r="AO119" s="113">
        <f t="shared" si="18"/>
        <v>2.1450436497412871E-15</v>
      </c>
      <c r="AP119" s="113">
        <f t="shared" si="19"/>
        <v>9.588535169058621E-14</v>
      </c>
      <c r="AQ119" s="113">
        <f t="shared" si="20"/>
        <v>2.3397656340239516E-14</v>
      </c>
      <c r="AR119" s="113">
        <f t="shared" si="21"/>
        <v>-4.2881378320912705E-19</v>
      </c>
      <c r="AS119" s="113">
        <f t="shared" si="22"/>
        <v>-2.8052806687468372E-15</v>
      </c>
      <c r="AT119" s="113">
        <f t="shared" si="23"/>
        <v>6.863195976292298E-13</v>
      </c>
      <c r="AU119" s="113">
        <f t="shared" si="24"/>
        <v>3.8255951420878446E-13</v>
      </c>
      <c r="AV119" s="113">
        <f t="shared" si="25"/>
        <v>0</v>
      </c>
      <c r="AW119" s="149">
        <f>T118*Other_forcing_efficacy*clim_sens2*(1-EXP(-1/clim_time2))
+AW118*EXP(-1/clim_time2)</f>
        <v>0</v>
      </c>
      <c r="AX119" s="113">
        <f>p_0*(inventory[[#This Row],[CO2_flux]]+inventory[[#This Row],[CH4_to_CO2]])+AX118</f>
        <v>0.5160517971744456</v>
      </c>
      <c r="AY119" s="113">
        <f>p_1*(inventory[[#This Row],[CO2_flux]]+inventory[[#This Row],[CH4_to_CO2]])+AY118*EXP(-1/life1_CO2)</f>
        <v>0.40827751970117615</v>
      </c>
      <c r="AZ119" s="113">
        <f>p_2*(inventory[[#This Row],[CO2_flux]]+inventory[[#This Row],[CH4_to_CO2]])+AZ118*EXP(-1/life2_CO2)</f>
        <v>4.0901560846941687E-2</v>
      </c>
      <c r="BA119" s="113">
        <f>p_3*(inventory[[#This Row],[CO2_flux]]+inventory[[#This Row],[CH4_to_CO2]])+BA118*EXP(-1/life3_CO2)</f>
        <v>2.7088146247470781E-5</v>
      </c>
      <c r="BB119" s="113">
        <f>IF(fossil_CH4,K118*(1-EXP(-1/life_CH4))*CH4_to_CO2,0)</f>
        <v>1.3799099038970722E-5</v>
      </c>
    </row>
    <row r="120" spans="1:54" x14ac:dyDescent="0.2">
      <c r="A120" s="43">
        <v>113</v>
      </c>
      <c r="B120" s="107">
        <v>0</v>
      </c>
      <c r="C120" s="107">
        <v>0</v>
      </c>
      <c r="D120" s="107">
        <v>0</v>
      </c>
      <c r="E120" s="107">
        <v>0</v>
      </c>
      <c r="F120" s="107">
        <v>0</v>
      </c>
      <c r="G120" s="107">
        <v>0</v>
      </c>
      <c r="H120" s="131">
        <f>SUM(inventory[[#This Row],[CO2_IRF]:[other_IRF]])</f>
        <v>4.6621010112231847E-10</v>
      </c>
      <c r="I120" s="133">
        <f>SUM(inventory[[#This Row],[CO2_temp]:[other_temp]])</f>
        <v>1.1730428678144166E-12</v>
      </c>
      <c r="J120" s="117">
        <f>SUM(inventory[[#This Row],[CO2_mass0]:[CO2_mass3]])</f>
        <v>0.9631270187980554</v>
      </c>
      <c r="K120" s="117">
        <f>inventory[[#This Row],[CH4_flux]]+K119*EXP(-1/life_CH4)</f>
        <v>1.1023421529592385E-4</v>
      </c>
      <c r="L120" s="117">
        <f>inventory[[#This Row],[Gas1_flux]]+L119*EXP(-1/life_gas1)</f>
        <v>0.39302411898981759</v>
      </c>
      <c r="M120" s="117">
        <f>inventory[[#This Row],[Gas2_flux]]+M119*EXP(-1/life_gas2)</f>
        <v>0</v>
      </c>
      <c r="N120" s="140">
        <f>inventory[[#This Row],[Gas3_flux]]+N119*EXP(-1/life_gas3)</f>
        <v>8.1177991344295403E-2</v>
      </c>
      <c r="O120" s="3">
        <f>inventory[[#This Row],[CO2]]*A_CO2</f>
        <v>1.6871095988285534E-15</v>
      </c>
      <c r="P120" s="3">
        <f>inventory[[#This Row],[CH4]]*A_CH4</f>
        <v>2.3207217897166765E-17</v>
      </c>
      <c r="Q120" s="3">
        <f>inventory[[#This Row],[gas1]]*A_gas1</f>
        <v>1.4024535651770198E-13</v>
      </c>
      <c r="R120" s="3">
        <f>inventory[[#This Row],[gas2]]*A_gas2</f>
        <v>0</v>
      </c>
      <c r="S120" s="3">
        <f>inventory[[#This Row],[gas3]]*A_gas3</f>
        <v>8.6521312403295629E-13</v>
      </c>
      <c r="T120" s="142">
        <f>inventory[[#This Row],[Other_forcing]]/earth_area</f>
        <v>0</v>
      </c>
      <c r="U120" s="3">
        <f>U119+A_CO2*(AX119+AY119*life1_CO2*(1-EXP(-1/life1_CO2))+AZ119*life2_CO2*(1-EXP(-1/life2_CO2))+BA119*life3_CO2*(1-EXP(-1/life3_CO2)))</f>
        <v>2.2689222627723641E-13</v>
      </c>
      <c r="V120" s="3">
        <f t="shared" si="13"/>
        <v>2.6102401972672902E-12</v>
      </c>
      <c r="W120" s="3">
        <f t="shared" si="14"/>
        <v>2.620753004903269E-11</v>
      </c>
      <c r="X120" s="3">
        <f t="shared" si="15"/>
        <v>-3.5199999999999995E-12</v>
      </c>
      <c r="Y120" s="3">
        <f t="shared" si="16"/>
        <v>4.4068543864974129E-10</v>
      </c>
      <c r="Z120" s="142">
        <f>Z119+inventory[[#This Row],[Other_radfor]]</f>
        <v>0</v>
      </c>
      <c r="AA120" s="3">
        <f>SUM(inventory[[#This Row],[CO2_temp_s1]:[CO2_temp_s2]])</f>
        <v>1.2935346882958746E-15</v>
      </c>
      <c r="AB120" s="3">
        <f>inventory[[#This Row],[CH4_temp_s1]]+inventory[[#This Row],[CH4_temp_s2]]</f>
        <v>2.1846406550439169E-15</v>
      </c>
      <c r="AC120" s="3">
        <f>inventory[[#This Row],[gas1_temp_s1]]+inventory[[#This Row],[gas1_temp_s2]]</f>
        <v>1.1858415825265274E-13</v>
      </c>
      <c r="AD120" s="3">
        <f>inventory[[#This Row],[gas2_temp_s1]]+inventory[[#This Row],[gas2_temp_s2]]</f>
        <v>-2.7988192102637936E-15</v>
      </c>
      <c r="AE120" s="3">
        <f>inventory[[#This Row],[gas3_temp_s1]]+inventory[[#This Row],[gas3_temp_s2]]</f>
        <v>1.0537793534286879E-12</v>
      </c>
      <c r="AF120" s="142">
        <f>inventory[[#This Row],[other_temp_s1]]+inventory[[#This Row],[other_temp_s2]]</f>
        <v>0</v>
      </c>
      <c r="AG120" s="118">
        <f>inventory[[#This Row],[CO2_flux]]+AG119</f>
        <v>1</v>
      </c>
      <c r="AH120" s="118">
        <f>inventory[[#This Row],[CH4_flux]]+AH119</f>
        <v>1</v>
      </c>
      <c r="AI120" s="118">
        <f>inventory[[#This Row],[Gas1_flux]]+AI119</f>
        <v>1</v>
      </c>
      <c r="AJ120" s="118">
        <f>inventory[[#This Row],[Gas2_flux]]+AJ119</f>
        <v>1</v>
      </c>
      <c r="AK120" s="144">
        <f>inventory[[#This Row],[Gas3_flux]]+AK119</f>
        <v>1</v>
      </c>
      <c r="AL120" s="113">
        <f>A_CO2*(AX119*clim_sens1*(1-EXP(-1/clim_time1))
+AY119*clim_sens1*life1_CO2/(life1_CO2-clim_time1)*(EXP(-1/life1_CO2)-EXP(-1/clim_time1))
+AZ119*clim_sens1*life2_CO2/(life2_CO2-clim_time1)*(EXP(-1/life2_CO2)-EXP(-1/clim_time1))
+BA119*clim_sens1*life3_CO2/(life3_CO2-clim_time1)*(EXP(-1/life3_CO2)-EXP(-1/clim_time1)))
+AL119*EXP(-1/clim_time1)</f>
        <v>1.0872440468167403E-15</v>
      </c>
      <c r="AM120" s="113">
        <f>A_CO2*(AX119*clim_sens2*(1-EXP(-1/clim_time2))
+AY119*clim_sens2*life1_CO2/(life1_CO2-clim_time2)*(EXP(-1/life1_CO2)-EXP(-1/clim_time2))
+AZ119*clim_sens2*life2_CO2/(life2_CO2-clim_time2)*(EXP(-1/life2_CO2)-EXP(-1/clim_time2))
+BA119*clim_sens2*life3_CO2/(life3_CO2-clim_time2)*(EXP(-1/life3_CO2)-EXP(-1/clim_time2)))
+AM119*EXP(-1/clim_time2)</f>
        <v>2.0629064147913429E-16</v>
      </c>
      <c r="AN120" s="113">
        <f t="shared" si="17"/>
        <v>4.4803528238503909E-17</v>
      </c>
      <c r="AO120" s="113">
        <f t="shared" si="18"/>
        <v>2.1398371268054129E-15</v>
      </c>
      <c r="AP120" s="113">
        <f t="shared" si="19"/>
        <v>9.5096217071664226E-14</v>
      </c>
      <c r="AQ120" s="113">
        <f t="shared" si="20"/>
        <v>2.3487941180988516E-14</v>
      </c>
      <c r="AR120" s="113">
        <f t="shared" si="21"/>
        <v>-3.8068609346647025E-19</v>
      </c>
      <c r="AS120" s="113">
        <f t="shared" si="22"/>
        <v>-2.798438524170327E-15</v>
      </c>
      <c r="AT120" s="113">
        <f t="shared" si="23"/>
        <v>6.712374730618376E-13</v>
      </c>
      <c r="AU120" s="113">
        <f t="shared" si="24"/>
        <v>3.8254188036685028E-13</v>
      </c>
      <c r="AV120" s="113">
        <f t="shared" si="25"/>
        <v>0</v>
      </c>
      <c r="AW120" s="149">
        <f>T119*Other_forcing_efficacy*clim_sens2*(1-EXP(-1/clim_time2))
+AW119*EXP(-1/clim_time2)</f>
        <v>0</v>
      </c>
      <c r="AX120" s="113">
        <f>p_0*(inventory[[#This Row],[CO2_flux]]+inventory[[#This Row],[CH4_to_CO2]])+AX119</f>
        <v>0.5160545633943977</v>
      </c>
      <c r="AY120" s="113">
        <f>p_1*(inventory[[#This Row],[CO2_flux]]+inventory[[#This Row],[CH4_to_CO2]])+AY119*EXP(-1/life1_CO2)</f>
        <v>0.40724649605041024</v>
      </c>
      <c r="AZ120" s="113">
        <f>p_2*(inventory[[#This Row],[CO2_flux]]+inventory[[#This Row],[CH4_to_CO2]])+AZ119*EXP(-1/life2_CO2)</f>
        <v>3.9800969970069863E-2</v>
      </c>
      <c r="BA120" s="113">
        <f>p_3*(inventory[[#This Row],[CO2_flux]]+inventory[[#This Row],[CH4_to_CO2]])+BA119*EXP(-1/life3_CO2)</f>
        <v>2.4989383177630583E-5</v>
      </c>
      <c r="BB120" s="113">
        <f>IF(fossil_CH4,K119*(1-EXP(-1/life_CH4))*CH4_to_CO2,0)</f>
        <v>1.2729958362034594E-5</v>
      </c>
    </row>
    <row r="121" spans="1:54" x14ac:dyDescent="0.2">
      <c r="A121" s="43">
        <v>114</v>
      </c>
      <c r="B121" s="107">
        <v>0</v>
      </c>
      <c r="C121" s="107">
        <v>0</v>
      </c>
      <c r="D121" s="107">
        <v>0</v>
      </c>
      <c r="E121" s="107">
        <v>0</v>
      </c>
      <c r="F121" s="107">
        <v>0</v>
      </c>
      <c r="G121" s="107">
        <v>0</v>
      </c>
      <c r="H121" s="131">
        <f>SUM(inventory[[#This Row],[CO2_IRF]:[other_IRF]])</f>
        <v>4.672071465597364E-10</v>
      </c>
      <c r="I121" s="133">
        <f>SUM(inventory[[#This Row],[CO2_temp]:[other_temp]])</f>
        <v>1.1575573701370485E-12</v>
      </c>
      <c r="J121" s="117">
        <f>SUM(inventory[[#This Row],[CO2_mass0]:[CO2_mass3]])</f>
        <v>0.961027843141951</v>
      </c>
      <c r="K121" s="117">
        <f>inventory[[#This Row],[CH4_flux]]+K120*EXP(-1/life_CH4)</f>
        <v>1.0169337627229163E-4</v>
      </c>
      <c r="L121" s="117">
        <f>inventory[[#This Row],[Gas1_flux]]+L120*EXP(-1/life_gas1)</f>
        <v>0.38978937091406102</v>
      </c>
      <c r="M121" s="117">
        <f>inventory[[#This Row],[Gas2_flux]]+M120*EXP(-1/life_gas2)</f>
        <v>0</v>
      </c>
      <c r="N121" s="140">
        <f>inventory[[#This Row],[Gas3_flux]]+N120*EXP(-1/life_gas3)</f>
        <v>7.9393932277077833E-2</v>
      </c>
      <c r="O121" s="3">
        <f>inventory[[#This Row],[CO2]]*A_CO2</f>
        <v>1.6834324728317552E-15</v>
      </c>
      <c r="P121" s="3">
        <f>inventory[[#This Row],[CH4]]*A_CH4</f>
        <v>2.1409145386613074E-17</v>
      </c>
      <c r="Q121" s="3">
        <f>inventory[[#This Row],[gas1]]*A_gas1</f>
        <v>1.3909108029084991E-13</v>
      </c>
      <c r="R121" s="3">
        <f>inventory[[#This Row],[gas2]]*A_gas2</f>
        <v>0</v>
      </c>
      <c r="S121" s="3">
        <f>inventory[[#This Row],[gas3]]*A_gas3</f>
        <v>8.4619822487808684E-13</v>
      </c>
      <c r="T121" s="142">
        <f>inventory[[#This Row],[Other_forcing]]/earth_area</f>
        <v>0</v>
      </c>
      <c r="U121" s="3">
        <f>U120+A_CO2*(AX120+AY120*life1_CO2*(1-EXP(-1/life1_CO2))+AZ120*life2_CO2*(1-EXP(-1/life2_CO2))+BA120*life3_CO2*(1-EXP(-1/life3_CO2)))</f>
        <v>2.2857748217773519E-13</v>
      </c>
      <c r="V121" s="3">
        <f t="shared" si="13"/>
        <v>2.6102624933664211E-12</v>
      </c>
      <c r="W121" s="3">
        <f t="shared" si="14"/>
        <v>2.6347197472481791E-11</v>
      </c>
      <c r="X121" s="3">
        <f t="shared" si="15"/>
        <v>-3.5199999999999995E-12</v>
      </c>
      <c r="Y121" s="3">
        <f t="shared" si="16"/>
        <v>4.4154110911171043E-10</v>
      </c>
      <c r="Z121" s="142">
        <f>Z120+inventory[[#This Row],[Other_radfor]]</f>
        <v>0</v>
      </c>
      <c r="AA121" s="3">
        <f>SUM(inventory[[#This Row],[CO2_temp_s1]:[CO2_temp_s2]])</f>
        <v>1.2921157749965666E-15</v>
      </c>
      <c r="AB121" s="3">
        <f>inventory[[#This Row],[CH4_temp_s1]]+inventory[[#This Row],[CH4_temp_s2]]</f>
        <v>2.1759941172239785E-15</v>
      </c>
      <c r="AC121" s="3">
        <f>inventory[[#This Row],[gas1_temp_s1]]+inventory[[#This Row],[gas1_temp_s2]]</f>
        <v>1.1789036582264785E-13</v>
      </c>
      <c r="AD121" s="3">
        <f>inventory[[#This Row],[gas2_temp_s1]]+inventory[[#This Row],[gas2_temp_s2]]</f>
        <v>-2.7919510277327429E-15</v>
      </c>
      <c r="AE121" s="3">
        <f>inventory[[#This Row],[gas3_temp_s1]]+inventory[[#This Row],[gas3_temp_s2]]</f>
        <v>1.0389908454499128E-12</v>
      </c>
      <c r="AF121" s="142">
        <f>inventory[[#This Row],[other_temp_s1]]+inventory[[#This Row],[other_temp_s2]]</f>
        <v>0</v>
      </c>
      <c r="AG121" s="118">
        <f>inventory[[#This Row],[CO2_flux]]+AG120</f>
        <v>1</v>
      </c>
      <c r="AH121" s="118">
        <f>inventory[[#This Row],[CH4_flux]]+AH120</f>
        <v>1</v>
      </c>
      <c r="AI121" s="118">
        <f>inventory[[#This Row],[Gas1_flux]]+AI120</f>
        <v>1</v>
      </c>
      <c r="AJ121" s="118">
        <f>inventory[[#This Row],[Gas2_flux]]+AJ120</f>
        <v>1</v>
      </c>
      <c r="AK121" s="144">
        <f>inventory[[#This Row],[Gas3_flux]]+AK120</f>
        <v>1</v>
      </c>
      <c r="AL121" s="113">
        <f>A_CO2*(AX120*clim_sens1*(1-EXP(-1/clim_time1))
+AY120*clim_sens1*life1_CO2/(life1_CO2-clim_time1)*(EXP(-1/life1_CO2)-EXP(-1/clim_time1))
+AZ120*clim_sens1*life2_CO2/(life2_CO2-clim_time1)*(EXP(-1/life2_CO2)-EXP(-1/clim_time1))
+BA120*clim_sens1*life3_CO2/(life3_CO2-clim_time1)*(EXP(-1/life3_CO2)-EXP(-1/clim_time1)))
+AL120*EXP(-1/clim_time1)</f>
        <v>1.0845649297111607E-15</v>
      </c>
      <c r="AM121" s="113">
        <f>A_CO2*(AX120*clim_sens2*(1-EXP(-1/clim_time2))
+AY120*clim_sens2*life1_CO2/(life1_CO2-clim_time2)*(EXP(-1/life1_CO2)-EXP(-1/clim_time2))
+AZ120*clim_sens2*life2_CO2/(life2_CO2-clim_time2)*(EXP(-1/life2_CO2)-EXP(-1/clim_time2))
+BA120*clim_sens2*life3_CO2/(life3_CO2-clim_time2)*(EXP(-1/life3_CO2)-EXP(-1/clim_time2)))
+AM120*EXP(-1/clim_time2)</f>
        <v>2.0755084528540602E-16</v>
      </c>
      <c r="AN121" s="113">
        <f t="shared" si="17"/>
        <v>4.1352773832937713E-17</v>
      </c>
      <c r="AO121" s="113">
        <f t="shared" si="18"/>
        <v>2.1346413433910409E-15</v>
      </c>
      <c r="AP121" s="113">
        <f t="shared" si="19"/>
        <v>9.4313572776714661E-14</v>
      </c>
      <c r="AQ121" s="113">
        <f t="shared" si="20"/>
        <v>2.3576793045933192E-14</v>
      </c>
      <c r="AR121" s="113">
        <f t="shared" si="21"/>
        <v>-3.3795998970510132E-19</v>
      </c>
      <c r="AS121" s="113">
        <f t="shared" si="22"/>
        <v>-2.7916130677430376E-15</v>
      </c>
      <c r="AT121" s="113">
        <f t="shared" si="23"/>
        <v>6.5648667460629107E-13</v>
      </c>
      <c r="AU121" s="113">
        <f t="shared" si="24"/>
        <v>3.8250417084362161E-13</v>
      </c>
      <c r="AV121" s="113">
        <f t="shared" si="25"/>
        <v>0</v>
      </c>
      <c r="AW121" s="149">
        <f>T120*Other_forcing_efficacy*clim_sens2*(1-EXP(-1/clim_time2))
+AW120*EXP(-1/clim_time2)</f>
        <v>0</v>
      </c>
      <c r="AX121" s="113">
        <f>p_0*(inventory[[#This Row],[CO2_flux]]+inventory[[#This Row],[CH4_to_CO2]])+AX120</f>
        <v>0.51605711529033749</v>
      </c>
      <c r="AY121" s="113">
        <f>p_1*(inventory[[#This Row],[CO2_flux]]+inventory[[#This Row],[CH4_to_CO2]])+AY120*EXP(-1/life1_CO2)</f>
        <v>0.40621786231342522</v>
      </c>
      <c r="AZ121" s="113">
        <f>p_2*(inventory[[#This Row],[CO2_flux]]+inventory[[#This Row],[CH4_to_CO2]])+AZ120*EXP(-1/life2_CO2)</f>
        <v>3.8729812307966995E-2</v>
      </c>
      <c r="BA121" s="113">
        <f>p_3*(inventory[[#This Row],[CO2_flux]]+inventory[[#This Row],[CH4_to_CO2]])+BA120*EXP(-1/life3_CO2)</f>
        <v>2.3053230221316794E-5</v>
      </c>
      <c r="BB121" s="113">
        <f>IF(fossil_CH4,K120*(1-EXP(-1/life_CH4))*CH4_to_CO2,0)</f>
        <v>1.1743653657494291E-5</v>
      </c>
    </row>
    <row r="122" spans="1:54" x14ac:dyDescent="0.2">
      <c r="A122" s="43">
        <v>115</v>
      </c>
      <c r="B122" s="107">
        <v>0</v>
      </c>
      <c r="C122" s="107">
        <v>0</v>
      </c>
      <c r="D122" s="107">
        <v>0</v>
      </c>
      <c r="E122" s="107">
        <v>0</v>
      </c>
      <c r="F122" s="107">
        <v>0</v>
      </c>
      <c r="G122" s="107">
        <v>0</v>
      </c>
      <c r="H122" s="131">
        <f>SUM(inventory[[#This Row],[CO2_IRF]:[other_IRF]])</f>
        <v>4.6818423192218158E-10</v>
      </c>
      <c r="I122" s="133">
        <f>SUM(inventory[[#This Row],[CO2_temp]:[other_temp]])</f>
        <v>1.1423816554423484E-12</v>
      </c>
      <c r="J122" s="117">
        <f>SUM(inventory[[#This Row],[CO2_mass0]:[CO2_mass3]])</f>
        <v>0.95895968096902584</v>
      </c>
      <c r="K122" s="117">
        <f>inventory[[#This Row],[CH4_flux]]+K121*EXP(-1/life_CH4)</f>
        <v>9.3814273090219824E-5</v>
      </c>
      <c r="L122" s="117">
        <f>inventory[[#This Row],[Gas1_flux]]+L121*EXP(-1/life_gas1)</f>
        <v>0.38658124612834704</v>
      </c>
      <c r="M122" s="117">
        <f>inventory[[#This Row],[Gas2_flux]]+M121*EXP(-1/life_gas2)</f>
        <v>0</v>
      </c>
      <c r="N122" s="140">
        <f>inventory[[#This Row],[Gas3_flux]]+N121*EXP(-1/life_gas3)</f>
        <v>7.7649081703475509E-2</v>
      </c>
      <c r="O122" s="3">
        <f>inventory[[#This Row],[CO2]]*A_CO2</f>
        <v>1.6798096731534423E-15</v>
      </c>
      <c r="P122" s="3">
        <f>inventory[[#This Row],[CH4]]*A_CH4</f>
        <v>1.9750385772914787E-17</v>
      </c>
      <c r="Q122" s="3">
        <f>inventory[[#This Row],[gas1]]*A_gas1</f>
        <v>1.3794630422600644E-13</v>
      </c>
      <c r="R122" s="3">
        <f>inventory[[#This Row],[gas2]]*A_gas2</f>
        <v>0</v>
      </c>
      <c r="S122" s="3">
        <f>inventory[[#This Row],[gas3]]*A_gas3</f>
        <v>8.276012185866365E-13</v>
      </c>
      <c r="T122" s="142">
        <f>inventory[[#This Row],[Other_forcing]]/earth_area</f>
        <v>0</v>
      </c>
      <c r="U122" s="3">
        <f>U121+A_CO2*(AX121+AY121*life1_CO2*(1-EXP(-1/life1_CO2))+AZ121*life2_CO2*(1-EXP(-1/life2_CO2))+BA121*life3_CO2*(1-EXP(-1/life3_CO2)))</f>
        <v>2.302590890424078E-13</v>
      </c>
      <c r="V122" s="3">
        <f t="shared" si="13"/>
        <v>2.6102830619856308E-12</v>
      </c>
      <c r="W122" s="3">
        <f t="shared" si="14"/>
        <v>2.6485715376327851E-11</v>
      </c>
      <c r="X122" s="3">
        <f t="shared" si="15"/>
        <v>-3.5199999999999995E-12</v>
      </c>
      <c r="Y122" s="3">
        <f t="shared" si="16"/>
        <v>4.4237797439482567E-10</v>
      </c>
      <c r="Z122" s="142">
        <f>Z121+inventory[[#This Row],[Other_radfor]]</f>
        <v>0</v>
      </c>
      <c r="AA122" s="3">
        <f>SUM(inventory[[#This Row],[CO2_temp_s1]:[CO2_temp_s2]])</f>
        <v>1.2907322739366478E-15</v>
      </c>
      <c r="AB122" s="3">
        <f>inventory[[#This Row],[CH4_temp_s1]]+inventory[[#This Row],[CH4_temp_s2]]</f>
        <v>2.1676234959263555E-15</v>
      </c>
      <c r="AC122" s="3">
        <f>inventory[[#This Row],[gas1_temp_s1]]+inventory[[#This Row],[gas1_temp_s2]]</f>
        <v>1.1720159131285137E-13</v>
      </c>
      <c r="AD122" s="3">
        <f>inventory[[#This Row],[gas2_temp_s1]]+inventory[[#This Row],[gas2_temp_s2]]</f>
        <v>-2.7851042879899452E-15</v>
      </c>
      <c r="AE122" s="3">
        <f>inventory[[#This Row],[gas3_temp_s1]]+inventory[[#This Row],[gas3_temp_s2]]</f>
        <v>1.0245068126476239E-12</v>
      </c>
      <c r="AF122" s="142">
        <f>inventory[[#This Row],[other_temp_s1]]+inventory[[#This Row],[other_temp_s2]]</f>
        <v>0</v>
      </c>
      <c r="AG122" s="118">
        <f>inventory[[#This Row],[CO2_flux]]+AG121</f>
        <v>1</v>
      </c>
      <c r="AH122" s="118">
        <f>inventory[[#This Row],[CH4_flux]]+AH121</f>
        <v>1</v>
      </c>
      <c r="AI122" s="118">
        <f>inventory[[#This Row],[Gas1_flux]]+AI121</f>
        <v>1</v>
      </c>
      <c r="AJ122" s="118">
        <f>inventory[[#This Row],[Gas2_flux]]+AJ121</f>
        <v>1</v>
      </c>
      <c r="AK122" s="144">
        <f>inventory[[#This Row],[Gas3_flux]]+AK121</f>
        <v>1</v>
      </c>
      <c r="AL122" s="113">
        <f>A_CO2*(AX121*clim_sens1*(1-EXP(-1/clim_time1))
+AY121*clim_sens1*life1_CO2/(life1_CO2-clim_time1)*(EXP(-1/life1_CO2)-EXP(-1/clim_time1))
+AZ121*clim_sens1*life2_CO2/(life2_CO2-clim_time1)*(EXP(-1/life2_CO2)-EXP(-1/clim_time1))
+BA121*clim_sens1*life3_CO2/(life3_CO2-clim_time1)*(EXP(-1/life3_CO2)-EXP(-1/clim_time1)))
+AL121*EXP(-1/clim_time1)</f>
        <v>1.0819281166349491E-15</v>
      </c>
      <c r="AM122" s="113">
        <f>A_CO2*(AX121*clim_sens2*(1-EXP(-1/clim_time2))
+AY121*clim_sens2*life1_CO2/(life1_CO2-clim_time2)*(EXP(-1/life1_CO2)-EXP(-1/clim_time2))
+AZ121*clim_sens2*life2_CO2/(life2_CO2-clim_time2)*(EXP(-1/life2_CO2)-EXP(-1/clim_time2))
+BA121*clim_sens2*life3_CO2/(life3_CO2-clim_time2)*(EXP(-1/life3_CO2)-EXP(-1/clim_time2)))
+AM121*EXP(-1/clim_time2)</f>
        <v>2.0880415730169866E-16</v>
      </c>
      <c r="AN122" s="113">
        <f t="shared" si="17"/>
        <v>3.8167070816812783E-17</v>
      </c>
      <c r="AO122" s="113">
        <f t="shared" si="18"/>
        <v>2.1294564251095428E-15</v>
      </c>
      <c r="AP122" s="113">
        <f t="shared" si="19"/>
        <v>9.3537365901135476E-14</v>
      </c>
      <c r="AQ122" s="113">
        <f t="shared" si="20"/>
        <v>2.3664225411715907E-14</v>
      </c>
      <c r="AR122" s="113">
        <f t="shared" si="21"/>
        <v>-3.000292277593589E-19</v>
      </c>
      <c r="AS122" s="113">
        <f t="shared" si="22"/>
        <v>-2.784804258762186E-15</v>
      </c>
      <c r="AT122" s="113">
        <f t="shared" si="23"/>
        <v>6.420599358924437E-13</v>
      </c>
      <c r="AU122" s="113">
        <f t="shared" si="24"/>
        <v>3.8244687675518014E-13</v>
      </c>
      <c r="AV122" s="113">
        <f t="shared" si="25"/>
        <v>0</v>
      </c>
      <c r="AW122" s="149">
        <f>T121*Other_forcing_efficacy*clim_sens2*(1-EXP(-1/clim_time2))
+AW121*EXP(-1/clim_time2)</f>
        <v>0</v>
      </c>
      <c r="AX122" s="113">
        <f>p_0*(inventory[[#This Row],[CO2_flux]]+inventory[[#This Row],[CH4_to_CO2]])+AX121</f>
        <v>0.51605946946787951</v>
      </c>
      <c r="AY122" s="113">
        <f>p_1*(inventory[[#This Row],[CO2_flux]]+inventory[[#This Row],[CH4_to_CO2]])+AY121*EXP(-1/life1_CO2)</f>
        <v>0.40519162955589222</v>
      </c>
      <c r="AZ122" s="113">
        <f>p_2*(inventory[[#This Row],[CO2_flux]]+inventory[[#This Row],[CH4_to_CO2]])+AZ121*EXP(-1/life2_CO2)</f>
        <v>3.7687314856749338E-2</v>
      </c>
      <c r="BA122" s="113">
        <f>p_3*(inventory[[#This Row],[CO2_flux]]+inventory[[#This Row],[CH4_to_CO2]])+BA121*EXP(-1/life3_CO2)</f>
        <v>2.1267088504831205E-5</v>
      </c>
      <c r="BB122" s="113">
        <f>IF(fossil_CH4,K121*(1-EXP(-1/life_CH4))*CH4_to_CO2,0)</f>
        <v>1.0833766875348738E-5</v>
      </c>
    </row>
    <row r="123" spans="1:54" x14ac:dyDescent="0.2">
      <c r="A123" s="43">
        <v>116</v>
      </c>
      <c r="B123" s="107">
        <v>0</v>
      </c>
      <c r="C123" s="107">
        <v>0</v>
      </c>
      <c r="D123" s="107">
        <v>0</v>
      </c>
      <c r="E123" s="107">
        <v>0</v>
      </c>
      <c r="F123" s="107">
        <v>0</v>
      </c>
      <c r="G123" s="107">
        <v>0</v>
      </c>
      <c r="H123" s="131">
        <f>SUM(inventory[[#This Row],[CO2_IRF]:[other_IRF]])</f>
        <v>4.6914178014193619E-10</v>
      </c>
      <c r="I123" s="133">
        <f>SUM(inventory[[#This Row],[CO2_temp]:[other_temp]])</f>
        <v>1.1275090359174623E-12</v>
      </c>
      <c r="J123" s="117">
        <f>SUM(inventory[[#This Row],[CO2_mass0]:[CO2_mass3]])</f>
        <v>0.95692179187921333</v>
      </c>
      <c r="K123" s="117">
        <f>inventory[[#This Row],[CH4_flux]]+K122*EXP(-1/life_CH4)</f>
        <v>8.654563510489308E-5</v>
      </c>
      <c r="L123" s="117">
        <f>inventory[[#This Row],[Gas1_flux]]+L122*EXP(-1/life_gas1)</f>
        <v>0.38339952551218903</v>
      </c>
      <c r="M123" s="117">
        <f>inventory[[#This Row],[Gas2_flux]]+M122*EXP(-1/life_gas2)</f>
        <v>0</v>
      </c>
      <c r="N123" s="140">
        <f>inventory[[#This Row],[Gas3_flux]]+N122*EXP(-1/life_gas3)</f>
        <v>7.5942577933424557E-2</v>
      </c>
      <c r="O123" s="3">
        <f>inventory[[#This Row],[CO2]]*A_CO2</f>
        <v>1.6762399028348176E-15</v>
      </c>
      <c r="P123" s="3">
        <f>inventory[[#This Row],[CH4]]*A_CH4</f>
        <v>1.8220145229284424E-17</v>
      </c>
      <c r="Q123" s="3">
        <f>inventory[[#This Row],[gas1]]*A_gas1</f>
        <v>1.3681095013298101E-13</v>
      </c>
      <c r="R123" s="3">
        <f>inventory[[#This Row],[gas2]]*A_gas2</f>
        <v>0</v>
      </c>
      <c r="S123" s="3">
        <f>inventory[[#This Row],[gas3]]*A_gas3</f>
        <v>8.0941292107385806E-13</v>
      </c>
      <c r="T123" s="142">
        <f>inventory[[#This Row],[Other_forcing]]/earth_area</f>
        <v>0</v>
      </c>
      <c r="U123" s="3">
        <f>U122+A_CO2*(AX122+AY122*life1_CO2*(1-EXP(-1/life1_CO2))+AZ122*life2_CO2*(1-EXP(-1/life2_CO2))+BA122*life3_CO2*(1-EXP(-1/life3_CO2)))</f>
        <v>2.3193710048320132E-13</v>
      </c>
      <c r="V123" s="3">
        <f t="shared" si="13"/>
        <v>2.6103020369683719E-12</v>
      </c>
      <c r="W123" s="3">
        <f t="shared" si="14"/>
        <v>2.662309322158393E-11</v>
      </c>
      <c r="X123" s="3">
        <f t="shared" si="15"/>
        <v>-3.5199999999999995E-12</v>
      </c>
      <c r="Y123" s="3">
        <f t="shared" si="16"/>
        <v>4.4319644778290071E-10</v>
      </c>
      <c r="Z123" s="142">
        <f>Z122+inventory[[#This Row],[Other_radfor]]</f>
        <v>0</v>
      </c>
      <c r="AA123" s="3">
        <f>SUM(inventory[[#This Row],[CO2_temp_s1]:[CO2_temp_s2]])</f>
        <v>1.2893833058488903E-15</v>
      </c>
      <c r="AB123" s="3">
        <f>inventory[[#This Row],[CH4_temp_s1]]+inventory[[#This Row],[CH4_temp_s2]]</f>
        <v>2.1595086279982159E-15</v>
      </c>
      <c r="AC123" s="3">
        <f>inventory[[#This Row],[gas1_temp_s1]]+inventory[[#This Row],[gas1_temp_s2]]</f>
        <v>1.1651779555808659E-13</v>
      </c>
      <c r="AD123" s="3">
        <f>inventory[[#This Row],[gas2_temp_s1]]+inventory[[#This Row],[gas2_temp_s2]]</f>
        <v>-2.7782784122292236E-15</v>
      </c>
      <c r="AE123" s="3">
        <f>inventory[[#This Row],[gas3_temp_s1]]+inventory[[#This Row],[gas3_temp_s2]]</f>
        <v>1.0103206268377579E-12</v>
      </c>
      <c r="AF123" s="142">
        <f>inventory[[#This Row],[other_temp_s1]]+inventory[[#This Row],[other_temp_s2]]</f>
        <v>0</v>
      </c>
      <c r="AG123" s="118">
        <f>inventory[[#This Row],[CO2_flux]]+AG122</f>
        <v>1</v>
      </c>
      <c r="AH123" s="118">
        <f>inventory[[#This Row],[CH4_flux]]+AH122</f>
        <v>1</v>
      </c>
      <c r="AI123" s="118">
        <f>inventory[[#This Row],[Gas1_flux]]+AI122</f>
        <v>1</v>
      </c>
      <c r="AJ123" s="118">
        <f>inventory[[#This Row],[Gas2_flux]]+AJ122</f>
        <v>1</v>
      </c>
      <c r="AK123" s="144">
        <f>inventory[[#This Row],[Gas3_flux]]+AK122</f>
        <v>1</v>
      </c>
      <c r="AL123" s="113">
        <f>A_CO2*(AX122*clim_sens1*(1-EXP(-1/clim_time1))
+AY122*clim_sens1*life1_CO2/(life1_CO2-clim_time1)*(EXP(-1/life1_CO2)-EXP(-1/clim_time1))
+AZ122*clim_sens1*life2_CO2/(life2_CO2-clim_time1)*(EXP(-1/life2_CO2)-EXP(-1/clim_time1))
+BA122*clim_sens1*life3_CO2/(life3_CO2-clim_time1)*(EXP(-1/life3_CO2)-EXP(-1/clim_time1)))
+AL122*EXP(-1/clim_time1)</f>
        <v>1.0793326554155696E-15</v>
      </c>
      <c r="AM123" s="113">
        <f>A_CO2*(AX122*clim_sens2*(1-EXP(-1/clim_time2))
+AY122*clim_sens2*life1_CO2/(life1_CO2-clim_time2)*(EXP(-1/life1_CO2)-EXP(-1/clim_time2))
+AZ122*clim_sens2*life2_CO2/(life2_CO2-clim_time2)*(EXP(-1/life2_CO2)-EXP(-1/clim_time2))
+BA122*clim_sens2*life3_CO2/(life3_CO2-clim_time2)*(EXP(-1/life3_CO2)-EXP(-1/clim_time2)))
+AM122*EXP(-1/clim_time2)</f>
        <v>2.1005065043332067E-16</v>
      </c>
      <c r="AN123" s="113">
        <f t="shared" si="17"/>
        <v>3.5226142494023263E-17</v>
      </c>
      <c r="AO123" s="113">
        <f t="shared" si="18"/>
        <v>2.1242824855041928E-15</v>
      </c>
      <c r="AP123" s="113">
        <f t="shared" si="19"/>
        <v>9.2767543918129888E-14</v>
      </c>
      <c r="AQ123" s="113">
        <f t="shared" si="20"/>
        <v>2.3750251639956712E-14</v>
      </c>
      <c r="AR123" s="113">
        <f t="shared" si="21"/>
        <v>-2.6635560495911122E-19</v>
      </c>
      <c r="AS123" s="113">
        <f t="shared" si="22"/>
        <v>-2.7780120566242646E-15</v>
      </c>
      <c r="AT123" s="113">
        <f t="shared" si="23"/>
        <v>6.2795014853520324E-13</v>
      </c>
      <c r="AU123" s="113">
        <f t="shared" si="24"/>
        <v>3.8237047830255458E-13</v>
      </c>
      <c r="AV123" s="113">
        <f t="shared" si="25"/>
        <v>0</v>
      </c>
      <c r="AW123" s="149">
        <f>T122*Other_forcing_efficacy*clim_sens2*(1-EXP(-1/clim_time2))
+AW122*EXP(-1/clim_time2)</f>
        <v>0</v>
      </c>
      <c r="AX123" s="113">
        <f>p_0*(inventory[[#This Row],[CO2_flux]]+inventory[[#This Row],[CH4_to_CO2]])+AX122</f>
        <v>0.51606164124605158</v>
      </c>
      <c r="AY123" s="113">
        <f>p_1*(inventory[[#This Row],[CO2_flux]]+inventory[[#This Row],[CH4_to_CO2]])+AY122*EXP(-1/life1_CO2)</f>
        <v>0.40416780748920483</v>
      </c>
      <c r="AZ123" s="113">
        <f>p_2*(inventory[[#This Row],[CO2_flux]]+inventory[[#This Row],[CH4_to_CO2]])+AZ122*EXP(-1/life2_CO2)</f>
        <v>3.6672723808653697E-2</v>
      </c>
      <c r="BA123" s="113">
        <f>p_3*(inventory[[#This Row],[CO2_flux]]+inventory[[#This Row],[CH4_to_CO2]])+BA122*EXP(-1/life3_CO2)</f>
        <v>1.9619335303155592E-5</v>
      </c>
      <c r="BB123" s="113">
        <f>IF(fossil_CH4,K122*(1-EXP(-1/life_CH4))*CH4_to_CO2,0)</f>
        <v>9.9943772298242781E-6</v>
      </c>
    </row>
    <row r="124" spans="1:54" x14ac:dyDescent="0.2">
      <c r="A124" s="43">
        <v>117</v>
      </c>
      <c r="B124" s="107">
        <v>0</v>
      </c>
      <c r="C124" s="107">
        <v>0</v>
      </c>
      <c r="D124" s="107">
        <v>0</v>
      </c>
      <c r="E124" s="107">
        <v>0</v>
      </c>
      <c r="F124" s="107">
        <v>0</v>
      </c>
      <c r="G124" s="107">
        <v>0</v>
      </c>
      <c r="H124" s="131">
        <f>SUM(inventory[[#This Row],[CO2_IRF]:[other_IRF]])</f>
        <v>4.7008020497897635E-10</v>
      </c>
      <c r="I124" s="133">
        <f>SUM(inventory[[#This Row],[CO2_temp]:[other_temp]])</f>
        <v>1.1129329695317962E-12</v>
      </c>
      <c r="J124" s="117">
        <f>SUM(inventory[[#This Row],[CO2_mass0]:[CO2_mass3]])</f>
        <v>0.95491345274541561</v>
      </c>
      <c r="K124" s="117">
        <f>inventory[[#This Row],[CH4_flux]]+K123*EXP(-1/life_CH4)</f>
        <v>7.9840164070835309E-5</v>
      </c>
      <c r="L124" s="117">
        <f>inventory[[#This Row],[Gas1_flux]]+L123*EXP(-1/life_gas1)</f>
        <v>0.38024399174855078</v>
      </c>
      <c r="M124" s="117">
        <f>inventory[[#This Row],[Gas2_flux]]+M123*EXP(-1/life_gas2)</f>
        <v>0</v>
      </c>
      <c r="N124" s="140">
        <f>inventory[[#This Row],[Gas3_flux]]+N123*EXP(-1/life_gas3)</f>
        <v>7.4273578214333516E-2</v>
      </c>
      <c r="O124" s="3">
        <f>inventory[[#This Row],[CO2]]*A_CO2</f>
        <v>1.6727218951741441E-15</v>
      </c>
      <c r="P124" s="3">
        <f>inventory[[#This Row],[CH4]]*A_CH4</f>
        <v>1.6808466224061142E-17</v>
      </c>
      <c r="Q124" s="3">
        <f>inventory[[#This Row],[gas1]]*A_gas1</f>
        <v>1.3568494046511999E-13</v>
      </c>
      <c r="R124" s="3">
        <f>inventory[[#This Row],[gas2]]*A_gas2</f>
        <v>0</v>
      </c>
      <c r="S124" s="3">
        <f>inventory[[#This Row],[gas3]]*A_gas3</f>
        <v>7.9162435009480588E-13</v>
      </c>
      <c r="T124" s="142">
        <f>inventory[[#This Row],[Other_forcing]]/earth_area</f>
        <v>0</v>
      </c>
      <c r="U124" s="3">
        <f>U123+A_CO2*(AX123+AY123*life1_CO2*(1-EXP(-1/life1_CO2))+AZ123*life2_CO2*(1-EXP(-1/life2_CO2))+BA123*life3_CO2*(1-EXP(-1/life3_CO2)))</f>
        <v>2.3361156883517951E-13</v>
      </c>
      <c r="V124" s="3">
        <f t="shared" si="13"/>
        <v>2.6103195417880367E-12</v>
      </c>
      <c r="W124" s="3">
        <f t="shared" si="14"/>
        <v>2.6759340391395112E-11</v>
      </c>
      <c r="X124" s="3">
        <f t="shared" si="15"/>
        <v>-3.5199999999999995E-12</v>
      </c>
      <c r="Y124" s="3">
        <f t="shared" si="16"/>
        <v>4.4399693347695805E-10</v>
      </c>
      <c r="Z124" s="142">
        <f>Z123+inventory[[#This Row],[Other_radfor]]</f>
        <v>0</v>
      </c>
      <c r="AA124" s="3">
        <f>SUM(inventory[[#This Row],[CO2_temp_s1]:[CO2_temp_s2]])</f>
        <v>1.2880680064179321E-15</v>
      </c>
      <c r="AB124" s="3">
        <f>inventory[[#This Row],[CH4_temp_s1]]+inventory[[#This Row],[CH4_temp_s2]]</f>
        <v>2.1516308810838228E-15</v>
      </c>
      <c r="AC124" s="3">
        <f>inventory[[#This Row],[gas1_temp_s1]]+inventory[[#This Row],[gas1_temp_s2]]</f>
        <v>1.1583893966027394E-13</v>
      </c>
      <c r="AD124" s="3">
        <f>inventory[[#This Row],[gas2_temp_s1]]+inventory[[#This Row],[gas2_temp_s2]]</f>
        <v>-2.7714728821483265E-15</v>
      </c>
      <c r="AE124" s="3">
        <f>inventory[[#This Row],[gas3_temp_s1]]+inventory[[#This Row],[gas3_temp_s2]]</f>
        <v>9.964258038661689E-13</v>
      </c>
      <c r="AF124" s="142">
        <f>inventory[[#This Row],[other_temp_s1]]+inventory[[#This Row],[other_temp_s2]]</f>
        <v>0</v>
      </c>
      <c r="AG124" s="118">
        <f>inventory[[#This Row],[CO2_flux]]+AG123</f>
        <v>1</v>
      </c>
      <c r="AH124" s="118">
        <f>inventory[[#This Row],[CH4_flux]]+AH123</f>
        <v>1</v>
      </c>
      <c r="AI124" s="118">
        <f>inventory[[#This Row],[Gas1_flux]]+AI123</f>
        <v>1</v>
      </c>
      <c r="AJ124" s="118">
        <f>inventory[[#This Row],[Gas2_flux]]+AJ123</f>
        <v>1</v>
      </c>
      <c r="AK124" s="144">
        <f>inventory[[#This Row],[Gas3_flux]]+AK123</f>
        <v>1</v>
      </c>
      <c r="AL124" s="113">
        <f>A_CO2*(AX123*clim_sens1*(1-EXP(-1/clim_time1))
+AY123*clim_sens1*life1_CO2/(life1_CO2-clim_time1)*(EXP(-1/life1_CO2)-EXP(-1/clim_time1))
+AZ123*clim_sens1*life2_CO2/(life2_CO2-clim_time1)*(EXP(-1/life2_CO2)-EXP(-1/clim_time1))
+BA123*clim_sens1*life3_CO2/(life3_CO2-clim_time1)*(EXP(-1/life3_CO2)-EXP(-1/clim_time1)))
+AL123*EXP(-1/clim_time1)</f>
        <v>1.0767776103462162E-15</v>
      </c>
      <c r="AM124" s="113">
        <f>A_CO2*(AX123*clim_sens2*(1-EXP(-1/clim_time2))
+AY123*clim_sens2*life1_CO2/(life1_CO2-clim_time2)*(EXP(-1/life1_CO2)-EXP(-1/clim_time2))
+AZ123*clim_sens2*life2_CO2/(life2_CO2-clim_time2)*(EXP(-1/life2_CO2)-EXP(-1/clim_time2))
+BA123*clim_sens2*life3_CO2/(life3_CO2-clim_time2)*(EXP(-1/life3_CO2)-EXP(-1/clim_time2)))
+AM123*EXP(-1/clim_time2)</f>
        <v>2.1129039607171584E-16</v>
      </c>
      <c r="AN124" s="113">
        <f t="shared" si="17"/>
        <v>3.251125409293071E-17</v>
      </c>
      <c r="AO124" s="113">
        <f t="shared" si="18"/>
        <v>2.1191196269908921E-15</v>
      </c>
      <c r="AP124" s="113">
        <f t="shared" si="19"/>
        <v>9.2004054682063908E-14</v>
      </c>
      <c r="AQ124" s="113">
        <f t="shared" si="20"/>
        <v>2.3834884978210039E-14</v>
      </c>
      <c r="AR124" s="113">
        <f t="shared" si="21"/>
        <v>-2.3646132352824114E-19</v>
      </c>
      <c r="AS124" s="113">
        <f t="shared" si="22"/>
        <v>-2.7712364208247982E-15</v>
      </c>
      <c r="AT124" s="113">
        <f t="shared" si="23"/>
        <v>6.1415035885426998E-13</v>
      </c>
      <c r="AU124" s="113">
        <f t="shared" si="24"/>
        <v>3.8227544501189897E-13</v>
      </c>
      <c r="AV124" s="113">
        <f t="shared" si="25"/>
        <v>0</v>
      </c>
      <c r="AW124" s="149">
        <f>T123*Other_forcing_efficacy*clim_sens2*(1-EXP(-1/clim_time2))
+AW123*EXP(-1/clim_time2)</f>
        <v>0</v>
      </c>
      <c r="AX124" s="113">
        <f>p_0*(inventory[[#This Row],[CO2_flux]]+inventory[[#This Row],[CH4_to_CO2]])+AX123</f>
        <v>0.51606364475697819</v>
      </c>
      <c r="AY124" s="113">
        <f>p_1*(inventory[[#This Row],[CO2_flux]]+inventory[[#This Row],[CH4_to_CO2]])+AY123*EXP(-1/life1_CO2)</f>
        <v>0.40314640457666573</v>
      </c>
      <c r="AZ124" s="113">
        <f>p_2*(inventory[[#This Row],[CO2_flux]]+inventory[[#This Row],[CH4_to_CO2]])+AZ123*EXP(-1/life2_CO2)</f>
        <v>3.5685304163362748E-2</v>
      </c>
      <c r="BA124" s="113">
        <f>p_3*(inventory[[#This Row],[CO2_flux]]+inventory[[#This Row],[CH4_to_CO2]])+BA123*EXP(-1/life3_CO2)</f>
        <v>1.8099248408848708E-5</v>
      </c>
      <c r="BB124" s="113">
        <f>IF(fossil_CH4,K123*(1-EXP(-1/life_CH4))*CH4_to_CO2,0)</f>
        <v>9.2200226718294269E-6</v>
      </c>
    </row>
    <row r="125" spans="1:54" x14ac:dyDescent="0.2">
      <c r="A125" s="43">
        <v>118</v>
      </c>
      <c r="B125" s="107">
        <v>0</v>
      </c>
      <c r="C125" s="107">
        <v>0</v>
      </c>
      <c r="D125" s="107">
        <v>0</v>
      </c>
      <c r="E125" s="107">
        <v>0</v>
      </c>
      <c r="F125" s="107">
        <v>0</v>
      </c>
      <c r="G125" s="107">
        <v>0</v>
      </c>
      <c r="H125" s="131">
        <f>SUM(inventory[[#This Row],[CO2_IRF]:[other_IRF]])</f>
        <v>4.7099991122205982E-10</v>
      </c>
      <c r="I125" s="133">
        <f>SUM(inventory[[#This Row],[CO2_temp]:[other_temp]])</f>
        <v>1.0986470569375033E-12</v>
      </c>
      <c r="J125" s="117">
        <f>SUM(inventory[[#This Row],[CO2_mass0]:[CO2_mass3]])</f>
        <v>0.95293395744542997</v>
      </c>
      <c r="K125" s="117">
        <f>inventory[[#This Row],[CH4_flux]]+K124*EXP(-1/life_CH4)</f>
        <v>7.3654226364299982E-5</v>
      </c>
      <c r="L125" s="117">
        <f>inventory[[#This Row],[Gas1_flux]]+L124*EXP(-1/life_gas1)</f>
        <v>0.37711442930900368</v>
      </c>
      <c r="M125" s="117">
        <f>inventory[[#This Row],[Gas2_flux]]+M124*EXP(-1/life_gas2)</f>
        <v>0</v>
      </c>
      <c r="N125" s="140">
        <f>inventory[[#This Row],[Gas3_flux]]+N124*EXP(-1/life_gas3)</f>
        <v>7.2641258314892113E-2</v>
      </c>
      <c r="O125" s="3">
        <f>inventory[[#This Row],[CO2]]*A_CO2</f>
        <v>1.6692544132571594E-15</v>
      </c>
      <c r="P125" s="3">
        <f>inventory[[#This Row],[CH4]]*A_CH4</f>
        <v>1.5506162725383507E-17</v>
      </c>
      <c r="Q125" s="3">
        <f>inventory[[#This Row],[gas1]]*A_gas1</f>
        <v>1.3456819831401027E-13</v>
      </c>
      <c r="R125" s="3">
        <f>inventory[[#This Row],[gas2]]*A_gas2</f>
        <v>0</v>
      </c>
      <c r="S125" s="3">
        <f>inventory[[#This Row],[gas3]]*A_gas3</f>
        <v>7.7422672080847707E-13</v>
      </c>
      <c r="T125" s="142">
        <f>inventory[[#This Row],[Other_forcing]]/earth_area</f>
        <v>0</v>
      </c>
      <c r="U125" s="3">
        <f>U124+A_CO2*(AX124+AY124*life1_CO2*(1-EXP(-1/life1_CO2))+AZ124*life2_CO2*(1-EXP(-1/life2_CO2))+BA124*life3_CO2*(1-EXP(-1/life3_CO2)))</f>
        <v>2.3528254518616602E-13</v>
      </c>
      <c r="V125" s="3">
        <f t="shared" si="13"/>
        <v>2.6103356903514203E-12</v>
      </c>
      <c r="W125" s="3">
        <f t="shared" si="14"/>
        <v>2.6894466191679387E-11</v>
      </c>
      <c r="X125" s="3">
        <f t="shared" si="15"/>
        <v>-3.5199999999999995E-12</v>
      </c>
      <c r="Y125" s="3">
        <f t="shared" si="16"/>
        <v>4.4477982679484284E-10</v>
      </c>
      <c r="Z125" s="142">
        <f>Z124+inventory[[#This Row],[Other_radfor]]</f>
        <v>0</v>
      </c>
      <c r="AA125" s="3">
        <f>SUM(inventory[[#This Row],[CO2_temp_s1]:[CO2_temp_s2]])</f>
        <v>1.2867855265654467E-15</v>
      </c>
      <c r="AB125" s="3">
        <f>inventory[[#This Row],[CH4_temp_s1]]+inventory[[#This Row],[CH4_temp_s2]]</f>
        <v>2.1439730382909134E-15</v>
      </c>
      <c r="AC125" s="3">
        <f>inventory[[#This Row],[gas1_temp_s1]]+inventory[[#This Row],[gas1_temp_s2]]</f>
        <v>1.15164984991984E-13</v>
      </c>
      <c r="AD125" s="3">
        <f>inventory[[#This Row],[gas2_temp_s1]]+inventory[[#This Row],[gas2_temp_s2]]</f>
        <v>-2.7646872331691766E-15</v>
      </c>
      <c r="AE125" s="3">
        <f>inventory[[#This Row],[gas3_temp_s1]]+inventory[[#This Row],[gas3_temp_s2]]</f>
        <v>9.8281600061383219E-13</v>
      </c>
      <c r="AF125" s="142">
        <f>inventory[[#This Row],[other_temp_s1]]+inventory[[#This Row],[other_temp_s2]]</f>
        <v>0</v>
      </c>
      <c r="AG125" s="118">
        <f>inventory[[#This Row],[CO2_flux]]+AG124</f>
        <v>1</v>
      </c>
      <c r="AH125" s="118">
        <f>inventory[[#This Row],[CH4_flux]]+AH124</f>
        <v>1</v>
      </c>
      <c r="AI125" s="118">
        <f>inventory[[#This Row],[Gas1_flux]]+AI124</f>
        <v>1</v>
      </c>
      <c r="AJ125" s="118">
        <f>inventory[[#This Row],[Gas2_flux]]+AJ124</f>
        <v>1</v>
      </c>
      <c r="AK125" s="144">
        <f>inventory[[#This Row],[Gas3_flux]]+AK124</f>
        <v>1</v>
      </c>
      <c r="AL125" s="113">
        <f>A_CO2*(AX124*clim_sens1*(1-EXP(-1/clim_time1))
+AY124*clim_sens1*life1_CO2/(life1_CO2-clim_time1)*(EXP(-1/life1_CO2)-EXP(-1/clim_time1))
+AZ124*clim_sens1*life2_CO2/(life2_CO2-clim_time1)*(EXP(-1/life2_CO2)-EXP(-1/clim_time1))
+BA124*clim_sens1*life3_CO2/(life3_CO2-clim_time1)*(EXP(-1/life3_CO2)-EXP(-1/clim_time1)))
+AL124*EXP(-1/clim_time1)</f>
        <v>1.0742620624362743E-15</v>
      </c>
      <c r="AM125" s="113">
        <f>A_CO2*(AX124*clim_sens2*(1-EXP(-1/clim_time2))
+AY124*clim_sens2*life1_CO2/(life1_CO2-clim_time2)*(EXP(-1/life1_CO2)-EXP(-1/clim_time2))
+AZ124*clim_sens2*life2_CO2/(life2_CO2-clim_time2)*(EXP(-1/life2_CO2)-EXP(-1/clim_time2))
+BA124*clim_sens2*life3_CO2/(life3_CO2-clim_time2)*(EXP(-1/life3_CO2)-EXP(-1/clim_time2)))
+AM124*EXP(-1/clim_time2)</f>
        <v>2.125234641291724E-16</v>
      </c>
      <c r="AN125" s="113">
        <f t="shared" si="17"/>
        <v>3.0005096564926057E-17</v>
      </c>
      <c r="AO125" s="113">
        <f t="shared" si="18"/>
        <v>2.1139679417259873E-15</v>
      </c>
      <c r="AP125" s="113">
        <f t="shared" si="19"/>
        <v>9.124684643107052E-14</v>
      </c>
      <c r="AQ125" s="113">
        <f t="shared" si="20"/>
        <v>2.3918138560913493E-14</v>
      </c>
      <c r="AR125" s="113">
        <f t="shared" si="21"/>
        <v>-2.099222110730915E-19</v>
      </c>
      <c r="AS125" s="113">
        <f t="shared" si="22"/>
        <v>-2.7644773109581035E-15</v>
      </c>
      <c r="AT125" s="113">
        <f t="shared" si="23"/>
        <v>6.0065376464444031E-13</v>
      </c>
      <c r="AU125" s="113">
        <f t="shared" si="24"/>
        <v>3.8216223596939193E-13</v>
      </c>
      <c r="AV125" s="113">
        <f t="shared" si="25"/>
        <v>0</v>
      </c>
      <c r="AW125" s="149">
        <f>T124*Other_forcing_efficacy*clim_sens2*(1-EXP(-1/clim_time2))
+AW124*EXP(-1/clim_time2)</f>
        <v>0</v>
      </c>
      <c r="AX125" s="113">
        <f>p_0*(inventory[[#This Row],[CO2_flux]]+inventory[[#This Row],[CH4_to_CO2]])+AX124</f>
        <v>0.51606549303784066</v>
      </c>
      <c r="AY125" s="113">
        <f>p_1*(inventory[[#This Row],[CO2_flux]]+inventory[[#This Row],[CH4_to_CO2]])+AY124*EXP(-1/life1_CO2)</f>
        <v>0.40212742813144248</v>
      </c>
      <c r="AZ125" s="113">
        <f>p_2*(inventory[[#This Row],[CO2_flux]]+inventory[[#This Row],[CH4_to_CO2]])+AZ124*EXP(-1/life2_CO2)</f>
        <v>3.4724339339785977E-2</v>
      </c>
      <c r="BA125" s="113">
        <f>p_3*(inventory[[#This Row],[CO2_flux]]+inventory[[#This Row],[CH4_to_CO2]])+BA124*EXP(-1/life3_CO2)</f>
        <v>1.6696936360779353E-5</v>
      </c>
      <c r="BB125" s="113">
        <f>IF(fossil_CH4,K124*(1-EXP(-1/life_CH4))*CH4_to_CO2,0)</f>
        <v>8.5056643464860764E-6</v>
      </c>
    </row>
    <row r="126" spans="1:54" x14ac:dyDescent="0.2">
      <c r="A126" s="43">
        <v>119</v>
      </c>
      <c r="B126" s="107">
        <v>0</v>
      </c>
      <c r="C126" s="107">
        <v>0</v>
      </c>
      <c r="D126" s="107">
        <v>0</v>
      </c>
      <c r="E126" s="107">
        <v>0</v>
      </c>
      <c r="F126" s="107">
        <v>0</v>
      </c>
      <c r="G126" s="107">
        <v>0</v>
      </c>
      <c r="H126" s="131">
        <f>SUM(inventory[[#This Row],[CO2_IRF]:[other_IRF]])</f>
        <v>4.7190129488535874E-10</v>
      </c>
      <c r="I126" s="133">
        <f>SUM(inventory[[#This Row],[CO2_temp]:[other_temp]])</f>
        <v>1.0846450384237509E-12</v>
      </c>
      <c r="J126" s="117">
        <f>SUM(inventory[[#This Row],[CO2_mass0]:[CO2_mass3]])</f>
        <v>0.95098261658578354</v>
      </c>
      <c r="K126" s="117">
        <f>inventory[[#This Row],[CH4_flux]]+K125*EXP(-1/life_CH4)</f>
        <v>6.7947569051968068E-5</v>
      </c>
      <c r="L126" s="117">
        <f>inventory[[#This Row],[Gas1_flux]]+L125*EXP(-1/life_gas1)</f>
        <v>0.37401062443900551</v>
      </c>
      <c r="M126" s="117">
        <f>inventory[[#This Row],[Gas2_flux]]+M125*EXP(-1/life_gas2)</f>
        <v>0</v>
      </c>
      <c r="N126" s="140">
        <f>inventory[[#This Row],[Gas3_flux]]+N125*EXP(-1/life_gas3)</f>
        <v>7.1044812118026657E-2</v>
      </c>
      <c r="O126" s="3">
        <f>inventory[[#This Row],[CO2]]*A_CO2</f>
        <v>1.6658362494733168E-15</v>
      </c>
      <c r="P126" s="3">
        <f>inventory[[#This Row],[CH4]]*A_CH4</f>
        <v>1.4304760426140725E-17</v>
      </c>
      <c r="Q126" s="3">
        <f>inventory[[#This Row],[gas1]]*A_gas1</f>
        <v>1.3346064740422617E-13</v>
      </c>
      <c r="R126" s="3">
        <f>inventory[[#This Row],[gas2]]*A_gas2</f>
        <v>0</v>
      </c>
      <c r="S126" s="3">
        <f>inventory[[#This Row],[gas3]]*A_gas3</f>
        <v>7.5721144143943957E-13</v>
      </c>
      <c r="T126" s="142">
        <f>inventory[[#This Row],[Other_forcing]]/earth_area</f>
        <v>0</v>
      </c>
      <c r="U126" s="3">
        <f>U125+A_CO2*(AX125+AY125*life1_CO2*(1-EXP(-1/life1_CO2))+AZ125*life2_CO2*(1-EXP(-1/life2_CO2))+BA125*life3_CO2*(1-EXP(-1/life3_CO2)))</f>
        <v>2.3695007940594013E-13</v>
      </c>
      <c r="V126" s="3">
        <f t="shared" si="13"/>
        <v>2.6103505877399309E-12</v>
      </c>
      <c r="W126" s="3">
        <f t="shared" si="14"/>
        <v>2.7028479851763267E-11</v>
      </c>
      <c r="X126" s="3">
        <f t="shared" si="15"/>
        <v>-3.5199999999999995E-12</v>
      </c>
      <c r="Y126" s="3">
        <f t="shared" si="16"/>
        <v>4.4554551436644955E-10</v>
      </c>
      <c r="Z126" s="142">
        <f>Z125+inventory[[#This Row],[Other_radfor]]</f>
        <v>0</v>
      </c>
      <c r="AA126" s="3">
        <f>SUM(inventory[[#This Row],[CO2_temp_s1]:[CO2_temp_s2]])</f>
        <v>1.2855350326749947E-15</v>
      </c>
      <c r="AB126" s="3">
        <f>inventory[[#This Row],[CH4_temp_s1]]+inventory[[#This Row],[CH4_temp_s2]]</f>
        <v>2.136519191426522E-15</v>
      </c>
      <c r="AC126" s="3">
        <f>inventory[[#This Row],[gas1_temp_s1]]+inventory[[#This Row],[gas1_temp_s2]]</f>
        <v>1.1449589319931674E-13</v>
      </c>
      <c r="AD126" s="3">
        <f>inventory[[#This Row],[gas2_temp_s1]]+inventory[[#This Row],[gas2_temp_s2]]</f>
        <v>-2.7579210484190137E-15</v>
      </c>
      <c r="AE126" s="3">
        <f>inventory[[#This Row],[gas3_temp_s1]]+inventory[[#This Row],[gas3_temp_s2]]</f>
        <v>9.6948501204875166E-13</v>
      </c>
      <c r="AF126" s="142">
        <f>inventory[[#This Row],[other_temp_s1]]+inventory[[#This Row],[other_temp_s2]]</f>
        <v>0</v>
      </c>
      <c r="AG126" s="118">
        <f>inventory[[#This Row],[CO2_flux]]+AG125</f>
        <v>1</v>
      </c>
      <c r="AH126" s="118">
        <f>inventory[[#This Row],[CH4_flux]]+AH125</f>
        <v>1</v>
      </c>
      <c r="AI126" s="118">
        <f>inventory[[#This Row],[Gas1_flux]]+AI125</f>
        <v>1</v>
      </c>
      <c r="AJ126" s="118">
        <f>inventory[[#This Row],[Gas2_flux]]+AJ125</f>
        <v>1</v>
      </c>
      <c r="AK126" s="144">
        <f>inventory[[#This Row],[Gas3_flux]]+AK125</f>
        <v>1</v>
      </c>
      <c r="AL126" s="113">
        <f>A_CO2*(AX125*clim_sens1*(1-EXP(-1/clim_time1))
+AY125*clim_sens1*life1_CO2/(life1_CO2-clim_time1)*(EXP(-1/life1_CO2)-EXP(-1/clim_time1))
+AZ125*clim_sens1*life2_CO2/(life2_CO2-clim_time1)*(EXP(-1/life2_CO2)-EXP(-1/clim_time1))
+BA125*clim_sens1*life3_CO2/(life3_CO2-clim_time1)*(EXP(-1/life3_CO2)-EXP(-1/clim_time1)))
+AL125*EXP(-1/clim_time1)</f>
        <v>1.0717851096020154E-15</v>
      </c>
      <c r="AM126" s="113">
        <f>A_CO2*(AX125*clim_sens2*(1-EXP(-1/clim_time2))
+AY125*clim_sens2*life1_CO2/(life1_CO2-clim_time2)*(EXP(-1/life1_CO2)-EXP(-1/clim_time2))
+AZ125*clim_sens2*life2_CO2/(life2_CO2-clim_time2)*(EXP(-1/life2_CO2)-EXP(-1/clim_time2))
+BA125*clim_sens2*life3_CO2/(life3_CO2-clim_time2)*(EXP(-1/life3_CO2)-EXP(-1/clim_time2)))
+AM125*EXP(-1/clim_time2)</f>
        <v>2.1374992307297922E-16</v>
      </c>
      <c r="AN126" s="113">
        <f t="shared" si="17"/>
        <v>2.7691679019679363E-17</v>
      </c>
      <c r="AO126" s="113">
        <f t="shared" si="18"/>
        <v>2.1088275124068427E-15</v>
      </c>
      <c r="AP126" s="113">
        <f t="shared" si="19"/>
        <v>9.049586778898793E-14</v>
      </c>
      <c r="AQ126" s="113">
        <f t="shared" si="20"/>
        <v>2.4000025410328812E-14</v>
      </c>
      <c r="AR126" s="113">
        <f t="shared" si="21"/>
        <v>-1.8636170196582915E-19</v>
      </c>
      <c r="AS126" s="113">
        <f t="shared" si="22"/>
        <v>-2.7577346867170479E-15</v>
      </c>
      <c r="AT126" s="113">
        <f t="shared" si="23"/>
        <v>5.8745371199777879E-13</v>
      </c>
      <c r="AU126" s="113">
        <f t="shared" si="24"/>
        <v>3.8203130005097282E-13</v>
      </c>
      <c r="AV126" s="113">
        <f t="shared" si="25"/>
        <v>0</v>
      </c>
      <c r="AW126" s="149">
        <f>T125*Other_forcing_efficacy*clim_sens2*(1-EXP(-1/clim_time2))
+AW125*EXP(-1/clim_time2)</f>
        <v>0</v>
      </c>
      <c r="AX126" s="113">
        <f>p_0*(inventory[[#This Row],[CO2_flux]]+inventory[[#This Row],[CH4_to_CO2]])+AX125</f>
        <v>0.51606719811571233</v>
      </c>
      <c r="AY126" s="113">
        <f>p_1*(inventory[[#This Row],[CO2_flux]]+inventory[[#This Row],[CH4_to_CO2]])+AY125*EXP(-1/life1_CO2)</f>
        <v>0.40111088440693105</v>
      </c>
      <c r="AZ126" s="113">
        <f>p_2*(inventory[[#This Row],[CO2_flux]]+inventory[[#This Row],[CH4_to_CO2]])+AZ125*EXP(-1/life2_CO2)</f>
        <v>3.3789130789061421E-2</v>
      </c>
      <c r="BA126" s="113">
        <f>p_3*(inventory[[#This Row],[CO2_flux]]+inventory[[#This Row],[CH4_to_CO2]])+BA125*EXP(-1/life3_CO2)</f>
        <v>1.5403274078678652E-5</v>
      </c>
      <c r="BB126" s="113">
        <f>IF(fossil_CH4,K125*(1-EXP(-1/life_CH4))*CH4_to_CO2,0)</f>
        <v>7.8466538044563758E-6</v>
      </c>
    </row>
    <row r="127" spans="1:54" x14ac:dyDescent="0.2">
      <c r="A127" s="43">
        <v>120</v>
      </c>
      <c r="B127" s="107">
        <v>0</v>
      </c>
      <c r="C127" s="107">
        <v>0</v>
      </c>
      <c r="D127" s="107">
        <v>0</v>
      </c>
      <c r="E127" s="107">
        <v>0</v>
      </c>
      <c r="F127" s="107">
        <v>0</v>
      </c>
      <c r="G127" s="107">
        <v>0</v>
      </c>
      <c r="H127" s="131">
        <f>SUM(inventory[[#This Row],[CO2_IRF]:[other_IRF]])</f>
        <v>4.7278474340073856E-10</v>
      </c>
      <c r="I127" s="133">
        <f>SUM(inventory[[#This Row],[CO2_temp]:[other_temp]])</f>
        <v>1.070920790925433E-12</v>
      </c>
      <c r="J127" s="117">
        <f>SUM(inventory[[#This Row],[CO2_mass0]:[CO2_mass3]])</f>
        <v>0.94905875721888289</v>
      </c>
      <c r="K127" s="117">
        <f>inventory[[#This Row],[CH4_flux]]+K126*EXP(-1/life_CH4)</f>
        <v>6.2683057958365249E-5</v>
      </c>
      <c r="L127" s="117">
        <f>inventory[[#This Row],[Gas1_flux]]+L126*EXP(-1/life_gas1)</f>
        <v>0.37093236514330075</v>
      </c>
      <c r="M127" s="117">
        <f>inventory[[#This Row],[Gas2_flux]]+M126*EXP(-1/life_gas2)</f>
        <v>0</v>
      </c>
      <c r="N127" s="140">
        <f>inventory[[#This Row],[Gas3_flux]]+N126*EXP(-1/life_gas3)</f>
        <v>6.9483451222801182E-2</v>
      </c>
      <c r="O127" s="3">
        <f>inventory[[#This Row],[CO2]]*A_CO2</f>
        <v>1.6624662250203168E-15</v>
      </c>
      <c r="P127" s="3">
        <f>inventory[[#This Row],[CH4]]*A_CH4</f>
        <v>1.3196441600236132E-17</v>
      </c>
      <c r="Q127" s="3">
        <f>inventory[[#This Row],[gas1]]*A_gas1</f>
        <v>1.3236221208811968E-13</v>
      </c>
      <c r="R127" s="3">
        <f>inventory[[#This Row],[gas2]]*A_gas2</f>
        <v>0</v>
      </c>
      <c r="S127" s="3">
        <f>inventory[[#This Row],[gas3]]*A_gas3</f>
        <v>7.4057010903480552E-13</v>
      </c>
      <c r="T127" s="142">
        <f>inventory[[#This Row],[Other_forcing]]/earth_area</f>
        <v>0</v>
      </c>
      <c r="U127" s="3">
        <f>U126+A_CO2*(AX126+AY126*life1_CO2*(1-EXP(-1/life1_CO2))+AZ126*life2_CO2*(1-EXP(-1/life2_CO2))+BA126*life3_CO2*(1-EXP(-1/life3_CO2)))</f>
        <v>2.3861422017497006E-13</v>
      </c>
      <c r="V127" s="3">
        <f t="shared" si="13"/>
        <v>2.6103643308933721E-12</v>
      </c>
      <c r="W127" s="3">
        <f t="shared" si="14"/>
        <v>2.716139052501215E-11</v>
      </c>
      <c r="X127" s="3">
        <f t="shared" si="15"/>
        <v>-3.5199999999999995E-12</v>
      </c>
      <c r="Y127" s="3">
        <f t="shared" si="16"/>
        <v>4.4629437432465807E-10</v>
      </c>
      <c r="Z127" s="142">
        <f>Z126+inventory[[#This Row],[Other_radfor]]</f>
        <v>0</v>
      </c>
      <c r="AA127" s="3">
        <f>SUM(inventory[[#This Row],[CO2_temp_s1]:[CO2_temp_s2]])</f>
        <v>1.2843157067621704E-15</v>
      </c>
      <c r="AB127" s="3">
        <f>inventory[[#This Row],[CH4_temp_s1]]+inventory[[#This Row],[CH4_temp_s2]]</f>
        <v>2.129254642179414E-15</v>
      </c>
      <c r="AC127" s="3">
        <f>inventory[[#This Row],[gas1_temp_s1]]+inventory[[#This Row],[gas1_temp_s2]]</f>
        <v>1.1383162620418505E-13</v>
      </c>
      <c r="AD127" s="3">
        <f>inventory[[#This Row],[gas2_temp_s1]]+inventory[[#This Row],[gas2_temp_s2]]</f>
        <v>-2.7511739533870317E-15</v>
      </c>
      <c r="AE127" s="3">
        <f>inventory[[#This Row],[gas3_temp_s1]]+inventory[[#This Row],[gas3_temp_s2]]</f>
        <v>9.5642676832569325E-13</v>
      </c>
      <c r="AF127" s="142">
        <f>inventory[[#This Row],[other_temp_s1]]+inventory[[#This Row],[other_temp_s2]]</f>
        <v>0</v>
      </c>
      <c r="AG127" s="118">
        <f>inventory[[#This Row],[CO2_flux]]+AG126</f>
        <v>1</v>
      </c>
      <c r="AH127" s="118">
        <f>inventory[[#This Row],[CH4_flux]]+AH126</f>
        <v>1</v>
      </c>
      <c r="AI127" s="118">
        <f>inventory[[#This Row],[Gas1_flux]]+AI126</f>
        <v>1</v>
      </c>
      <c r="AJ127" s="118">
        <f>inventory[[#This Row],[Gas2_flux]]+AJ126</f>
        <v>1</v>
      </c>
      <c r="AK127" s="144">
        <f>inventory[[#This Row],[Gas3_flux]]+AK126</f>
        <v>1</v>
      </c>
      <c r="AL127" s="113">
        <f>A_CO2*(AX126*clim_sens1*(1-EXP(-1/clim_time1))
+AY126*clim_sens1*life1_CO2/(life1_CO2-clim_time1)*(EXP(-1/life1_CO2)-EXP(-1/clim_time1))
+AZ126*clim_sens1*life2_CO2/(life2_CO2-clim_time1)*(EXP(-1/life2_CO2)-EXP(-1/clim_time1))
+BA126*clim_sens1*life3_CO2/(life3_CO2-clim_time1)*(EXP(-1/life3_CO2)-EXP(-1/clim_time1)))
+AL126*EXP(-1/clim_time1)</f>
        <v>1.0693458668031556E-15</v>
      </c>
      <c r="AM127" s="113">
        <f>A_CO2*(AX126*clim_sens2*(1-EXP(-1/clim_time2))
+AY126*clim_sens2*life1_CO2/(life1_CO2-clim_time2)*(EXP(-1/life1_CO2)-EXP(-1/clim_time2))
+AZ126*clim_sens2*life2_CO2/(life2_CO2-clim_time2)*(EXP(-1/life2_CO2)-EXP(-1/clim_time2))
+BA126*clim_sens2*life3_CO2/(life3_CO2-clim_time2)*(EXP(-1/life3_CO2)-EXP(-1/clim_time2)))
+AM126*EXP(-1/clim_time2)</f>
        <v>2.1496983995901476E-16</v>
      </c>
      <c r="AN127" s="113">
        <f t="shared" si="17"/>
        <v>2.5556229169047422E-17</v>
      </c>
      <c r="AO127" s="113">
        <f t="shared" si="18"/>
        <v>2.1036984130103667E-15</v>
      </c>
      <c r="AP127" s="113">
        <f t="shared" si="19"/>
        <v>8.9751067766709981E-14</v>
      </c>
      <c r="AQ127" s="113">
        <f t="shared" si="20"/>
        <v>2.4080558437475055E-14</v>
      </c>
      <c r="AR127" s="113">
        <f t="shared" si="21"/>
        <v>-1.6544549422408603E-19</v>
      </c>
      <c r="AS127" s="113">
        <f t="shared" si="22"/>
        <v>-2.7510085078928077E-15</v>
      </c>
      <c r="AT127" s="113">
        <f t="shared" si="23"/>
        <v>5.7454369217866501E-13</v>
      </c>
      <c r="AU127" s="113">
        <f t="shared" si="24"/>
        <v>3.8188307614702834E-13</v>
      </c>
      <c r="AV127" s="113">
        <f t="shared" si="25"/>
        <v>0</v>
      </c>
      <c r="AW127" s="149">
        <f>T126*Other_forcing_efficacy*clim_sens2*(1-EXP(-1/clim_time2))
+AW126*EXP(-1/clim_time2)</f>
        <v>0</v>
      </c>
      <c r="AX127" s="113">
        <f>p_0*(inventory[[#This Row],[CO2_flux]]+inventory[[#This Row],[CH4_to_CO2]])+AX126</f>
        <v>0.51606877108582072</v>
      </c>
      <c r="AY127" s="113">
        <f>p_1*(inventory[[#This Row],[CO2_flux]]+inventory[[#This Row],[CH4_to_CO2]])+AY126*EXP(-1/life1_CO2)</f>
        <v>0.40009677868011462</v>
      </c>
      <c r="AZ127" s="113">
        <f>p_2*(inventory[[#This Row],[CO2_flux]]+inventory[[#This Row],[CH4_to_CO2]])+AZ126*EXP(-1/life2_CO2)</f>
        <v>3.2878997609462869E-2</v>
      </c>
      <c r="BA127" s="113">
        <f>p_3*(inventory[[#This Row],[CO2_flux]]+inventory[[#This Row],[CH4_to_CO2]])+BA126*EXP(-1/life3_CO2)</f>
        <v>1.4209843484671919E-5</v>
      </c>
      <c r="BB127" s="113">
        <f>IF(fossil_CH4,K126*(1-EXP(-1/life_CH4))*CH4_to_CO2,0)</f>
        <v>7.2387027537038852E-6</v>
      </c>
    </row>
    <row r="128" spans="1:54" x14ac:dyDescent="0.2">
      <c r="A128" s="43">
        <v>121</v>
      </c>
      <c r="B128" s="107">
        <v>0</v>
      </c>
      <c r="C128" s="107">
        <v>0</v>
      </c>
      <c r="D128" s="107">
        <v>0</v>
      </c>
      <c r="E128" s="107">
        <v>0</v>
      </c>
      <c r="F128" s="107">
        <v>0</v>
      </c>
      <c r="G128" s="107">
        <v>0</v>
      </c>
      <c r="H128" s="131">
        <f>SUM(inventory[[#This Row],[CO2_IRF]:[other_IRF]])</f>
        <v>4.7365063580578284E-10</v>
      </c>
      <c r="I128" s="133">
        <f>SUM(inventory[[#This Row],[CO2_temp]:[other_temp]])</f>
        <v>1.0574683250867524E-12</v>
      </c>
      <c r="J128" s="117">
        <f>SUM(inventory[[#This Row],[CO2_mass0]:[CO2_mass3]])</f>
        <v>0.94716172255475473</v>
      </c>
      <c r="K128" s="117">
        <f>inventory[[#This Row],[CH4_flux]]+K127*EXP(-1/life_CH4)</f>
        <v>5.782643602755896E-5</v>
      </c>
      <c r="L128" s="117">
        <f>inventory[[#This Row],[Gas1_flux]]+L127*EXP(-1/life_gas1)</f>
        <v>0.36787944117144084</v>
      </c>
      <c r="M128" s="117">
        <f>inventory[[#This Row],[Gas2_flux]]+M127*EXP(-1/life_gas2)</f>
        <v>0</v>
      </c>
      <c r="N128" s="140">
        <f>inventory[[#This Row],[Gas3_flux]]+N127*EXP(-1/life_gas3)</f>
        <v>6.7956404555067643E-2</v>
      </c>
      <c r="O128" s="3">
        <f>inventory[[#This Row],[CO2]]*A_CO2</f>
        <v>1.6591431893991635E-15</v>
      </c>
      <c r="P128" s="3">
        <f>inventory[[#This Row],[CH4]]*A_CH4</f>
        <v>1.2173994231333348E-17</v>
      </c>
      <c r="Q128" s="3">
        <f>inventory[[#This Row],[gas1]]*A_gas1</f>
        <v>1.3127281734065376E-13</v>
      </c>
      <c r="R128" s="3">
        <f>inventory[[#This Row],[gas2]]*A_gas2</f>
        <v>0</v>
      </c>
      <c r="S128" s="3">
        <f>inventory[[#This Row],[gas3]]*A_gas3</f>
        <v>7.242945053144543E-13</v>
      </c>
      <c r="T128" s="142">
        <f>inventory[[#This Row],[Other_forcing]]/earth_area</f>
        <v>0</v>
      </c>
      <c r="U128" s="3">
        <f>U127+A_CO2*(AX127+AY127*life1_CO2*(1-EXP(-1/life1_CO2))+AZ127*life2_CO2*(1-EXP(-1/life2_CO2))+BA127*life3_CO2*(1-EXP(-1/life3_CO2)))</f>
        <v>2.4027501501267083E-13</v>
      </c>
      <c r="V128" s="3">
        <f t="shared" si="13"/>
        <v>2.6103770092407463E-12</v>
      </c>
      <c r="W128" s="3">
        <f t="shared" si="14"/>
        <v>2.7293207289455525E-11</v>
      </c>
      <c r="X128" s="3">
        <f t="shared" si="15"/>
        <v>-3.5199999999999995E-12</v>
      </c>
      <c r="Y128" s="3">
        <f t="shared" si="16"/>
        <v>4.4702677649207388E-10</v>
      </c>
      <c r="Z128" s="142">
        <f>Z127+inventory[[#This Row],[Other_radfor]]</f>
        <v>0</v>
      </c>
      <c r="AA128" s="3">
        <f>SUM(inventory[[#This Row],[CO2_temp_s1]:[CO2_temp_s2]])</f>
        <v>1.2831267465952107E-15</v>
      </c>
      <c r="AB128" s="3">
        <f>inventory[[#This Row],[CH4_temp_s1]]+inventory[[#This Row],[CH4_temp_s2]]</f>
        <v>2.1221658106699593E-15</v>
      </c>
      <c r="AC128" s="3">
        <f>inventory[[#This Row],[gas1_temp_s1]]+inventory[[#This Row],[gas1_temp_s2]]</f>
        <v>1.1317214620607154E-13</v>
      </c>
      <c r="AD128" s="3">
        <f>inventory[[#This Row],[gas2_temp_s1]]+inventory[[#This Row],[gas2_temp_s2]]</f>
        <v>-2.7444456111807034E-15</v>
      </c>
      <c r="AE128" s="3">
        <f>inventory[[#This Row],[gas3_temp_s1]]+inventory[[#This Row],[gas3_temp_s2]]</f>
        <v>9.436353319345963E-13</v>
      </c>
      <c r="AF128" s="142">
        <f>inventory[[#This Row],[other_temp_s1]]+inventory[[#This Row],[other_temp_s2]]</f>
        <v>0</v>
      </c>
      <c r="AG128" s="118">
        <f>inventory[[#This Row],[CO2_flux]]+AG127</f>
        <v>1</v>
      </c>
      <c r="AH128" s="118">
        <f>inventory[[#This Row],[CH4_flux]]+AH127</f>
        <v>1</v>
      </c>
      <c r="AI128" s="118">
        <f>inventory[[#This Row],[Gas1_flux]]+AI127</f>
        <v>1</v>
      </c>
      <c r="AJ128" s="118">
        <f>inventory[[#This Row],[Gas2_flux]]+AJ127</f>
        <v>1</v>
      </c>
      <c r="AK128" s="144">
        <f>inventory[[#This Row],[Gas3_flux]]+AK127</f>
        <v>1</v>
      </c>
      <c r="AL128" s="113">
        <f>A_CO2*(AX127*clim_sens1*(1-EXP(-1/clim_time1))
+AY127*clim_sens1*life1_CO2/(life1_CO2-clim_time1)*(EXP(-1/life1_CO2)-EXP(-1/clim_time1))
+AZ127*clim_sens1*life2_CO2/(life2_CO2-clim_time1)*(EXP(-1/life2_CO2)-EXP(-1/clim_time1))
+BA127*clim_sens1*life3_CO2/(life3_CO2-clim_time1)*(EXP(-1/life3_CO2)-EXP(-1/clim_time1)))
+AL127*EXP(-1/clim_time1)</f>
        <v>1.066943466130454E-15</v>
      </c>
      <c r="AM128" s="113">
        <f>A_CO2*(AX127*clim_sens2*(1-EXP(-1/clim_time2))
+AY127*clim_sens2*life1_CO2/(life1_CO2-clim_time2)*(EXP(-1/life1_CO2)-EXP(-1/clim_time2))
+AZ127*clim_sens2*life2_CO2/(life2_CO2-clim_time2)*(EXP(-1/life2_CO2)-EXP(-1/clim_time2))
+BA127*clim_sens2*life3_CO2/(life3_CO2-clim_time2)*(EXP(-1/life3_CO2)-EXP(-1/clim_time2)))
+AM127*EXP(-1/clim_time2)</f>
        <v>2.1618328046475661E-16</v>
      </c>
      <c r="AN128" s="113">
        <f t="shared" si="17"/>
        <v>2.3585101195652308E-17</v>
      </c>
      <c r="AO128" s="113">
        <f t="shared" si="18"/>
        <v>2.0985807094743072E-15</v>
      </c>
      <c r="AP128" s="113">
        <f t="shared" si="19"/>
        <v>8.9012395763017451E-14</v>
      </c>
      <c r="AQ128" s="113">
        <f t="shared" si="20"/>
        <v>2.4159750443054093E-14</v>
      </c>
      <c r="AR128" s="113">
        <f t="shared" si="21"/>
        <v>-1.4687680607290758E-19</v>
      </c>
      <c r="AS128" s="113">
        <f t="shared" si="22"/>
        <v>-2.7442987343746304E-15</v>
      </c>
      <c r="AT128" s="113">
        <f t="shared" si="23"/>
        <v>5.6191733855245634E-13</v>
      </c>
      <c r="AU128" s="113">
        <f t="shared" si="24"/>
        <v>3.8171799338214007E-13</v>
      </c>
      <c r="AV128" s="113">
        <f t="shared" si="25"/>
        <v>0</v>
      </c>
      <c r="AW128" s="149">
        <f>T127*Other_forcing_efficacy*clim_sens2*(1-EXP(-1/clim_time2))
+AW127*EXP(-1/clim_time2)</f>
        <v>0</v>
      </c>
      <c r="AX128" s="113">
        <f>p_0*(inventory[[#This Row],[CO2_flux]]+inventory[[#This Row],[CH4_to_CO2]])+AX127</f>
        <v>0.51607022218374587</v>
      </c>
      <c r="AY128" s="113">
        <f>p_1*(inventory[[#This Row],[CO2_flux]]+inventory[[#This Row],[CH4_to_CO2]])+AY127*EXP(-1/life1_CO2)</f>
        <v>0.39908511532846058</v>
      </c>
      <c r="AZ128" s="113">
        <f>p_2*(inventory[[#This Row],[CO2_flux]]+inventory[[#This Row],[CH4_to_CO2]])+AZ127*EXP(-1/life2_CO2)</f>
        <v>3.1993276163822811E-2</v>
      </c>
      <c r="BA128" s="113">
        <f>p_3*(inventory[[#This Row],[CO2_flux]]+inventory[[#This Row],[CH4_to_CO2]])+BA127*EXP(-1/life3_CO2)</f>
        <v>1.3108878725402217E-5</v>
      </c>
      <c r="BB128" s="113">
        <f>IF(fossil_CH4,K127*(1-EXP(-1/life_CH4))*CH4_to_CO2,0)</f>
        <v>6.6778551548586447E-6</v>
      </c>
    </row>
    <row r="129" spans="1:54" x14ac:dyDescent="0.2">
      <c r="A129" s="43">
        <v>122</v>
      </c>
      <c r="B129" s="107">
        <v>0</v>
      </c>
      <c r="C129" s="107">
        <v>0</v>
      </c>
      <c r="D129" s="107">
        <v>0</v>
      </c>
      <c r="E129" s="107">
        <v>0</v>
      </c>
      <c r="F129" s="107">
        <v>0</v>
      </c>
      <c r="G129" s="107">
        <v>0</v>
      </c>
      <c r="H129" s="131">
        <f>SUM(inventory[[#This Row],[CO2_IRF]:[other_IRF]])</f>
        <v>4.7449934292765825E-10</v>
      </c>
      <c r="I129" s="133">
        <f>SUM(inventory[[#This Row],[CO2_temp]:[other_temp]])</f>
        <v>1.0442817823798868E-12</v>
      </c>
      <c r="J129" s="117">
        <f>SUM(inventory[[#This Row],[CO2_mass0]:[CO2_mass3]])</f>
        <v>0.9452908716685342</v>
      </c>
      <c r="K129" s="117">
        <f>inventory[[#This Row],[CH4_flux]]+K128*EXP(-1/life_CH4)</f>
        <v>5.3346100406754573E-5</v>
      </c>
      <c r="L129" s="117">
        <f>inventory[[#This Row],[Gas1_flux]]+L128*EXP(-1/life_gas1)</f>
        <v>0.3648516440034239</v>
      </c>
      <c r="M129" s="117">
        <f>inventory[[#This Row],[Gas2_flux]]+M128*EXP(-1/life_gas2)</f>
        <v>0</v>
      </c>
      <c r="N129" s="140">
        <f>inventory[[#This Row],[Gas3_flux]]+N128*EXP(-1/life_gas3)</f>
        <v>6.6462917986672851E-2</v>
      </c>
      <c r="O129" s="3">
        <f>inventory[[#This Row],[CO2]]*A_CO2</f>
        <v>1.655866019901771E-15</v>
      </c>
      <c r="P129" s="3">
        <f>inventory[[#This Row],[CH4]]*A_CH4</f>
        <v>1.1230765083057367E-17</v>
      </c>
      <c r="Q129" s="3">
        <f>inventory[[#This Row],[gas1]]*A_gas1</f>
        <v>1.3019238875427782E-13</v>
      </c>
      <c r="R129" s="3">
        <f>inventory[[#This Row],[gas2]]*A_gas2</f>
        <v>0</v>
      </c>
      <c r="S129" s="3">
        <f>inventory[[#This Row],[gas3]]*A_gas3</f>
        <v>7.0837659261245541E-13</v>
      </c>
      <c r="T129" s="142">
        <f>inventory[[#This Row],[Other_forcing]]/earth_area</f>
        <v>0</v>
      </c>
      <c r="U129" s="3">
        <f>U128+A_CO2*(AX128+AY128*life1_CO2*(1-EXP(-1/life1_CO2))+AZ128*life2_CO2*(1-EXP(-1/life2_CO2))+BA128*life3_CO2*(1-EXP(-1/life3_CO2)))</f>
        <v>2.4193251030517656E-13</v>
      </c>
      <c r="V129" s="3">
        <f t="shared" si="13"/>
        <v>2.610388705282185E-12</v>
      </c>
      <c r="W129" s="3">
        <f t="shared" si="14"/>
        <v>2.7423939148407016E-11</v>
      </c>
      <c r="X129" s="3">
        <f t="shared" si="15"/>
        <v>-3.5199999999999995E-12</v>
      </c>
      <c r="Y129" s="3">
        <f t="shared" si="16"/>
        <v>4.4774308256366383E-10</v>
      </c>
      <c r="Z129" s="142">
        <f>Z128+inventory[[#This Row],[Other_radfor]]</f>
        <v>0</v>
      </c>
      <c r="AA129" s="3">
        <f>SUM(inventory[[#This Row],[CO2_temp_s1]:[CO2_temp_s2]])</f>
        <v>1.2819673657708101E-15</v>
      </c>
      <c r="AB129" s="3">
        <f>inventory[[#This Row],[CH4_temp_s1]]+inventory[[#This Row],[CH4_temp_s2]]</f>
        <v>2.1152401508290364E-15</v>
      </c>
      <c r="AC129" s="3">
        <f>inventory[[#This Row],[gas1_temp_s1]]+inventory[[#This Row],[gas1_temp_s2]]</f>
        <v>1.125174156833202E-13</v>
      </c>
      <c r="AD129" s="3">
        <f>inventory[[#This Row],[gas2_temp_s1]]+inventory[[#This Row],[gas2_temp_s2]]</f>
        <v>-2.7377357183144782E-15</v>
      </c>
      <c r="AE129" s="3">
        <f>inventory[[#This Row],[gas3_temp_s1]]+inventory[[#This Row],[gas3_temp_s2]]</f>
        <v>9.3110489489828132E-13</v>
      </c>
      <c r="AF129" s="142">
        <f>inventory[[#This Row],[other_temp_s1]]+inventory[[#This Row],[other_temp_s2]]</f>
        <v>0</v>
      </c>
      <c r="AG129" s="118">
        <f>inventory[[#This Row],[CO2_flux]]+AG128</f>
        <v>1</v>
      </c>
      <c r="AH129" s="118">
        <f>inventory[[#This Row],[CH4_flux]]+AH128</f>
        <v>1</v>
      </c>
      <c r="AI129" s="118">
        <f>inventory[[#This Row],[Gas1_flux]]+AI128</f>
        <v>1</v>
      </c>
      <c r="AJ129" s="118">
        <f>inventory[[#This Row],[Gas2_flux]]+AJ128</f>
        <v>1</v>
      </c>
      <c r="AK129" s="144">
        <f>inventory[[#This Row],[Gas3_flux]]+AK128</f>
        <v>1</v>
      </c>
      <c r="AL129" s="113">
        <f>A_CO2*(AX128*clim_sens1*(1-EXP(-1/clim_time1))
+AY128*clim_sens1*life1_CO2/(life1_CO2-clim_time1)*(EXP(-1/life1_CO2)-EXP(-1/clim_time1))
+AZ128*clim_sens1*life2_CO2/(life2_CO2-clim_time1)*(EXP(-1/life2_CO2)-EXP(-1/clim_time1))
+BA128*clim_sens1*life3_CO2/(life3_CO2-clim_time1)*(EXP(-1/life3_CO2)-EXP(-1/clim_time1)))
+AL128*EXP(-1/clim_time1)</f>
        <v>1.0645770568491075E-15</v>
      </c>
      <c r="AM129" s="113">
        <f>A_CO2*(AX128*clim_sens2*(1-EXP(-1/clim_time2))
+AY128*clim_sens2*life1_CO2/(life1_CO2-clim_time2)*(EXP(-1/life1_CO2)-EXP(-1/clim_time2))
+AZ128*clim_sens2*life2_CO2/(life2_CO2-clim_time2)*(EXP(-1/life2_CO2)-EXP(-1/clim_time2))
+BA128*clim_sens2*life3_CO2/(life3_CO2-clim_time2)*(EXP(-1/life3_CO2)-EXP(-1/clim_time2)))
+AM128*EXP(-1/clim_time2)</f>
        <v>2.1739030892170251E-16</v>
      </c>
      <c r="AN129" s="113">
        <f t="shared" si="17"/>
        <v>2.176569050329204E-17</v>
      </c>
      <c r="AO129" s="113">
        <f t="shared" si="18"/>
        <v>2.0934744603257444E-15</v>
      </c>
      <c r="AP129" s="113">
        <f t="shared" si="19"/>
        <v>8.827980156495177E-14</v>
      </c>
      <c r="AQ129" s="113">
        <f t="shared" si="20"/>
        <v>2.4237614118368437E-14</v>
      </c>
      <c r="AR129" s="113">
        <f t="shared" si="21"/>
        <v>-1.3039216488397947E-19</v>
      </c>
      <c r="AS129" s="113">
        <f t="shared" si="22"/>
        <v>-2.7376053261495944E-15</v>
      </c>
      <c r="AT129" s="113">
        <f t="shared" si="23"/>
        <v>5.4956842356827905E-13</v>
      </c>
      <c r="AU129" s="113">
        <f t="shared" si="24"/>
        <v>3.8153647133000227E-13</v>
      </c>
      <c r="AV129" s="113">
        <f t="shared" si="25"/>
        <v>0</v>
      </c>
      <c r="AW129" s="149">
        <f>T128*Other_forcing_efficacy*clim_sens2*(1-EXP(-1/clim_time2))
+AW128*EXP(-1/clim_time2)</f>
        <v>0</v>
      </c>
      <c r="AX129" s="113">
        <f>p_0*(inventory[[#This Row],[CO2_flux]]+inventory[[#This Row],[CH4_to_CO2]])+AX128</f>
        <v>0.51607156085202521</v>
      </c>
      <c r="AY129" s="113">
        <f>p_1*(inventory[[#This Row],[CO2_flux]]+inventory[[#This Row],[CH4_to_CO2]])+AY128*EXP(-1/life1_CO2)</f>
        <v>0.39807589790085696</v>
      </c>
      <c r="AZ129" s="113">
        <f>p_2*(inventory[[#This Row],[CO2_flux]]+inventory[[#This Row],[CH4_to_CO2]])+AZ128*EXP(-1/life2_CO2)</f>
        <v>3.1131319700013739E-2</v>
      </c>
      <c r="BA129" s="113">
        <f>p_3*(inventory[[#This Row],[CO2_flux]]+inventory[[#This Row],[CH4_to_CO2]])+BA128*EXP(-1/life3_CO2)</f>
        <v>1.2093215638294975E-5</v>
      </c>
      <c r="BB129" s="113">
        <f>IF(fossil_CH4,K128*(1-EXP(-1/life_CH4))*CH4_to_CO2,0)</f>
        <v>6.1604614786060308E-6</v>
      </c>
    </row>
    <row r="130" spans="1:54" x14ac:dyDescent="0.2">
      <c r="A130" s="43">
        <v>123</v>
      </c>
      <c r="B130" s="107">
        <v>0</v>
      </c>
      <c r="C130" s="107">
        <v>0</v>
      </c>
      <c r="D130" s="107">
        <v>0</v>
      </c>
      <c r="E130" s="107">
        <v>0</v>
      </c>
      <c r="F130" s="107">
        <v>0</v>
      </c>
      <c r="G130" s="107">
        <v>0</v>
      </c>
      <c r="H130" s="131">
        <f>SUM(inventory[[#This Row],[CO2_IRF]:[other_IRF]])</f>
        <v>4.7533122756291617E-10</v>
      </c>
      <c r="I130" s="133">
        <f>SUM(inventory[[#This Row],[CO2_temp]:[other_temp]])</f>
        <v>1.0313554322787755E-12</v>
      </c>
      <c r="J130" s="117">
        <f>SUM(inventory[[#This Row],[CO2_mass0]:[CO2_mass3]])</f>
        <v>0.94344557920474825</v>
      </c>
      <c r="K130" s="117">
        <f>inventory[[#This Row],[CH4_flux]]+K129*EXP(-1/life_CH4)</f>
        <v>4.9212896801236105E-5</v>
      </c>
      <c r="L130" s="117">
        <f>inventory[[#This Row],[Gas1_flux]]+L129*EXP(-1/life_gas1)</f>
        <v>0.36184876683545225</v>
      </c>
      <c r="M130" s="117">
        <f>inventory[[#This Row],[Gas2_flux]]+M129*EXP(-1/life_gas2)</f>
        <v>0</v>
      </c>
      <c r="N130" s="140">
        <f>inventory[[#This Row],[Gas3_flux]]+N129*EXP(-1/life_gas3)</f>
        <v>6.5002253963034204E-2</v>
      </c>
      <c r="O130" s="3">
        <f>inventory[[#This Row],[CO2]]*A_CO2</f>
        <v>1.6526336210929573E-15</v>
      </c>
      <c r="P130" s="3">
        <f>inventory[[#This Row],[CH4]]*A_CH4</f>
        <v>1.0360616405270488E-17</v>
      </c>
      <c r="Q130" s="3">
        <f>inventory[[#This Row],[gas1]]*A_gas1</f>
        <v>1.2912085253384561E-13</v>
      </c>
      <c r="R130" s="3">
        <f>inventory[[#This Row],[gas2]]*A_gas2</f>
        <v>0</v>
      </c>
      <c r="S130" s="3">
        <f>inventory[[#This Row],[gas3]]*A_gas3</f>
        <v>6.9280850990768725E-13</v>
      </c>
      <c r="T130" s="142">
        <f>inventory[[#This Row],[Other_forcing]]/earth_area</f>
        <v>0</v>
      </c>
      <c r="U130" s="3">
        <f>U129+A_CO2*(AX129+AY129*life1_CO2*(1-EXP(-1/life1_CO2))+AZ129*life2_CO2*(1-EXP(-1/life2_CO2))+BA129*life3_CO2*(1-EXP(-1/life3_CO2)))</f>
        <v>2.4358675133261848E-13</v>
      </c>
      <c r="V130" s="3">
        <f t="shared" si="13"/>
        <v>2.6103994951257893E-12</v>
      </c>
      <c r="W130" s="3">
        <f t="shared" si="14"/>
        <v>2.7553595031079317E-11</v>
      </c>
      <c r="X130" s="3">
        <f t="shared" si="15"/>
        <v>-3.5199999999999995E-12</v>
      </c>
      <c r="Y130" s="3">
        <f t="shared" si="16"/>
        <v>4.484436462853784E-10</v>
      </c>
      <c r="Z130" s="142">
        <f>Z129+inventory[[#This Row],[Other_radfor]]</f>
        <v>0</v>
      </c>
      <c r="AA130" s="3">
        <f>SUM(inventory[[#This Row],[CO2_temp_s1]:[CO2_temp_s2]])</f>
        <v>1.2808367937495138E-15</v>
      </c>
      <c r="AB130" s="3">
        <f>inventory[[#This Row],[CH4_temp_s1]]+inventory[[#This Row],[CH4_temp_s2]]</f>
        <v>2.108466072105643E-15</v>
      </c>
      <c r="AC130" s="3">
        <f>inventory[[#This Row],[gas1_temp_s1]]+inventory[[#This Row],[gas1_temp_s2]]</f>
        <v>1.1186739739401688E-13</v>
      </c>
      <c r="AD130" s="3">
        <f>inventory[[#This Row],[gas2_temp_s1]]+inventory[[#This Row],[gas2_temp_s2]]</f>
        <v>-2.731044000971111E-15</v>
      </c>
      <c r="AE130" s="3">
        <f>inventory[[#This Row],[gas3_temp_s1]]+inventory[[#This Row],[gas3_temp_s2]]</f>
        <v>9.1882977601987462E-13</v>
      </c>
      <c r="AF130" s="142">
        <f>inventory[[#This Row],[other_temp_s1]]+inventory[[#This Row],[other_temp_s2]]</f>
        <v>0</v>
      </c>
      <c r="AG130" s="118">
        <f>inventory[[#This Row],[CO2_flux]]+AG129</f>
        <v>1</v>
      </c>
      <c r="AH130" s="118">
        <f>inventory[[#This Row],[CH4_flux]]+AH129</f>
        <v>1</v>
      </c>
      <c r="AI130" s="118">
        <f>inventory[[#This Row],[Gas1_flux]]+AI129</f>
        <v>1</v>
      </c>
      <c r="AJ130" s="118">
        <f>inventory[[#This Row],[Gas2_flux]]+AJ129</f>
        <v>1</v>
      </c>
      <c r="AK130" s="144">
        <f>inventory[[#This Row],[Gas3_flux]]+AK129</f>
        <v>1</v>
      </c>
      <c r="AL130" s="113">
        <f>A_CO2*(AX129*clim_sens1*(1-EXP(-1/clim_time1))
+AY129*clim_sens1*life1_CO2/(life1_CO2-clim_time1)*(EXP(-1/life1_CO2)-EXP(-1/clim_time1))
+AZ129*clim_sens1*life2_CO2/(life2_CO2-clim_time1)*(EXP(-1/life2_CO2)-EXP(-1/clim_time1))
+BA129*clim_sens1*life3_CO2/(life3_CO2-clim_time1)*(EXP(-1/life3_CO2)-EXP(-1/clim_time1)))
+AL129*EXP(-1/clim_time1)</f>
        <v>1.0622458054023185E-15</v>
      </c>
      <c r="AM130" s="113">
        <f>A_CO2*(AX129*clim_sens2*(1-EXP(-1/clim_time2))
+AY129*clim_sens2*life1_CO2/(life1_CO2-clim_time2)*(EXP(-1/life1_CO2)-EXP(-1/clim_time2))
+AZ129*clim_sens2*life2_CO2/(life2_CO2-clim_time2)*(EXP(-1/life2_CO2)-EXP(-1/clim_time2))
+BA129*clim_sens2*life3_CO2/(life3_CO2-clim_time2)*(EXP(-1/life3_CO2)-EXP(-1/clim_time2)))
+AM129*EXP(-1/clim_time2)</f>
        <v>2.1859098834719523E-16</v>
      </c>
      <c r="AN130" s="113">
        <f t="shared" si="17"/>
        <v>2.0086354844765011E-17</v>
      </c>
      <c r="AO130" s="113">
        <f t="shared" si="18"/>
        <v>2.088379717260878E-15</v>
      </c>
      <c r="AP130" s="113">
        <f t="shared" si="19"/>
        <v>8.7553235347785355E-14</v>
      </c>
      <c r="AQ130" s="113">
        <f t="shared" si="20"/>
        <v>2.4314162046231523E-14</v>
      </c>
      <c r="AR130" s="113">
        <f t="shared" si="21"/>
        <v>-1.1575766874104872E-19</v>
      </c>
      <c r="AS130" s="113">
        <f t="shared" si="22"/>
        <v>-2.7309282433023701E-15</v>
      </c>
      <c r="AT130" s="113">
        <f t="shared" si="23"/>
        <v>5.3749085579625898E-13</v>
      </c>
      <c r="AU130" s="113">
        <f t="shared" si="24"/>
        <v>3.813389202236156E-13</v>
      </c>
      <c r="AV130" s="113">
        <f t="shared" si="25"/>
        <v>0</v>
      </c>
      <c r="AW130" s="149">
        <f>T129*Other_forcing_efficacy*clim_sens2*(1-EXP(-1/clim_time2))
+AW129*EXP(-1/clim_time2)</f>
        <v>0</v>
      </c>
      <c r="AX130" s="113">
        <f>p_0*(inventory[[#This Row],[CO2_flux]]+inventory[[#This Row],[CH4_to_CO2]])+AX129</f>
        <v>0.51607279580159748</v>
      </c>
      <c r="AY130" s="113">
        <f>p_1*(inventory[[#This Row],[CO2_flux]]+inventory[[#This Row],[CH4_to_CO2]])+AY129*EXP(-1/life1_CO2)</f>
        <v>0.39706912918304904</v>
      </c>
      <c r="AZ130" s="113">
        <f>p_2*(inventory[[#This Row],[CO2_flux]]+inventory[[#This Row],[CH4_to_CO2]])+AZ129*EXP(-1/life2_CO2)</f>
        <v>3.0292497974968614E-2</v>
      </c>
      <c r="BA130" s="113">
        <f>p_3*(inventory[[#This Row],[CO2_flux]]+inventory[[#This Row],[CH4_to_CO2]])+BA129*EXP(-1/life3_CO2)</f>
        <v>1.1156245133130799E-5</v>
      </c>
      <c r="BB130" s="113">
        <f>IF(fossil_CH4,K129*(1-EXP(-1/life_CH4))*CH4_to_CO2,0)</f>
        <v>5.683154957587896E-6</v>
      </c>
    </row>
    <row r="131" spans="1:54" x14ac:dyDescent="0.2">
      <c r="A131" s="43">
        <v>124</v>
      </c>
      <c r="B131" s="107">
        <v>0</v>
      </c>
      <c r="C131" s="107">
        <v>0</v>
      </c>
      <c r="D131" s="107">
        <v>0</v>
      </c>
      <c r="E131" s="107">
        <v>0</v>
      </c>
      <c r="F131" s="107">
        <v>0</v>
      </c>
      <c r="G131" s="107">
        <v>0</v>
      </c>
      <c r="H131" s="131">
        <f>SUM(inventory[[#This Row],[CO2_IRF]:[other_IRF]])</f>
        <v>4.7614664465332106E-10</v>
      </c>
      <c r="I131" s="133">
        <f>SUM(inventory[[#This Row],[CO2_temp]:[other_temp]])</f>
        <v>1.0186836694879054E-12</v>
      </c>
      <c r="J131" s="117">
        <f>SUM(inventory[[#This Row],[CO2_mass0]:[CO2_mass3]])</f>
        <v>0.9416252350793396</v>
      </c>
      <c r="K131" s="117">
        <f>inventory[[#This Row],[CH4_flux]]+K130*EXP(-1/life_CH4)</f>
        <v>4.5399929762484712E-5</v>
      </c>
      <c r="L131" s="117">
        <f>inventory[[#This Row],[Gas1_flux]]+L130*EXP(-1/life_gas1)</f>
        <v>0.35887060456580744</v>
      </c>
      <c r="M131" s="117">
        <f>inventory[[#This Row],[Gas2_flux]]+M130*EXP(-1/life_gas2)</f>
        <v>0</v>
      </c>
      <c r="N131" s="140">
        <f>inventory[[#This Row],[Gas3_flux]]+N130*EXP(-1/life_gas3)</f>
        <v>6.3573691138900226E-2</v>
      </c>
      <c r="O131" s="3">
        <f>inventory[[#This Row],[CO2]]*A_CO2</f>
        <v>1.6494449242884788E-15</v>
      </c>
      <c r="P131" s="3">
        <f>inventory[[#This Row],[CH4]]*A_CH4</f>
        <v>9.5578859947035768E-18</v>
      </c>
      <c r="Q131" s="3">
        <f>inventory[[#This Row],[gas1]]*A_gas1</f>
        <v>1.280581354915749E-13</v>
      </c>
      <c r="R131" s="3">
        <f>inventory[[#This Row],[gas2]]*A_gas2</f>
        <v>0</v>
      </c>
      <c r="S131" s="3">
        <f>inventory[[#This Row],[gas3]]*A_gas3</f>
        <v>6.7758256894169224E-13</v>
      </c>
      <c r="T131" s="142">
        <f>inventory[[#This Row],[Other_forcing]]/earth_area</f>
        <v>0</v>
      </c>
      <c r="U131" s="3">
        <f>U130+A_CO2*(AX130+AY130*life1_CO2*(1-EXP(-1/life1_CO2))+AZ130*life2_CO2*(1-EXP(-1/life2_CO2))+BA130*life3_CO2*(1-EXP(-1/life3_CO2)))</f>
        <v>2.4523778229590294E-13</v>
      </c>
      <c r="V131" s="3">
        <f t="shared" si="13"/>
        <v>2.6104094489828805E-12</v>
      </c>
      <c r="W131" s="3">
        <f t="shared" si="14"/>
        <v>2.768218379319407E-11</v>
      </c>
      <c r="X131" s="3">
        <f t="shared" si="15"/>
        <v>-3.5199999999999995E-12</v>
      </c>
      <c r="Y131" s="3">
        <f t="shared" si="16"/>
        <v>4.4912881362884817E-10</v>
      </c>
      <c r="Z131" s="142">
        <f>Z130+inventory[[#This Row],[Other_radfor]]</f>
        <v>0</v>
      </c>
      <c r="AA131" s="3">
        <f>SUM(inventory[[#This Row],[CO2_temp_s1]:[CO2_temp_s2]])</f>
        <v>1.2797342758546876E-15</v>
      </c>
      <c r="AB131" s="3">
        <f>inventory[[#This Row],[CH4_temp_s1]]+inventory[[#This Row],[CH4_temp_s2]]</f>
        <v>2.1018328670384189E-15</v>
      </c>
      <c r="AC131" s="3">
        <f>inventory[[#This Row],[gas1_temp_s1]]+inventory[[#This Row],[gas1_temp_s2]]</f>
        <v>1.1122205437650736E-13</v>
      </c>
      <c r="AD131" s="3">
        <f>inventory[[#This Row],[gas2_temp_s1]]+inventory[[#This Row],[gas2_temp_s2]]</f>
        <v>-2.724370211682569E-15</v>
      </c>
      <c r="AE131" s="3">
        <f>inventory[[#This Row],[gas3_temp_s1]]+inventory[[#This Row],[gas3_temp_s2]]</f>
        <v>9.0680441818018753E-13</v>
      </c>
      <c r="AF131" s="142">
        <f>inventory[[#This Row],[other_temp_s1]]+inventory[[#This Row],[other_temp_s2]]</f>
        <v>0</v>
      </c>
      <c r="AG131" s="118">
        <f>inventory[[#This Row],[CO2_flux]]+AG130</f>
        <v>1</v>
      </c>
      <c r="AH131" s="118">
        <f>inventory[[#This Row],[CH4_flux]]+AH130</f>
        <v>1</v>
      </c>
      <c r="AI131" s="118">
        <f>inventory[[#This Row],[Gas1_flux]]+AI130</f>
        <v>1</v>
      </c>
      <c r="AJ131" s="118">
        <f>inventory[[#This Row],[Gas2_flux]]+AJ130</f>
        <v>1</v>
      </c>
      <c r="AK131" s="144">
        <f>inventory[[#This Row],[Gas3_flux]]+AK130</f>
        <v>1</v>
      </c>
      <c r="AL131" s="113">
        <f>A_CO2*(AX130*clim_sens1*(1-EXP(-1/clim_time1))
+AY130*clim_sens1*life1_CO2/(life1_CO2-clim_time1)*(EXP(-1/life1_CO2)-EXP(-1/clim_time1))
+AZ130*clim_sens1*life2_CO2/(life2_CO2-clim_time1)*(EXP(-1/life2_CO2)-EXP(-1/clim_time1))
+BA130*clim_sens1*life3_CO2/(life3_CO2-clim_time1)*(EXP(-1/life3_CO2)-EXP(-1/clim_time1)))
+AL130*EXP(-1/clim_time1)</f>
        <v>1.0599488953790414E-15</v>
      </c>
      <c r="AM131" s="113">
        <f>A_CO2*(AX130*clim_sens2*(1-EXP(-1/clim_time2))
+AY130*clim_sens2*life1_CO2/(life1_CO2-clim_time2)*(EXP(-1/life1_CO2)-EXP(-1/clim_time2))
+AZ130*clim_sens2*life2_CO2/(life2_CO2-clim_time2)*(EXP(-1/life2_CO2)-EXP(-1/clim_time2))
+BA130*clim_sens2*life3_CO2/(life3_CO2-clim_time2)*(EXP(-1/life3_CO2)-EXP(-1/clim_time2)))
+AM130*EXP(-1/clim_time2)</f>
        <v>2.1978538047564633E-16</v>
      </c>
      <c r="AN131" s="113">
        <f t="shared" si="17"/>
        <v>1.8536341358541542E-17</v>
      </c>
      <c r="AO131" s="113">
        <f t="shared" si="18"/>
        <v>2.0832965256798774E-15</v>
      </c>
      <c r="AP131" s="113">
        <f t="shared" si="19"/>
        <v>8.6832647674636917E-14</v>
      </c>
      <c r="AQ131" s="113">
        <f t="shared" si="20"/>
        <v>2.4389406701870446E-14</v>
      </c>
      <c r="AR131" s="113">
        <f t="shared" si="21"/>
        <v>-1.0276566758658617E-19</v>
      </c>
      <c r="AS131" s="113">
        <f t="shared" si="22"/>
        <v>-2.7242674460149824E-15</v>
      </c>
      <c r="AT131" s="113">
        <f t="shared" si="23"/>
        <v>5.2567867701932719E-13</v>
      </c>
      <c r="AU131" s="113">
        <f t="shared" si="24"/>
        <v>3.8112574116086034E-13</v>
      </c>
      <c r="AV131" s="113">
        <f t="shared" si="25"/>
        <v>0</v>
      </c>
      <c r="AW131" s="149">
        <f>T130*Other_forcing_efficacy*clim_sens2*(1-EXP(-1/clim_time2))
+AW130*EXP(-1/clim_time2)</f>
        <v>0</v>
      </c>
      <c r="AX131" s="113">
        <f>p_0*(inventory[[#This Row],[CO2_flux]]+inventory[[#This Row],[CH4_to_CO2]])+AX130</f>
        <v>0.51607393506848653</v>
      </c>
      <c r="AY131" s="113">
        <f>p_1*(inventory[[#This Row],[CO2_flux]]+inventory[[#This Row],[CH4_to_CO2]])+AY130*EXP(-1/life1_CO2)</f>
        <v>0.39606481125800314</v>
      </c>
      <c r="AZ131" s="113">
        <f>p_2*(inventory[[#This Row],[CO2_flux]]+inventory[[#This Row],[CH4_to_CO2]])+AZ130*EXP(-1/life2_CO2)</f>
        <v>2.9476196882664434E-2</v>
      </c>
      <c r="BA131" s="113">
        <f>p_3*(inventory[[#This Row],[CO2_flux]]+inventory[[#This Row],[CH4_to_CO2]])+BA130*EXP(-1/life3_CO2)</f>
        <v>1.0291870185571407E-5</v>
      </c>
      <c r="BB131" s="113">
        <f>IF(fossil_CH4,K130*(1-EXP(-1/life_CH4))*CH4_to_CO2,0)</f>
        <v>5.2428296782831651E-6</v>
      </c>
    </row>
    <row r="132" spans="1:54" x14ac:dyDescent="0.2">
      <c r="A132" s="43">
        <v>125</v>
      </c>
      <c r="B132" s="107">
        <v>0</v>
      </c>
      <c r="C132" s="107">
        <v>0</v>
      </c>
      <c r="D132" s="107">
        <v>0</v>
      </c>
      <c r="E132" s="107">
        <v>0</v>
      </c>
      <c r="F132" s="107">
        <v>0</v>
      </c>
      <c r="G132" s="107">
        <v>0</v>
      </c>
      <c r="H132" s="131">
        <f>SUM(inventory[[#This Row],[CO2_IRF]:[other_IRF]])</f>
        <v>4.7694594145779571E-10</v>
      </c>
      <c r="I132" s="133">
        <f>SUM(inventory[[#This Row],[CO2_temp]:[other_temp]])</f>
        <v>1.0062610112258462E-12</v>
      </c>
      <c r="J132" s="117">
        <f>SUM(inventory[[#This Row],[CO2_mass0]:[CO2_mass3]])</f>
        <v>0.93982924418028746</v>
      </c>
      <c r="K132" s="117">
        <f>inventory[[#This Row],[CH4_flux]]+K131*EXP(-1/life_CH4)</f>
        <v>4.1882387674987954E-5</v>
      </c>
      <c r="L132" s="117">
        <f>inventory[[#This Row],[Gas1_flux]]+L131*EXP(-1/life_gas1)</f>
        <v>0.35591695378084143</v>
      </c>
      <c r="M132" s="117">
        <f>inventory[[#This Row],[Gas2_flux]]+M131*EXP(-1/life_gas2)</f>
        <v>0</v>
      </c>
      <c r="N132" s="140">
        <f>inventory[[#This Row],[Gas3_flux]]+N131*EXP(-1/life_gas3)</f>
        <v>6.2176524022115993E-2</v>
      </c>
      <c r="O132" s="3">
        <f>inventory[[#This Row],[CO2]]*A_CO2</f>
        <v>1.6462988870306092E-15</v>
      </c>
      <c r="P132" s="3">
        <f>inventory[[#This Row],[CH4]]*A_CH4</f>
        <v>8.8173503500505081E-18</v>
      </c>
      <c r="Q132" s="3">
        <f>inventory[[#This Row],[gas1]]*A_gas1</f>
        <v>1.2700416504204867E-13</v>
      </c>
      <c r="R132" s="3">
        <f>inventory[[#This Row],[gas2]]*A_gas2</f>
        <v>0</v>
      </c>
      <c r="S132" s="3">
        <f>inventory[[#This Row],[gas3]]*A_gas3</f>
        <v>6.6269125042184867E-13</v>
      </c>
      <c r="T132" s="142">
        <f>inventory[[#This Row],[Other_forcing]]/earth_area</f>
        <v>0</v>
      </c>
      <c r="U132" s="3">
        <f>U131+A_CO2*(AX131+AY131*life1_CO2*(1-EXP(-1/life1_CO2))+AZ131*life2_CO2*(1-EXP(-1/life2_CO2))+BA131*life3_CO2*(1-EXP(-1/life3_CO2)))</f>
        <v>2.4688564634298386E-13</v>
      </c>
      <c r="V132" s="3">
        <f t="shared" si="13"/>
        <v>2.6104186316248743E-12</v>
      </c>
      <c r="W132" s="3">
        <f t="shared" si="14"/>
        <v>2.7809714217586744E-11</v>
      </c>
      <c r="X132" s="3">
        <f t="shared" si="15"/>
        <v>-3.5199999999999995E-12</v>
      </c>
      <c r="Y132" s="3">
        <f t="shared" si="16"/>
        <v>4.4979892296224114E-10</v>
      </c>
      <c r="Z132" s="142">
        <f>Z131+inventory[[#This Row],[Other_radfor]]</f>
        <v>0</v>
      </c>
      <c r="AA132" s="3">
        <f>SUM(inventory[[#This Row],[CO2_temp_s1]:[CO2_temp_s2]])</f>
        <v>1.2786590732387563E-15</v>
      </c>
      <c r="AB132" s="3">
        <f>inventory[[#This Row],[CH4_temp_s1]]+inventory[[#This Row],[CH4_temp_s2]]</f>
        <v>2.0953306442594304E-15</v>
      </c>
      <c r="AC132" s="3">
        <f>inventory[[#This Row],[gas1_temp_s1]]+inventory[[#This Row],[gas1_temp_s2]]</f>
        <v>1.1058134994959572E-13</v>
      </c>
      <c r="AD132" s="3">
        <f>inventory[[#This Row],[gas2_temp_s1]]+inventory[[#This Row],[gas2_temp_s2]]</f>
        <v>-2.7177141263834319E-15</v>
      </c>
      <c r="AE132" s="3">
        <f>inventory[[#This Row],[gas3_temp_s1]]+inventory[[#This Row],[gas3_temp_s2]]</f>
        <v>8.9502338568513574E-13</v>
      </c>
      <c r="AF132" s="142">
        <f>inventory[[#This Row],[other_temp_s1]]+inventory[[#This Row],[other_temp_s2]]</f>
        <v>0</v>
      </c>
      <c r="AG132" s="118">
        <f>inventory[[#This Row],[CO2_flux]]+AG131</f>
        <v>1</v>
      </c>
      <c r="AH132" s="118">
        <f>inventory[[#This Row],[CH4_flux]]+AH131</f>
        <v>1</v>
      </c>
      <c r="AI132" s="118">
        <f>inventory[[#This Row],[Gas1_flux]]+AI131</f>
        <v>1</v>
      </c>
      <c r="AJ132" s="118">
        <f>inventory[[#This Row],[Gas2_flux]]+AJ131</f>
        <v>1</v>
      </c>
      <c r="AK132" s="144">
        <f>inventory[[#This Row],[Gas3_flux]]+AK131</f>
        <v>1</v>
      </c>
      <c r="AL132" s="113">
        <f>A_CO2*(AX131*clim_sens1*(1-EXP(-1/clim_time1))
+AY131*clim_sens1*life1_CO2/(life1_CO2-clim_time1)*(EXP(-1/life1_CO2)-EXP(-1/clim_time1))
+AZ131*clim_sens1*life2_CO2/(life2_CO2-clim_time1)*(EXP(-1/life2_CO2)-EXP(-1/clim_time1))
+BA131*clim_sens1*life3_CO2/(life3_CO2-clim_time1)*(EXP(-1/life3_CO2)-EXP(-1/clim_time1)))
+AL131*EXP(-1/clim_time1)</f>
        <v>1.0576855274496011E-15</v>
      </c>
      <c r="AM132" s="113">
        <f>A_CO2*(AX131*clim_sens2*(1-EXP(-1/clim_time2))
+AY131*clim_sens2*life1_CO2/(life1_CO2-clim_time2)*(EXP(-1/life1_CO2)-EXP(-1/clim_time2))
+AZ131*clim_sens2*life2_CO2/(life2_CO2-clim_time2)*(EXP(-1/life2_CO2)-EXP(-1/clim_time2))
+BA131*clim_sens2*life3_CO2/(life3_CO2-clim_time2)*(EXP(-1/life3_CO2)-EXP(-1/clim_time2)))
+AM131*EXP(-1/clim_time2)</f>
        <v>2.2097354578915517E-16</v>
      </c>
      <c r="AN132" s="113">
        <f t="shared" si="17"/>
        <v>1.710571907915253E-17</v>
      </c>
      <c r="AO132" s="113">
        <f t="shared" si="18"/>
        <v>2.078224925180278E-15</v>
      </c>
      <c r="AP132" s="113">
        <f t="shared" si="19"/>
        <v>8.6117989495774447E-14</v>
      </c>
      <c r="AQ132" s="113">
        <f t="shared" si="20"/>
        <v>2.4463360453821267E-14</v>
      </c>
      <c r="AR132" s="113">
        <f t="shared" si="21"/>
        <v>-9.1231816858210263E-20</v>
      </c>
      <c r="AS132" s="113">
        <f t="shared" si="22"/>
        <v>-2.7176228945665738E-15</v>
      </c>
      <c r="AT132" s="113">
        <f t="shared" si="23"/>
        <v>5.1412605937958413E-13</v>
      </c>
      <c r="AU132" s="113">
        <f t="shared" si="24"/>
        <v>3.8089732630555166E-13</v>
      </c>
      <c r="AV132" s="113">
        <f t="shared" si="25"/>
        <v>0</v>
      </c>
      <c r="AW132" s="149">
        <f>T131*Other_forcing_efficacy*clim_sens2*(1-EXP(-1/clim_time2))
+AW131*EXP(-1/clim_time2)</f>
        <v>0</v>
      </c>
      <c r="AX132" s="113">
        <f>p_0*(inventory[[#This Row],[CO2_flux]]+inventory[[#This Row],[CH4_to_CO2]])+AX131</f>
        <v>0.51607498606609303</v>
      </c>
      <c r="AY132" s="113">
        <f>p_1*(inventory[[#This Row],[CO2_flux]]+inventory[[#This Row],[CH4_to_CO2]])+AY131*EXP(-1/life1_CO2)</f>
        <v>0.39506294556159027</v>
      </c>
      <c r="AZ132" s="113">
        <f>p_2*(inventory[[#This Row],[CO2_flux]]+inventory[[#This Row],[CH4_to_CO2]])+AZ131*EXP(-1/life2_CO2)</f>
        <v>2.8681818086441345E-2</v>
      </c>
      <c r="BA132" s="113">
        <f>p_3*(inventory[[#This Row],[CO2_flux]]+inventory[[#This Row],[CH4_to_CO2]])+BA131*EXP(-1/life3_CO2)</f>
        <v>9.4944661627874782E-6</v>
      </c>
      <c r="BB132" s="113">
        <f>IF(fossil_CH4,K131*(1-EXP(-1/life_CH4))*CH4_to_CO2,0)</f>
        <v>4.8366203703080417E-6</v>
      </c>
    </row>
    <row r="133" spans="1:54" x14ac:dyDescent="0.2">
      <c r="A133" s="43">
        <v>126</v>
      </c>
      <c r="B133" s="107">
        <v>0</v>
      </c>
      <c r="C133" s="107">
        <v>0</v>
      </c>
      <c r="D133" s="107">
        <v>0</v>
      </c>
      <c r="E133" s="107">
        <v>0</v>
      </c>
      <c r="F133" s="107">
        <v>0</v>
      </c>
      <c r="G133" s="107">
        <v>0</v>
      </c>
      <c r="H133" s="131">
        <f>SUM(inventory[[#This Row],[CO2_IRF]:[other_IRF]])</f>
        <v>4.7772945772057068E-10</v>
      </c>
      <c r="I133" s="133">
        <f>SUM(inventory[[#This Row],[CO2_temp]:[other_temp]])</f>
        <v>9.9408209456316412E-13</v>
      </c>
      <c r="J133" s="117">
        <f>SUM(inventory[[#This Row],[CO2_mass0]:[CO2_mass3]])</f>
        <v>0.93805702606759245</v>
      </c>
      <c r="K133" s="117">
        <f>inventory[[#This Row],[CH4_flux]]+K132*EXP(-1/life_CH4)</f>
        <v>3.8637381302899624E-5</v>
      </c>
      <c r="L133" s="117">
        <f>inventory[[#This Row],[Gas1_flux]]+L132*EXP(-1/life_gas1)</f>
        <v>0.35298761274108315</v>
      </c>
      <c r="M133" s="117">
        <f>inventory[[#This Row],[Gas2_flux]]+M132*EXP(-1/life_gas2)</f>
        <v>0</v>
      </c>
      <c r="N133" s="140">
        <f>inventory[[#This Row],[Gas3_flux]]+N132*EXP(-1/life_gas3)</f>
        <v>6.0810062625217653E-2</v>
      </c>
      <c r="O133" s="3">
        <f>inventory[[#This Row],[CO2]]*A_CO2</f>
        <v>1.6431944925626014E-15</v>
      </c>
      <c r="P133" s="3">
        <f>inventory[[#This Row],[CH4]]*A_CH4</f>
        <v>8.1341906817697907E-18</v>
      </c>
      <c r="Q133" s="3">
        <f>inventory[[#This Row],[gas1]]*A_gas1</f>
        <v>1.2595886919725733E-13</v>
      </c>
      <c r="R133" s="3">
        <f>inventory[[#This Row],[gas2]]*A_gas2</f>
        <v>0</v>
      </c>
      <c r="S133" s="3">
        <f>inventory[[#This Row],[gas3]]*A_gas3</f>
        <v>6.4812720030798825E-13</v>
      </c>
      <c r="T133" s="142">
        <f>inventory[[#This Row],[Other_forcing]]/earth_area</f>
        <v>0</v>
      </c>
      <c r="U133" s="3">
        <f>U132+A_CO2*(AX132+AY132*life1_CO2*(1-EXP(-1/life1_CO2))+AZ132*life2_CO2*(1-EXP(-1/life2_CO2))+BA132*life3_CO2*(1-EXP(-1/life3_CO2)))</f>
        <v>2.4853038559462705E-13</v>
      </c>
      <c r="V133" s="3">
        <f t="shared" si="13"/>
        <v>2.6104271028047608E-12</v>
      </c>
      <c r="W133" s="3">
        <f t="shared" si="14"/>
        <v>2.7936195014806497E-11</v>
      </c>
      <c r="X133" s="3">
        <f t="shared" si="15"/>
        <v>-3.5199999999999995E-12</v>
      </c>
      <c r="Y133" s="3">
        <f t="shared" si="16"/>
        <v>4.5045430521736484E-10</v>
      </c>
      <c r="Z133" s="142">
        <f>Z132+inventory[[#This Row],[Other_radfor]]</f>
        <v>0</v>
      </c>
      <c r="AA133" s="3">
        <f>SUM(inventory[[#This Row],[CO2_temp_s1]:[CO2_temp_s2]])</f>
        <v>1.2776104628200797E-15</v>
      </c>
      <c r="AB133" s="3">
        <f>inventory[[#This Row],[CH4_temp_s1]]+inventory[[#This Row],[CH4_temp_s2]]</f>
        <v>2.0889502665294708E-15</v>
      </c>
      <c r="AC133" s="3">
        <f>inventory[[#This Row],[gas1_temp_s1]]+inventory[[#This Row],[gas1_temp_s2]]</f>
        <v>1.0994524771246082E-13</v>
      </c>
      <c r="AD133" s="3">
        <f>inventory[[#This Row],[gas2_temp_s1]]+inventory[[#This Row],[gas2_temp_s2]]</f>
        <v>-2.7110755417949748E-15</v>
      </c>
      <c r="AE133" s="3">
        <f>inventory[[#This Row],[gas3_temp_s1]]+inventory[[#This Row],[gas3_temp_s2]]</f>
        <v>8.8348136166314865E-13</v>
      </c>
      <c r="AF133" s="142">
        <f>inventory[[#This Row],[other_temp_s1]]+inventory[[#This Row],[other_temp_s2]]</f>
        <v>0</v>
      </c>
      <c r="AG133" s="118">
        <f>inventory[[#This Row],[CO2_flux]]+AG132</f>
        <v>1</v>
      </c>
      <c r="AH133" s="118">
        <f>inventory[[#This Row],[CH4_flux]]+AH132</f>
        <v>1</v>
      </c>
      <c r="AI133" s="118">
        <f>inventory[[#This Row],[Gas1_flux]]+AI132</f>
        <v>1</v>
      </c>
      <c r="AJ133" s="118">
        <f>inventory[[#This Row],[Gas2_flux]]+AJ132</f>
        <v>1</v>
      </c>
      <c r="AK133" s="144">
        <f>inventory[[#This Row],[Gas3_flux]]+AK132</f>
        <v>1</v>
      </c>
      <c r="AL133" s="113">
        <f>A_CO2*(AX132*clim_sens1*(1-EXP(-1/clim_time1))
+AY132*clim_sens1*life1_CO2/(life1_CO2-clim_time1)*(EXP(-1/life1_CO2)-EXP(-1/clim_time1))
+AZ132*clim_sens1*life2_CO2/(life2_CO2-clim_time1)*(EXP(-1/life2_CO2)-EXP(-1/clim_time1))
+BA132*clim_sens1*life3_CO2/(life3_CO2-clim_time1)*(EXP(-1/life3_CO2)-EXP(-1/clim_time1)))
+AL132*EXP(-1/clim_time1)</f>
        <v>1.0554549192725583E-15</v>
      </c>
      <c r="AM133" s="113">
        <f>A_CO2*(AX132*clim_sens2*(1-EXP(-1/clim_time2))
+AY132*clim_sens2*life1_CO2/(life1_CO2-clim_time2)*(EXP(-1/life1_CO2)-EXP(-1/clim_time2))
+AZ132*clim_sens2*life2_CO2/(life2_CO2-clim_time2)*(EXP(-1/life2_CO2)-EXP(-1/clim_time2))
+BA132*clim_sens2*life3_CO2/(life3_CO2-clim_time2)*(EXP(-1/life3_CO2)-EXP(-1/clim_time2)))
+AM132*EXP(-1/clim_time2)</f>
        <v>2.2215554354752135E-16</v>
      </c>
      <c r="AN133" s="113">
        <f t="shared" si="17"/>
        <v>1.5785316517332973E-17</v>
      </c>
      <c r="AO133" s="113">
        <f t="shared" si="18"/>
        <v>2.073164950012138E-15</v>
      </c>
      <c r="AP133" s="113">
        <f t="shared" si="19"/>
        <v>8.5409212147643916E-14</v>
      </c>
      <c r="AQ133" s="113">
        <f t="shared" si="20"/>
        <v>2.4536035564816904E-14</v>
      </c>
      <c r="AR133" s="113">
        <f t="shared" si="21"/>
        <v>-8.0992461808679354E-20</v>
      </c>
      <c r="AS133" s="113">
        <f t="shared" si="22"/>
        <v>-2.7109945493331663E-15</v>
      </c>
      <c r="AT133" s="113">
        <f t="shared" si="23"/>
        <v>5.0282730257907377E-13</v>
      </c>
      <c r="AU133" s="113">
        <f t="shared" si="24"/>
        <v>3.8065405908407483E-13</v>
      </c>
      <c r="AV133" s="113">
        <f t="shared" si="25"/>
        <v>0</v>
      </c>
      <c r="AW133" s="149">
        <f>T132*Other_forcing_efficacy*clim_sens2*(1-EXP(-1/clim_time2))
+AW132*EXP(-1/clim_time2)</f>
        <v>0</v>
      </c>
      <c r="AX133" s="113">
        <f>p_0*(inventory[[#This Row],[CO2_flux]]+inventory[[#This Row],[CH4_to_CO2]])+AX132</f>
        <v>0.51607595563343445</v>
      </c>
      <c r="AY133" s="113">
        <f>p_1*(inventory[[#This Row],[CO2_flux]]+inventory[[#This Row],[CH4_to_CO2]])+AY132*EXP(-1/life1_CO2)</f>
        <v>0.39406353293395263</v>
      </c>
      <c r="AZ133" s="113">
        <f>p_2*(inventory[[#This Row],[CO2_flux]]+inventory[[#This Row],[CH4_to_CO2]])+AZ132*EXP(-1/life2_CO2)</f>
        <v>2.7908778655982448E-2</v>
      </c>
      <c r="BA133" s="113">
        <f>p_3*(inventory[[#This Row],[CO2_flux]]+inventory[[#This Row],[CH4_to_CO2]])+BA132*EXP(-1/life3_CO2)</f>
        <v>8.7588442230199128E-6</v>
      </c>
      <c r="BB133" s="113">
        <f>IF(fossil_CH4,K132*(1-EXP(-1/life_CH4))*CH4_to_CO2,0)</f>
        <v>4.4618837616214557E-6</v>
      </c>
    </row>
    <row r="134" spans="1:54" x14ac:dyDescent="0.2">
      <c r="A134" s="43">
        <v>127</v>
      </c>
      <c r="B134" s="107">
        <v>0</v>
      </c>
      <c r="C134" s="107">
        <v>0</v>
      </c>
      <c r="D134" s="107">
        <v>0</v>
      </c>
      <c r="E134" s="107">
        <v>0</v>
      </c>
      <c r="F134" s="107">
        <v>0</v>
      </c>
      <c r="G134" s="107">
        <v>0</v>
      </c>
      <c r="H134" s="131">
        <f>SUM(inventory[[#This Row],[CO2_IRF]:[other_IRF]])</f>
        <v>4.7849752583562312E-10</v>
      </c>
      <c r="I134" s="133">
        <f>SUM(inventory[[#This Row],[CO2_temp]:[other_temp]])</f>
        <v>9.8214167381425017E-13</v>
      </c>
      <c r="J134" s="117">
        <f>SUM(inventory[[#This Row],[CO2_mass0]:[CO2_mass3]])</f>
        <v>0.93630801467332203</v>
      </c>
      <c r="K134" s="117">
        <f>inventory[[#This Row],[CH4_flux]]+K133*EXP(-1/life_CH4)</f>
        <v>3.5643794845946227E-5</v>
      </c>
      <c r="L134" s="117">
        <f>inventory[[#This Row],[Gas1_flux]]+L133*EXP(-1/life_gas1)</f>
        <v>0.35008238136745923</v>
      </c>
      <c r="M134" s="117">
        <f>inventory[[#This Row],[Gas2_flux]]+M133*EXP(-1/life_gas2)</f>
        <v>0</v>
      </c>
      <c r="N134" s="140">
        <f>inventory[[#This Row],[Gas3_flux]]+N133*EXP(-1/life_gas3)</f>
        <v>5.9473632124683817E-2</v>
      </c>
      <c r="O134" s="3">
        <f>inventory[[#This Row],[CO2]]*A_CO2</f>
        <v>1.6401307493032579E-15</v>
      </c>
      <c r="P134" s="3">
        <f>inventory[[#This Row],[CH4]]*A_CH4</f>
        <v>7.5039615554134671E-18</v>
      </c>
      <c r="Q134" s="3">
        <f>inventory[[#This Row],[gas1]]*A_gas1</f>
        <v>1.2492217656168181E-13</v>
      </c>
      <c r="R134" s="3">
        <f>inventory[[#This Row],[gas2]]*A_gas2</f>
        <v>0</v>
      </c>
      <c r="S134" s="3">
        <f>inventory[[#This Row],[gas3]]*A_gas3</f>
        <v>6.3388322618062066E-13</v>
      </c>
      <c r="T134" s="142">
        <f>inventory[[#This Row],[Other_forcing]]/earth_area</f>
        <v>0</v>
      </c>
      <c r="U134" s="3">
        <f>U133+A_CO2*(AX133+AY133*life1_CO2*(1-EXP(-1/life1_CO2))+AZ133*life2_CO2*(1-EXP(-1/life2_CO2))+BA133*life3_CO2*(1-EXP(-1/life3_CO2)))</f>
        <v>2.501720411696644E-13</v>
      </c>
      <c r="V134" s="3">
        <f t="shared" si="13"/>
        <v>2.6104349176459276E-12</v>
      </c>
      <c r="W134" s="3">
        <f t="shared" si="14"/>
        <v>2.8061634823711137E-11</v>
      </c>
      <c r="X134" s="3">
        <f t="shared" si="15"/>
        <v>-3.5199999999999995E-12</v>
      </c>
      <c r="Y134" s="3">
        <f t="shared" si="16"/>
        <v>4.5109528405309638E-10</v>
      </c>
      <c r="Z134" s="142">
        <f>Z133+inventory[[#This Row],[Other_radfor]]</f>
        <v>0</v>
      </c>
      <c r="AA134" s="3">
        <f>SUM(inventory[[#This Row],[CO2_temp_s1]:[CO2_temp_s2]])</f>
        <v>1.2765877371935722E-15</v>
      </c>
      <c r="AB134" s="3">
        <f>inventory[[#This Row],[CH4_temp_s1]]+inventory[[#This Row],[CH4_temp_s2]]</f>
        <v>2.082683293432912E-15</v>
      </c>
      <c r="AC134" s="3">
        <f>inventory[[#This Row],[gas1_temp_s1]]+inventory[[#This Row],[gas1_temp_s2]]</f>
        <v>1.0931371154432509E-13</v>
      </c>
      <c r="AD134" s="3">
        <f>inventory[[#This Row],[gas2_temp_s1]]+inventory[[#This Row],[gas2_temp_s2]]</f>
        <v>-2.7044542731028207E-15</v>
      </c>
      <c r="AE134" s="3">
        <f>inventory[[#This Row],[gas3_temp_s1]]+inventory[[#This Row],[gas3_temp_s2]]</f>
        <v>8.721731455124015E-13</v>
      </c>
      <c r="AF134" s="142">
        <f>inventory[[#This Row],[other_temp_s1]]+inventory[[#This Row],[other_temp_s2]]</f>
        <v>0</v>
      </c>
      <c r="AG134" s="118">
        <f>inventory[[#This Row],[CO2_flux]]+AG133</f>
        <v>1</v>
      </c>
      <c r="AH134" s="118">
        <f>inventory[[#This Row],[CH4_flux]]+AH133</f>
        <v>1</v>
      </c>
      <c r="AI134" s="118">
        <f>inventory[[#This Row],[Gas1_flux]]+AI133</f>
        <v>1</v>
      </c>
      <c r="AJ134" s="118">
        <f>inventory[[#This Row],[Gas2_flux]]+AJ133</f>
        <v>1</v>
      </c>
      <c r="AK134" s="144">
        <f>inventory[[#This Row],[Gas3_flux]]+AK133</f>
        <v>1</v>
      </c>
      <c r="AL134" s="113">
        <f>A_CO2*(AX133*clim_sens1*(1-EXP(-1/clim_time1))
+AY133*clim_sens1*life1_CO2/(life1_CO2-clim_time1)*(EXP(-1/life1_CO2)-EXP(-1/clim_time1))
+AZ133*clim_sens1*life2_CO2/(life2_CO2-clim_time1)*(EXP(-1/life2_CO2)-EXP(-1/clim_time1))
+BA133*clim_sens1*life3_CO2/(life3_CO2-clim_time1)*(EXP(-1/life3_CO2)-EXP(-1/clim_time1)))
+AL133*EXP(-1/clim_time1)</f>
        <v>1.0532563053759218E-15</v>
      </c>
      <c r="AM134" s="113">
        <f>A_CO2*(AX133*clim_sens2*(1-EXP(-1/clim_time2))
+AY133*clim_sens2*life1_CO2/(life1_CO2-clim_time2)*(EXP(-1/life1_CO2)-EXP(-1/clim_time2))
+AZ133*clim_sens2*life2_CO2/(life2_CO2-clim_time2)*(EXP(-1/life2_CO2)-EXP(-1/clim_time2))
+BA133*clim_sens2*life3_CO2/(life3_CO2-clim_time2)*(EXP(-1/life3_CO2)-EXP(-1/clim_time2)))
+AM133*EXP(-1/clim_time2)</f>
        <v>2.2333143181765037E-16</v>
      </c>
      <c r="AN134" s="113">
        <f t="shared" si="17"/>
        <v>1.4566663934996765E-17</v>
      </c>
      <c r="AO134" s="113">
        <f t="shared" si="18"/>
        <v>2.0681166294979153E-15</v>
      </c>
      <c r="AP134" s="113">
        <f t="shared" si="19"/>
        <v>8.4706267351657376E-14</v>
      </c>
      <c r="AQ134" s="113">
        <f t="shared" si="20"/>
        <v>2.4607444192667716E-14</v>
      </c>
      <c r="AR134" s="113">
        <f t="shared" si="21"/>
        <v>-7.1902315395355924E-20</v>
      </c>
      <c r="AS134" s="113">
        <f t="shared" si="22"/>
        <v>-2.7043823707874255E-15</v>
      </c>
      <c r="AT134" s="113">
        <f t="shared" si="23"/>
        <v>4.9177683113470286E-13</v>
      </c>
      <c r="AU134" s="113">
        <f t="shared" si="24"/>
        <v>3.8039631437769869E-13</v>
      </c>
      <c r="AV134" s="113">
        <f t="shared" si="25"/>
        <v>0</v>
      </c>
      <c r="AW134" s="149">
        <f>T133*Other_forcing_efficacy*clim_sens2*(1-EXP(-1/clim_time2))
+AW133*EXP(-1/clim_time2)</f>
        <v>0</v>
      </c>
      <c r="AX134" s="113">
        <f>p_0*(inventory[[#This Row],[CO2_flux]]+inventory[[#This Row],[CH4_to_CO2]])+AX133</f>
        <v>0.51607685007964799</v>
      </c>
      <c r="AY134" s="113">
        <f>p_1*(inventory[[#This Row],[CO2_flux]]+inventory[[#This Row],[CH4_to_CO2]])+AY133*EXP(-1/life1_CO2)</f>
        <v>0.39306657366688669</v>
      </c>
      <c r="AZ134" s="113">
        <f>p_2*(inventory[[#This Row],[CO2_flux]]+inventory[[#This Row],[CH4_to_CO2]])+AZ133*EXP(-1/life2_CO2)</f>
        <v>2.7156510709236407E-2</v>
      </c>
      <c r="BA134" s="113">
        <f>p_3*(inventory[[#This Row],[CO2_flux]]+inventory[[#This Row],[CH4_to_CO2]])+BA133*EXP(-1/life3_CO2)</f>
        <v>8.0802175509087508E-6</v>
      </c>
      <c r="BB134" s="113">
        <f>IF(fossil_CH4,K133*(1-EXP(-1/life_CH4))*CH4_to_CO2,0)</f>
        <v>4.1161813783109217E-6</v>
      </c>
    </row>
    <row r="135" spans="1:54" x14ac:dyDescent="0.2">
      <c r="A135" s="43">
        <v>128</v>
      </c>
      <c r="B135" s="107">
        <v>0</v>
      </c>
      <c r="C135" s="107">
        <v>0</v>
      </c>
      <c r="D135" s="107">
        <v>0</v>
      </c>
      <c r="E135" s="107">
        <v>0</v>
      </c>
      <c r="F135" s="107">
        <v>0</v>
      </c>
      <c r="G135" s="107">
        <v>0</v>
      </c>
      <c r="H135" s="131">
        <f>SUM(inventory[[#This Row],[CO2_IRF]:[other_IRF]])</f>
        <v>4.792504710074881E-10</v>
      </c>
      <c r="I135" s="133">
        <f>SUM(inventory[[#This Row],[CO2_temp]:[other_temp]])</f>
        <v>9.7043461798252056E-13</v>
      </c>
      <c r="J135" s="117">
        <f>SUM(inventory[[#This Row],[CO2_mass0]:[CO2_mass3]])</f>
        <v>0.93458165800233195</v>
      </c>
      <c r="K135" s="117">
        <f>inventory[[#This Row],[CH4_flux]]+K134*EXP(-1/life_CH4)</f>
        <v>3.2882148535375942E-5</v>
      </c>
      <c r="L135" s="117">
        <f>inventory[[#This Row],[Gas1_flux]]+L134*EXP(-1/life_gas1)</f>
        <v>0.34720106122762828</v>
      </c>
      <c r="M135" s="117">
        <f>inventory[[#This Row],[Gas2_flux]]+M134*EXP(-1/life_gas2)</f>
        <v>0</v>
      </c>
      <c r="N135" s="140">
        <f>inventory[[#This Row],[Gas3_flux]]+N134*EXP(-1/life_gas3)</f>
        <v>5.8166572527675681E-2</v>
      </c>
      <c r="O135" s="3">
        <f>inventory[[#This Row],[CO2]]*A_CO2</f>
        <v>1.6371066903226846E-15</v>
      </c>
      <c r="P135" s="3">
        <f>inventory[[#This Row],[CH4]]*A_CH4</f>
        <v>6.9225619644401816E-18</v>
      </c>
      <c r="Q135" s="3">
        <f>inventory[[#This Row],[gas1]]*A_gas1</f>
        <v>1.2389401632741716E-13</v>
      </c>
      <c r="R135" s="3">
        <f>inventory[[#This Row],[gas2]]*A_gas2</f>
        <v>0</v>
      </c>
      <c r="S135" s="3">
        <f>inventory[[#This Row],[gas3]]*A_gas3</f>
        <v>6.1995229368897636E-13</v>
      </c>
      <c r="T135" s="142">
        <f>inventory[[#This Row],[Other_forcing]]/earth_area</f>
        <v>0</v>
      </c>
      <c r="U135" s="3">
        <f>U134+A_CO2*(AX134+AY134*life1_CO2*(1-EXP(-1/life1_CO2))+AZ134*life2_CO2*(1-EXP(-1/life2_CO2))+BA134*life3_CO2*(1-EXP(-1/life3_CO2)))</f>
        <v>2.5181065320973748E-13</v>
      </c>
      <c r="V135" s="3">
        <f t="shared" si="13"/>
        <v>2.6104421270008557E-12</v>
      </c>
      <c r="W135" s="3">
        <f t="shared" si="14"/>
        <v>2.8186042212057157E-11</v>
      </c>
      <c r="X135" s="3">
        <f t="shared" si="15"/>
        <v>-3.5199999999999995E-12</v>
      </c>
      <c r="Y135" s="3">
        <f t="shared" si="16"/>
        <v>4.5172217601522036E-10</v>
      </c>
      <c r="Z135" s="142">
        <f>Z134+inventory[[#This Row],[Other_radfor]]</f>
        <v>0</v>
      </c>
      <c r="AA135" s="3">
        <f>SUM(inventory[[#This Row],[CO2_temp_s1]:[CO2_temp_s2]])</f>
        <v>1.2755902045179003E-15</v>
      </c>
      <c r="AB135" s="3">
        <f>inventory[[#This Row],[CH4_temp_s1]]+inventory[[#This Row],[CH4_temp_s2]]</f>
        <v>2.0765219283869598E-15</v>
      </c>
      <c r="AC135" s="3">
        <f>inventory[[#This Row],[gas1_temp_s1]]+inventory[[#This Row],[gas1_temp_s2]]</f>
        <v>1.0868670560390509E-13</v>
      </c>
      <c r="AD135" s="3">
        <f>inventory[[#This Row],[gas2_temp_s1]]+inventory[[#This Row],[gas2_temp_s2]]</f>
        <v>-2.6978501518952165E-15</v>
      </c>
      <c r="AE135" s="3">
        <f>inventory[[#This Row],[gas3_temp_s1]]+inventory[[#This Row],[gas3_temp_s2]]</f>
        <v>8.6109365039760579E-13</v>
      </c>
      <c r="AF135" s="142">
        <f>inventory[[#This Row],[other_temp_s1]]+inventory[[#This Row],[other_temp_s2]]</f>
        <v>0</v>
      </c>
      <c r="AG135" s="118">
        <f>inventory[[#This Row],[CO2_flux]]+AG134</f>
        <v>1</v>
      </c>
      <c r="AH135" s="118">
        <f>inventory[[#This Row],[CH4_flux]]+AH134</f>
        <v>1</v>
      </c>
      <c r="AI135" s="118">
        <f>inventory[[#This Row],[Gas1_flux]]+AI134</f>
        <v>1</v>
      </c>
      <c r="AJ135" s="118">
        <f>inventory[[#This Row],[Gas2_flux]]+AJ134</f>
        <v>1</v>
      </c>
      <c r="AK135" s="144">
        <f>inventory[[#This Row],[Gas3_flux]]+AK134</f>
        <v>1</v>
      </c>
      <c r="AL135" s="113">
        <f>A_CO2*(AX134*clim_sens1*(1-EXP(-1/clim_time1))
+AY134*clim_sens1*life1_CO2/(life1_CO2-clim_time1)*(EXP(-1/life1_CO2)-EXP(-1/clim_time1))
+AZ134*clim_sens1*life2_CO2/(life2_CO2-clim_time1)*(EXP(-1/life2_CO2)-EXP(-1/clim_time1))
+BA134*clim_sens1*life3_CO2/(life3_CO2-clim_time1)*(EXP(-1/life3_CO2)-EXP(-1/clim_time1)))
+AL134*EXP(-1/clim_time1)</f>
        <v>1.0510889370155476E-15</v>
      </c>
      <c r="AM135" s="113">
        <f>A_CO2*(AX134*clim_sens2*(1-EXP(-1/clim_time2))
+AY134*clim_sens2*life1_CO2/(life1_CO2-clim_time2)*(EXP(-1/life1_CO2)-EXP(-1/clim_time2))
+AZ134*clim_sens2*life2_CO2/(life2_CO2-clim_time2)*(EXP(-1/life2_CO2)-EXP(-1/clim_time2))
+BA134*clim_sens2*life3_CO2/(life3_CO2-clim_time2)*(EXP(-1/life3_CO2)-EXP(-1/clim_time2)))
+AM134*EXP(-1/clim_time2)</f>
        <v>2.2450126750235275E-16</v>
      </c>
      <c r="AN135" s="113">
        <f t="shared" si="17"/>
        <v>1.344193996716156E-17</v>
      </c>
      <c r="AO135" s="113">
        <f t="shared" si="18"/>
        <v>2.0630799884197984E-15</v>
      </c>
      <c r="AP135" s="113">
        <f t="shared" si="19"/>
        <v>8.4009107212770292E-14</v>
      </c>
      <c r="AQ135" s="113">
        <f t="shared" si="20"/>
        <v>2.4677598391134799E-14</v>
      </c>
      <c r="AR135" s="113">
        <f t="shared" si="21"/>
        <v>-6.3832396790527153E-20</v>
      </c>
      <c r="AS135" s="113">
        <f t="shared" si="22"/>
        <v>-2.6977863194984259E-15</v>
      </c>
      <c r="AT135" s="113">
        <f t="shared" si="23"/>
        <v>4.8096919168694396E-13</v>
      </c>
      <c r="AU135" s="113">
        <f t="shared" si="24"/>
        <v>3.8012445871066184E-13</v>
      </c>
      <c r="AV135" s="113">
        <f t="shared" si="25"/>
        <v>0</v>
      </c>
      <c r="AW135" s="149">
        <f>T134*Other_forcing_efficacy*clim_sens2*(1-EXP(-1/clim_time2))
+AW134*EXP(-1/clim_time2)</f>
        <v>0</v>
      </c>
      <c r="AX135" s="113">
        <f>p_0*(inventory[[#This Row],[CO2_flux]]+inventory[[#This Row],[CH4_to_CO2]])+AX134</f>
        <v>0.516077675225045</v>
      </c>
      <c r="AY135" s="113">
        <f>p_1*(inventory[[#This Row],[CO2_flux]]+inventory[[#This Row],[CH4_to_CO2]])+AY134*EXP(-1/life1_CO2)</f>
        <v>0.39207206754755231</v>
      </c>
      <c r="AZ135" s="113">
        <f>p_2*(inventory[[#This Row],[CO2_flux]]+inventory[[#This Row],[CH4_to_CO2]])+AZ134*EXP(-1/life2_CO2)</f>
        <v>2.6424461059525783E-2</v>
      </c>
      <c r="BA135" s="113">
        <f>p_3*(inventory[[#This Row],[CO2_flux]]+inventory[[#This Row],[CH4_to_CO2]])+BA134*EXP(-1/life3_CO2)</f>
        <v>7.4541702088769553E-6</v>
      </c>
      <c r="BB135" s="113">
        <f>IF(fossil_CH4,K134*(1-EXP(-1/life_CH4))*CH4_to_CO2,0)</f>
        <v>3.7972636770341383E-6</v>
      </c>
    </row>
    <row r="136" spans="1:54" x14ac:dyDescent="0.2">
      <c r="A136" s="43">
        <v>129</v>
      </c>
      <c r="B136" s="107">
        <v>0</v>
      </c>
      <c r="C136" s="107">
        <v>0</v>
      </c>
      <c r="D136" s="107">
        <v>0</v>
      </c>
      <c r="E136" s="107">
        <v>0</v>
      </c>
      <c r="F136" s="107">
        <v>0</v>
      </c>
      <c r="G136" s="107">
        <v>0</v>
      </c>
      <c r="H136" s="131">
        <f>SUM(inventory[[#This Row],[CO2_IRF]:[other_IRF]])</f>
        <v>4.7998861140852483E-10</v>
      </c>
      <c r="I136" s="133">
        <f>SUM(inventory[[#This Row],[CO2_temp]:[other_temp]])</f>
        <v>9.5895590825836408E-13</v>
      </c>
      <c r="J136" s="117">
        <f>SUM(inventory[[#This Row],[CO2_mass0]:[CO2_mass3]])</f>
        <v>0.93287741783422717</v>
      </c>
      <c r="K136" s="117">
        <f>inventory[[#This Row],[CH4_flux]]+K135*EXP(-1/life_CH4)</f>
        <v>3.0334471875838871E-5</v>
      </c>
      <c r="L136" s="117">
        <f>inventory[[#This Row],[Gas1_flux]]+L135*EXP(-1/life_gas1)</f>
        <v>0.34434345552242773</v>
      </c>
      <c r="M136" s="117">
        <f>inventory[[#This Row],[Gas2_flux]]+M135*EXP(-1/life_gas2)</f>
        <v>0</v>
      </c>
      <c r="N136" s="140">
        <f>inventory[[#This Row],[Gas3_flux]]+N135*EXP(-1/life_gas3)</f>
        <v>5.6888238346101218E-2</v>
      </c>
      <c r="O136" s="3">
        <f>inventory[[#This Row],[CO2]]*A_CO2</f>
        <v>1.6341213728202154E-15</v>
      </c>
      <c r="P136" s="3">
        <f>inventory[[#This Row],[CH4]]*A_CH4</f>
        <v>6.3862086442783513E-18</v>
      </c>
      <c r="Q136" s="3">
        <f>inventory[[#This Row],[gas1]]*A_gas1</f>
        <v>1.2287431826933628E-13</v>
      </c>
      <c r="R136" s="3">
        <f>inventory[[#This Row],[gas2]]*A_gas2</f>
        <v>0</v>
      </c>
      <c r="S136" s="3">
        <f>inventory[[#This Row],[gas3]]*A_gas3</f>
        <v>6.063275230771093E-13</v>
      </c>
      <c r="T136" s="142">
        <f>inventory[[#This Row],[Other_forcing]]/earth_area</f>
        <v>0</v>
      </c>
      <c r="U136" s="3">
        <f>U135+A_CO2*(AX135+AY135*life1_CO2*(1-EXP(-1/life1_CO2))+AZ135*life2_CO2*(1-EXP(-1/life2_CO2))+BA135*life3_CO2*(1-EXP(-1/life3_CO2)))</f>
        <v>2.5344626090353077E-13</v>
      </c>
      <c r="V136" s="3">
        <f t="shared" ref="V136:V199" si="26">V135+K135*A_CH4*life_CH4*(1-EXP(-1/life_CH4))</f>
        <v>2.6104487777820258E-12</v>
      </c>
      <c r="W136" s="3">
        <f t="shared" ref="W136:W199" si="27">W135+L135*A_gas1*life_gas1*(1-EXP(-1/life_gas1))</f>
        <v>2.8309425677084943E-11</v>
      </c>
      <c r="X136" s="3">
        <f t="shared" ref="X136:X199" si="28">X135+M135*A_gas2*life_gas2*(1-EXP(-1/life_gas2))</f>
        <v>-3.5199999999999995E-12</v>
      </c>
      <c r="Y136" s="3">
        <f t="shared" ref="Y136:Y199" si="29">Y135+N135*A_gas3*life_gas3*(1-EXP(-1/life_gas3))</f>
        <v>4.5233529069275437E-10</v>
      </c>
      <c r="Z136" s="142">
        <f>Z135+inventory[[#This Row],[Other_radfor]]</f>
        <v>0</v>
      </c>
      <c r="AA136" s="3">
        <f>SUM(inventory[[#This Row],[CO2_temp_s1]:[CO2_temp_s2]])</f>
        <v>1.2746171883818677E-15</v>
      </c>
      <c r="AB136" s="3">
        <f>inventory[[#This Row],[CH4_temp_s1]]+inventory[[#This Row],[CH4_temp_s2]]</f>
        <v>2.0704589696451308E-15</v>
      </c>
      <c r="AC136" s="3">
        <f>inventory[[#This Row],[gas1_temp_s1]]+inventory[[#This Row],[gas1_temp_s2]]</f>
        <v>1.0806419432867074E-13</v>
      </c>
      <c r="AD136" s="3">
        <f>inventory[[#This Row],[gas2_temp_s1]]+inventory[[#This Row],[gas2_temp_s2]]</f>
        <v>-2.6912630243326763E-15</v>
      </c>
      <c r="AE136" s="3">
        <f>inventory[[#This Row],[gas3_temp_s1]]+inventory[[#This Row],[gas3_temp_s2]]</f>
        <v>8.5023790079599899E-13</v>
      </c>
      <c r="AF136" s="142">
        <f>inventory[[#This Row],[other_temp_s1]]+inventory[[#This Row],[other_temp_s2]]</f>
        <v>0</v>
      </c>
      <c r="AG136" s="118">
        <f>inventory[[#This Row],[CO2_flux]]+AG135</f>
        <v>1</v>
      </c>
      <c r="AH136" s="118">
        <f>inventory[[#This Row],[CH4_flux]]+AH135</f>
        <v>1</v>
      </c>
      <c r="AI136" s="118">
        <f>inventory[[#This Row],[Gas1_flux]]+AI135</f>
        <v>1</v>
      </c>
      <c r="AJ136" s="118">
        <f>inventory[[#This Row],[Gas2_flux]]+AJ135</f>
        <v>1</v>
      </c>
      <c r="AK136" s="144">
        <f>inventory[[#This Row],[Gas3_flux]]+AK135</f>
        <v>1</v>
      </c>
      <c r="AL136" s="113">
        <f>A_CO2*(AX135*clim_sens1*(1-EXP(-1/clim_time1))
+AY135*clim_sens1*life1_CO2/(life1_CO2-clim_time1)*(EXP(-1/life1_CO2)-EXP(-1/clim_time1))
+AZ135*clim_sens1*life2_CO2/(life2_CO2-clim_time1)*(EXP(-1/life2_CO2)-EXP(-1/clim_time1))
+BA135*clim_sens1*life3_CO2/(life3_CO2-clim_time1)*(EXP(-1/life3_CO2)-EXP(-1/clim_time1)))
+AL135*EXP(-1/clim_time1)</f>
        <v>1.0489520820133279E-15</v>
      </c>
      <c r="AM136" s="113">
        <f>A_CO2*(AX135*clim_sens2*(1-EXP(-1/clim_time2))
+AY135*clim_sens2*life1_CO2/(life1_CO2-clim_time2)*(EXP(-1/life1_CO2)-EXP(-1/clim_time2))
+AZ135*clim_sens2*life2_CO2/(life2_CO2-clim_time2)*(EXP(-1/life2_CO2)-EXP(-1/clim_time2))
+BA135*clim_sens2*life3_CO2/(life3_CO2-clim_time2)*(EXP(-1/life3_CO2)-EXP(-1/clim_time2)))
+AM135*EXP(-1/clim_time2)</f>
        <v>2.2566510636853988E-16</v>
      </c>
      <c r="AN136" s="113">
        <f t="shared" ref="AN136:AN199" si="30">A_CH4*K135*clim_sens1*life_CH4/(life_CH4-clim_time1)*(EXP(-1/life_CH4)-EXP(-1/clim_time1))
+AN135*EXP(-1/clim_time1)</f>
        <v>1.2403922268114905E-17</v>
      </c>
      <c r="AO136" s="113">
        <f t="shared" ref="AO136:AO199" si="31">A_CH4*K135*clim_sens2*life_CH4/(life_CH4-clim_time2)*(EXP(-1/life_CH4)-EXP(-1/clim_time2))
+AO135*EXP(-1/clim_time2)</f>
        <v>2.0580550473770161E-15</v>
      </c>
      <c r="AP136" s="113">
        <f t="shared" ref="AP136:AP199" si="32">A_gas1*L135*clim_sens1*life_gas1/(life_gas1-clim_time1)*(EXP(-1/life_gas1)-EXP(-1/clim_time1))
+AP135*EXP(-1/clim_time1)</f>
        <v>8.3317684217874678E-14</v>
      </c>
      <c r="AQ136" s="113">
        <f t="shared" ref="AQ136:AQ199" si="33">A_gas1*L135*clim_sens2*life_gas1/(life_gas1-clim_time2)*(EXP(-1/life_gas1)-EXP(-1/clim_time2))
+AQ135*EXP(-1/clim_time2)</f>
        <v>2.4746510110796065E-14</v>
      </c>
      <c r="AR136" s="113">
        <f t="shared" ref="AR136:AR199" si="34">A_gas2*M135*clim_sens1*life_gas2/(life_gas2-clim_time1)*(EXP(-1/life_gas2)-EXP(-1/clim_time1))
+AR135*EXP(-1/clim_time1)</f>
        <v>-5.6668201261937007E-20</v>
      </c>
      <c r="AS136" s="113">
        <f t="shared" ref="AS136:AS199" si="35">A_gas2*M135*clim_sens2*life_gas2/(life_gas2-clim_time2)*(EXP(-1/life_gas2)-EXP(-1/clim_time2))
+AS135*EXP(-1/clim_time2)</f>
        <v>-2.6912063561314144E-15</v>
      </c>
      <c r="AT136" s="113">
        <f t="shared" ref="AT136:AT199" si="36">A_gas3*N135*clim_sens1*life_gas3/(life_gas3-clim_time1)*(EXP(-1/life_gas3)-EXP(-1/clim_time1))
+AT135*EXP(-1/clim_time1)</f>
        <v>4.7039905036187461E-13</v>
      </c>
      <c r="AU136" s="113">
        <f t="shared" ref="AU136:AU199" si="37">A_gas3*N135*clim_sens2*life_gas3/(life_gas3-clim_time2)*(EXP(-1/life_gas3)-EXP(-1/clim_time2))
+AU135*EXP(-1/clim_time2)</f>
        <v>3.7983885043412439E-13</v>
      </c>
      <c r="AV136" s="113">
        <f t="shared" ref="AV136:AV199" si="38">T135*Other_forcing_efficacy*clim_sens1*(1-EXP(-1/clim_time1))
+AV135*EXP(-1/clim_time1)</f>
        <v>0</v>
      </c>
      <c r="AW136" s="149">
        <f>T135*Other_forcing_efficacy*clim_sens2*(1-EXP(-1/clim_time2))
+AW135*EXP(-1/clim_time2)</f>
        <v>0</v>
      </c>
      <c r="AX136" s="113">
        <f>p_0*(inventory[[#This Row],[CO2_flux]]+inventory[[#This Row],[CH4_to_CO2]])+AX135</f>
        <v>0.51607843643898488</v>
      </c>
      <c r="AY136" s="113">
        <f>p_1*(inventory[[#This Row],[CO2_flux]]+inventory[[#This Row],[CH4_to_CO2]])+AY135*EXP(-1/life1_CO2)</f>
        <v>0.39108001389879204</v>
      </c>
      <c r="AZ136" s="113">
        <f>p_2*(inventory[[#This Row],[CO2_flux]]+inventory[[#This Row],[CH4_to_CO2]])+AZ135*EXP(-1/life2_CO2)</f>
        <v>2.5712090868048293E-2</v>
      </c>
      <c r="BA136" s="113">
        <f>p_3*(inventory[[#This Row],[CO2_flux]]+inventory[[#This Row],[CH4_to_CO2]])+BA135*EXP(-1/life3_CO2)</f>
        <v>6.876628401879412E-6</v>
      </c>
      <c r="BB136" s="113">
        <f>IF(fossil_CH4,K135*(1-EXP(-1/life_CH4))*CH4_to_CO2,0)</f>
        <v>3.5030554068634736E-6</v>
      </c>
    </row>
    <row r="137" spans="1:54" x14ac:dyDescent="0.2">
      <c r="A137" s="43">
        <v>130</v>
      </c>
      <c r="B137" s="107">
        <v>0</v>
      </c>
      <c r="C137" s="107">
        <v>0</v>
      </c>
      <c r="D137" s="107">
        <v>0</v>
      </c>
      <c r="E137" s="107">
        <v>0</v>
      </c>
      <c r="F137" s="107">
        <v>0</v>
      </c>
      <c r="G137" s="107">
        <v>0</v>
      </c>
      <c r="H137" s="131">
        <f>SUM(inventory[[#This Row],[CO2_IRF]:[other_IRF]])</f>
        <v>4.8071225833271555E-10</v>
      </c>
      <c r="I137" s="133">
        <f>SUM(inventory[[#This Row],[CO2_temp]:[other_temp]])</f>
        <v>9.4770063556917249E-13</v>
      </c>
      <c r="J137" s="117">
        <f>SUM(inventory[[#This Row],[CO2_mass0]:[CO2_mass3]])</f>
        <v>0.93119476942705248</v>
      </c>
      <c r="K137" s="117">
        <f>inventory[[#This Row],[CH4_flux]]+K136*EXP(-1/life_CH4)</f>
        <v>2.7984186708362213E-5</v>
      </c>
      <c r="L137" s="117">
        <f>inventory[[#This Row],[Gas1_flux]]+L136*EXP(-1/life_gas1)</f>
        <v>0.34150936907243201</v>
      </c>
      <c r="M137" s="117">
        <f>inventory[[#This Row],[Gas2_flux]]+M136*EXP(-1/life_gas2)</f>
        <v>0</v>
      </c>
      <c r="N137" s="140">
        <f>inventory[[#This Row],[Gas3_flux]]+N136*EXP(-1/life_gas3)</f>
        <v>5.5637998277842514E-2</v>
      </c>
      <c r="O137" s="3">
        <f>inventory[[#This Row],[CO2]]*A_CO2</f>
        <v>1.6311738776053675E-15</v>
      </c>
      <c r="P137" s="3">
        <f>inventory[[#This Row],[CH4]]*A_CH4</f>
        <v>5.8914114539895867E-18</v>
      </c>
      <c r="Q137" s="3">
        <f>inventory[[#This Row],[gas1]]*A_gas1</f>
        <v>1.2186301274029331E-13</v>
      </c>
      <c r="R137" s="3">
        <f>inventory[[#This Row],[gas2]]*A_gas2</f>
        <v>0</v>
      </c>
      <c r="S137" s="3">
        <f>inventory[[#This Row],[gas3]]*A_gas3</f>
        <v>5.9300218578634738E-13</v>
      </c>
      <c r="T137" s="142">
        <f>inventory[[#This Row],[Other_forcing]]/earth_area</f>
        <v>0</v>
      </c>
      <c r="U137" s="3">
        <f>U136+A_CO2*(AX136+AY136*life1_CO2*(1-EXP(-1/life1_CO2))+AZ136*life2_CO2*(1-EXP(-1/life2_CO2))+BA136*life3_CO2*(1-EXP(-1/life3_CO2)))</f>
        <v>2.5507890251049672E-13</v>
      </c>
      <c r="V137" s="3">
        <f t="shared" si="26"/>
        <v>2.6104549132671854E-12</v>
      </c>
      <c r="W137" s="3">
        <f t="shared" si="27"/>
        <v>2.8431793646099141E-11</v>
      </c>
      <c r="X137" s="3">
        <f t="shared" si="28"/>
        <v>-3.5199999999999995E-12</v>
      </c>
      <c r="Y137" s="3">
        <f t="shared" si="29"/>
        <v>4.5293493087083868E-10</v>
      </c>
      <c r="Z137" s="142">
        <f>Z136+inventory[[#This Row],[Other_radfor]]</f>
        <v>0</v>
      </c>
      <c r="AA137" s="3">
        <f>SUM(inventory[[#This Row],[CO2_temp_s1]:[CO2_temp_s2]])</f>
        <v>1.2736680276523638E-15</v>
      </c>
      <c r="AB137" s="3">
        <f>inventory[[#This Row],[CH4_temp_s1]]+inventory[[#This Row],[CH4_temp_s2]]</f>
        <v>2.0644877649979819E-15</v>
      </c>
      <c r="AC137" s="3">
        <f>inventory[[#This Row],[gas1_temp_s1]]+inventory[[#This Row],[gas1_temp_s2]]</f>
        <v>1.0744614243393667E-13</v>
      </c>
      <c r="AD137" s="3">
        <f>inventory[[#This Row],[gas2_temp_s1]]+inventory[[#This Row],[gas2_temp_s2]]</f>
        <v>-2.6846927495230324E-15</v>
      </c>
      <c r="AE137" s="3">
        <f>inventory[[#This Row],[gas3_temp_s1]]+inventory[[#This Row],[gas3_temp_s2]]</f>
        <v>8.3960103009210847E-13</v>
      </c>
      <c r="AF137" s="142">
        <f>inventory[[#This Row],[other_temp_s1]]+inventory[[#This Row],[other_temp_s2]]</f>
        <v>0</v>
      </c>
      <c r="AG137" s="118">
        <f>inventory[[#This Row],[CO2_flux]]+AG136</f>
        <v>1</v>
      </c>
      <c r="AH137" s="118">
        <f>inventory[[#This Row],[CH4_flux]]+AH136</f>
        <v>1</v>
      </c>
      <c r="AI137" s="118">
        <f>inventory[[#This Row],[Gas1_flux]]+AI136</f>
        <v>1</v>
      </c>
      <c r="AJ137" s="118">
        <f>inventory[[#This Row],[Gas2_flux]]+AJ136</f>
        <v>1</v>
      </c>
      <c r="AK137" s="144">
        <f>inventory[[#This Row],[Gas3_flux]]+AK136</f>
        <v>1</v>
      </c>
      <c r="AL137" s="113">
        <f>A_CO2*(AX136*clim_sens1*(1-EXP(-1/clim_time1))
+AY136*clim_sens1*life1_CO2/(life1_CO2-clim_time1)*(EXP(-1/life1_CO2)-EXP(-1/clim_time1))
+AZ136*clim_sens1*life2_CO2/(life2_CO2-clim_time1)*(EXP(-1/life2_CO2)-EXP(-1/clim_time1))
+BA136*clim_sens1*life3_CO2/(life3_CO2-clim_time1)*(EXP(-1/life3_CO2)-EXP(-1/clim_time1)))
+AL136*EXP(-1/clim_time1)</f>
        <v>1.0468450245775452E-15</v>
      </c>
      <c r="AM137" s="113">
        <f>A_CO2*(AX136*clim_sens2*(1-EXP(-1/clim_time2))
+AY136*clim_sens2*life1_CO2/(life1_CO2-clim_time2)*(EXP(-1/life1_CO2)-EXP(-1/clim_time2))
+AZ136*clim_sens2*life2_CO2/(life2_CO2-clim_time2)*(EXP(-1/life2_CO2)-EXP(-1/clim_time2))
+BA136*clim_sens2*life3_CO2/(life3_CO2-clim_time2)*(EXP(-1/life3_CO2)-EXP(-1/clim_time2)))
+AM136*EXP(-1/clim_time2)</f>
        <v>2.2682300307481854E-16</v>
      </c>
      <c r="AN137" s="113">
        <f t="shared" si="30"/>
        <v>1.144594188253472E-17</v>
      </c>
      <c r="AO137" s="113">
        <f t="shared" si="31"/>
        <v>2.0530418231154472E-15</v>
      </c>
      <c r="AP137" s="113">
        <f t="shared" si="32"/>
        <v>8.2631951234031484E-14</v>
      </c>
      <c r="AQ137" s="113">
        <f t="shared" si="33"/>
        <v>2.4814191199905192E-14</v>
      </c>
      <c r="AR137" s="113">
        <f t="shared" si="34"/>
        <v>-5.0308075455815564E-20</v>
      </c>
      <c r="AS137" s="113">
        <f t="shared" si="35"/>
        <v>-2.6846424414475765E-15</v>
      </c>
      <c r="AT137" s="113">
        <f t="shared" si="36"/>
        <v>4.6006119018603189E-13</v>
      </c>
      <c r="AU137" s="113">
        <f t="shared" si="37"/>
        <v>3.7953983990607652E-13</v>
      </c>
      <c r="AV137" s="113">
        <f t="shared" si="38"/>
        <v>0</v>
      </c>
      <c r="AW137" s="149">
        <f>T136*Other_forcing_efficacy*clim_sens2*(1-EXP(-1/clim_time2))
+AW136*EXP(-1/clim_time2)</f>
        <v>0</v>
      </c>
      <c r="AX137" s="113">
        <f>p_0*(inventory[[#This Row],[CO2_flux]]+inventory[[#This Row],[CH4_to_CO2]])+AX136</f>
        <v>0.51607913867481436</v>
      </c>
      <c r="AY137" s="113">
        <f>p_1*(inventory[[#This Row],[CO2_flux]]+inventory[[#This Row],[CH4_to_CO2]])+AY136*EXP(-1/life1_CO2)</f>
        <v>0.3900904116163238</v>
      </c>
      <c r="AZ137" s="113">
        <f>p_2*(inventory[[#This Row],[CO2_flux]]+inventory[[#This Row],[CH4_to_CO2]])+AZ136*EXP(-1/life2_CO2)</f>
        <v>2.5018875301945655E-2</v>
      </c>
      <c r="BA137" s="113">
        <f>p_3*(inventory[[#This Row],[CO2_flux]]+inventory[[#This Row],[CH4_to_CO2]])+BA136*EXP(-1/life3_CO2)</f>
        <v>6.3438339685317966E-6</v>
      </c>
      <c r="BB137" s="113">
        <f>IF(fossil_CH4,K136*(1-EXP(-1/life_CH4))*CH4_to_CO2,0)</f>
        <v>3.2316421052804063E-6</v>
      </c>
    </row>
    <row r="138" spans="1:54" x14ac:dyDescent="0.2">
      <c r="A138" s="43">
        <v>131</v>
      </c>
      <c r="B138" s="107">
        <v>0</v>
      </c>
      <c r="C138" s="107">
        <v>0</v>
      </c>
      <c r="D138" s="107">
        <v>0</v>
      </c>
      <c r="E138" s="107">
        <v>0</v>
      </c>
      <c r="F138" s="107">
        <v>0</v>
      </c>
      <c r="G138" s="107">
        <v>0</v>
      </c>
      <c r="H138" s="131">
        <f>SUM(inventory[[#This Row],[CO2_IRF]:[other_IRF]])</f>
        <v>4.8142171634607522E-10</v>
      </c>
      <c r="I138" s="133">
        <f>SUM(inventory[[#This Row],[CO2_temp]:[other_temp]])</f>
        <v>9.3666399818072414E-13</v>
      </c>
      <c r="J138" s="117">
        <f>SUM(inventory[[#This Row],[CO2_mass0]:[CO2_mass3]])</f>
        <v>0.92953320122315908</v>
      </c>
      <c r="K138" s="117">
        <f>inventory[[#This Row],[CH4_flux]]+K137*EXP(-1/life_CH4)</f>
        <v>2.5815999333491612E-5</v>
      </c>
      <c r="L138" s="117">
        <f>inventory[[#This Row],[Gas1_flux]]+L137*EXP(-1/life_gas1)</f>
        <v>0.33869860830462145</v>
      </c>
      <c r="M138" s="117">
        <f>inventory[[#This Row],[Gas2_flux]]+M137*EXP(-1/life_gas2)</f>
        <v>0</v>
      </c>
      <c r="N138" s="140">
        <f>inventory[[#This Row],[Gas3_flux]]+N137*EXP(-1/life_gas3)</f>
        <v>5.4415234894988791E-2</v>
      </c>
      <c r="O138" s="3">
        <f>inventory[[#This Row],[CO2]]*A_CO2</f>
        <v>1.6282633085826074E-15</v>
      </c>
      <c r="P138" s="3">
        <f>inventory[[#This Row],[CH4]]*A_CH4</f>
        <v>5.4349506653367133E-18</v>
      </c>
      <c r="Q138" s="3">
        <f>inventory[[#This Row],[gas1]]*A_gas1</f>
        <v>1.2086003066636677E-13</v>
      </c>
      <c r="R138" s="3">
        <f>inventory[[#This Row],[gas2]]*A_gas2</f>
        <v>0</v>
      </c>
      <c r="S138" s="3">
        <f>inventory[[#This Row],[gas3]]*A_gas3</f>
        <v>5.7996970113241019E-13</v>
      </c>
      <c r="T138" s="142">
        <f>inventory[[#This Row],[Other_forcing]]/earth_area</f>
        <v>0</v>
      </c>
      <c r="U138" s="3">
        <f>U137+A_CO2*(AX137+AY137*life1_CO2*(1-EXP(-1/life1_CO2))+AZ137*life2_CO2*(1-EXP(-1/life2_CO2))+BA137*life3_CO2*(1-EXP(-1/life3_CO2)))</f>
        <v>2.5670861538407469E-13</v>
      </c>
      <c r="V138" s="3">
        <f t="shared" si="26"/>
        <v>2.6104605733809649E-12</v>
      </c>
      <c r="W138" s="3">
        <f t="shared" si="27"/>
        <v>2.8553154477044254E-11</v>
      </c>
      <c r="X138" s="3">
        <f t="shared" si="28"/>
        <v>-3.5199999999999995E-12</v>
      </c>
      <c r="Y138" s="3">
        <f t="shared" si="29"/>
        <v>4.5352139268026587E-10</v>
      </c>
      <c r="Z138" s="142">
        <f>Z137+inventory[[#This Row],[Other_radfor]]</f>
        <v>0</v>
      </c>
      <c r="AA138" s="3">
        <f>SUM(inventory[[#This Row],[CO2_temp_s1]:[CO2_temp_s2]])</f>
        <v>1.2727420763060632E-15</v>
      </c>
      <c r="AB138" s="3">
        <f>inventory[[#This Row],[CH4_temp_s1]]+inventory[[#This Row],[CH4_temp_s2]]</f>
        <v>2.0586021698957425E-15</v>
      </c>
      <c r="AC138" s="3">
        <f>inventory[[#This Row],[gas1_temp_s1]]+inventory[[#This Row],[gas1_temp_s2]]</f>
        <v>1.0683251491180659E-13</v>
      </c>
      <c r="AD138" s="3">
        <f>inventory[[#This Row],[gas2_temp_s1]]+inventory[[#This Row],[gas2_temp_s2]]</f>
        <v>-2.6781391980788309E-15</v>
      </c>
      <c r="AE138" s="3">
        <f>inventory[[#This Row],[gas3_temp_s1]]+inventory[[#This Row],[gas3_temp_s2]]</f>
        <v>8.2917827822079465E-13</v>
      </c>
      <c r="AF138" s="142">
        <f>inventory[[#This Row],[other_temp_s1]]+inventory[[#This Row],[other_temp_s2]]</f>
        <v>0</v>
      </c>
      <c r="AG138" s="118">
        <f>inventory[[#This Row],[CO2_flux]]+AG137</f>
        <v>1</v>
      </c>
      <c r="AH138" s="118">
        <f>inventory[[#This Row],[CH4_flux]]+AH137</f>
        <v>1</v>
      </c>
      <c r="AI138" s="118">
        <f>inventory[[#This Row],[Gas1_flux]]+AI137</f>
        <v>1</v>
      </c>
      <c r="AJ138" s="118">
        <f>inventory[[#This Row],[Gas2_flux]]+AJ137</f>
        <v>1</v>
      </c>
      <c r="AK138" s="144">
        <f>inventory[[#This Row],[Gas3_flux]]+AK137</f>
        <v>1</v>
      </c>
      <c r="AL138" s="113">
        <f>A_CO2*(AX137*clim_sens1*(1-EXP(-1/clim_time1))
+AY137*clim_sens1*life1_CO2/(life1_CO2-clim_time1)*(EXP(-1/life1_CO2)-EXP(-1/clim_time1))
+AZ137*clim_sens1*life2_CO2/(life2_CO2-clim_time1)*(EXP(-1/life2_CO2)-EXP(-1/clim_time1))
+BA137*clim_sens1*life3_CO2/(life3_CO2-clim_time1)*(EXP(-1/life3_CO2)-EXP(-1/clim_time1)))
+AL137*EXP(-1/clim_time1)</f>
        <v>1.0447670651075745E-15</v>
      </c>
      <c r="AM138" s="113">
        <f>A_CO2*(AX137*clim_sens2*(1-EXP(-1/clim_time2))
+AY137*clim_sens2*life1_CO2/(life1_CO2-clim_time2)*(EXP(-1/life1_CO2)-EXP(-1/clim_time2))
+AZ137*clim_sens2*life2_CO2/(life2_CO2-clim_time2)*(EXP(-1/life2_CO2)-EXP(-1/clim_time2))
+BA137*clim_sens2*life3_CO2/(life3_CO2-clim_time2)*(EXP(-1/life3_CO2)-EXP(-1/clim_time2)))
+AM137*EXP(-1/clim_time2)</f>
        <v>2.2797501119848878E-16</v>
      </c>
      <c r="AN138" s="113">
        <f t="shared" si="30"/>
        <v>1.0561841064061955E-17</v>
      </c>
      <c r="AO138" s="113">
        <f t="shared" si="31"/>
        <v>2.0480403288316804E-15</v>
      </c>
      <c r="AP138" s="113">
        <f t="shared" si="32"/>
        <v>8.1951861506563136E-14</v>
      </c>
      <c r="AQ138" s="113">
        <f t="shared" si="33"/>
        <v>2.4880653405243454E-14</v>
      </c>
      <c r="AR138" s="113">
        <f t="shared" si="34"/>
        <v>-4.4661775029164251E-20</v>
      </c>
      <c r="AS138" s="113">
        <f t="shared" si="35"/>
        <v>-2.6780945363038018E-15</v>
      </c>
      <c r="AT138" s="113">
        <f t="shared" si="36"/>
        <v>4.4995050855350248E-13</v>
      </c>
      <c r="AU138" s="113">
        <f t="shared" si="37"/>
        <v>3.7922776966729222E-13</v>
      </c>
      <c r="AV138" s="113">
        <f t="shared" si="38"/>
        <v>0</v>
      </c>
      <c r="AW138" s="149">
        <f>T137*Other_forcing_efficacy*clim_sens2*(1-EXP(-1/clim_time2))
+AW137*EXP(-1/clim_time2)</f>
        <v>0</v>
      </c>
      <c r="AX138" s="113">
        <f>p_0*(inventory[[#This Row],[CO2_flux]]+inventory[[#This Row],[CH4_to_CO2]])+AX137</f>
        <v>0.51607978650209962</v>
      </c>
      <c r="AY138" s="113">
        <f>p_1*(inventory[[#This Row],[CO2_flux]]+inventory[[#This Row],[CH4_to_CO2]])+AY137*EXP(-1/life1_CO2)</f>
        <v>0.38910325920304811</v>
      </c>
      <c r="AZ138" s="113">
        <f>p_2*(inventory[[#This Row],[CO2_flux]]+inventory[[#This Row],[CH4_to_CO2]])+AZ137*EXP(-1/life2_CO2)</f>
        <v>2.434430319808522E-2</v>
      </c>
      <c r="BA138" s="113">
        <f>p_3*(inventory[[#This Row],[CO2_flux]]+inventory[[#This Row],[CH4_to_CO2]])+BA137*EXP(-1/life3_CO2)</f>
        <v>5.8523199261214073E-6</v>
      </c>
      <c r="BB138" s="113">
        <f>IF(fossil_CH4,K137*(1-EXP(-1/life_CH4))*CH4_to_CO2,0)</f>
        <v>2.9812576404470778E-6</v>
      </c>
    </row>
    <row r="139" spans="1:54" x14ac:dyDescent="0.2">
      <c r="A139" s="43">
        <v>132</v>
      </c>
      <c r="B139" s="107">
        <v>0</v>
      </c>
      <c r="C139" s="107">
        <v>0</v>
      </c>
      <c r="D139" s="107">
        <v>0</v>
      </c>
      <c r="E139" s="107">
        <v>0</v>
      </c>
      <c r="F139" s="107">
        <v>0</v>
      </c>
      <c r="G139" s="107">
        <v>0</v>
      </c>
      <c r="H139" s="131">
        <f>SUM(inventory[[#This Row],[CO2_IRF]:[other_IRF]])</f>
        <v>4.8211728343374901E-10</v>
      </c>
      <c r="I139" s="133">
        <f>SUM(inventory[[#This Row],[CO2_temp]:[other_temp]])</f>
        <v>9.2584129934916412E-13</v>
      </c>
      <c r="J139" s="117">
        <f>SUM(inventory[[#This Row],[CO2_mass0]:[CO2_mass3]])</f>
        <v>0.92789221455763937</v>
      </c>
      <c r="K139" s="117">
        <f>inventory[[#This Row],[CH4_flux]]+K138*EXP(-1/life_CH4)</f>
        <v>2.3815800992625829E-5</v>
      </c>
      <c r="L139" s="117">
        <f>inventory[[#This Row],[Gas1_flux]]+L138*EXP(-1/life_gas1)</f>
        <v>0.33591098123916091</v>
      </c>
      <c r="M139" s="117">
        <f>inventory[[#This Row],[Gas2_flux]]+M138*EXP(-1/life_gas2)</f>
        <v>0</v>
      </c>
      <c r="N139" s="140">
        <f>inventory[[#This Row],[Gas3_flux]]+N138*EXP(-1/life_gas3)</f>
        <v>5.3219344338921205E-2</v>
      </c>
      <c r="O139" s="3">
        <f>inventory[[#This Row],[CO2]]*A_CO2</f>
        <v>1.6253887922406166E-15</v>
      </c>
      <c r="P139" s="3">
        <f>inventory[[#This Row],[CH4]]*A_CH4</f>
        <v>5.0138560114725596E-18</v>
      </c>
      <c r="Q139" s="3">
        <f>inventory[[#This Row],[gas1]]*A_gas1</f>
        <v>1.1986530354214151E-13</v>
      </c>
      <c r="R139" s="3">
        <f>inventory[[#This Row],[gas2]]*A_gas2</f>
        <v>0</v>
      </c>
      <c r="S139" s="3">
        <f>inventory[[#This Row],[gas3]]*A_gas3</f>
        <v>5.672236330555551E-13</v>
      </c>
      <c r="T139" s="142">
        <f>inventory[[#This Row],[Other_forcing]]/earth_area</f>
        <v>0</v>
      </c>
      <c r="U139" s="3">
        <f>U138+A_CO2*(AX138+AY138*life1_CO2*(1-EXP(-1/life1_CO2))+AZ138*life2_CO2*(1-EXP(-1/life2_CO2))+BA138*life3_CO2*(1-EXP(-1/life3_CO2)))</f>
        <v>2.5833543599440702E-13</v>
      </c>
      <c r="V139" s="3">
        <f t="shared" si="26"/>
        <v>2.6104657949546727E-12</v>
      </c>
      <c r="W139" s="3">
        <f t="shared" si="27"/>
        <v>2.8673516459075511E-11</v>
      </c>
      <c r="X139" s="3">
        <f t="shared" si="28"/>
        <v>-3.5199999999999995E-12</v>
      </c>
      <c r="Y139" s="3">
        <f t="shared" si="29"/>
        <v>4.5409496574372437E-10</v>
      </c>
      <c r="Z139" s="142">
        <f>Z138+inventory[[#This Row],[Other_radfor]]</f>
        <v>0</v>
      </c>
      <c r="AA139" s="3">
        <f>SUM(inventory[[#This Row],[CO2_temp_s1]:[CO2_temp_s2]])</f>
        <v>1.2718387032468679E-15</v>
      </c>
      <c r="AB139" s="3">
        <f>inventory[[#This Row],[CH4_temp_s1]]+inventory[[#This Row],[CH4_temp_s2]]</f>
        <v>2.0527965087375796E-15</v>
      </c>
      <c r="AC139" s="3">
        <f>inventory[[#This Row],[gas1_temp_s1]]+inventory[[#This Row],[gas1_temp_s2]]</f>
        <v>1.0622327702998922E-13</v>
      </c>
      <c r="AD139" s="3">
        <f>inventory[[#This Row],[gas2_temp_s1]]+inventory[[#This Row],[gas2_temp_s2]]</f>
        <v>-2.6716022508366164E-15</v>
      </c>
      <c r="AE139" s="3">
        <f>inventory[[#This Row],[gas3_temp_s1]]+inventory[[#This Row],[gas3_temp_s2]]</f>
        <v>8.1896498935802711E-13</v>
      </c>
      <c r="AF139" s="142">
        <f>inventory[[#This Row],[other_temp_s1]]+inventory[[#This Row],[other_temp_s2]]</f>
        <v>0</v>
      </c>
      <c r="AG139" s="118">
        <f>inventory[[#This Row],[CO2_flux]]+AG138</f>
        <v>1</v>
      </c>
      <c r="AH139" s="118">
        <f>inventory[[#This Row],[CH4_flux]]+AH138</f>
        <v>1</v>
      </c>
      <c r="AI139" s="118">
        <f>inventory[[#This Row],[Gas1_flux]]+AI138</f>
        <v>1</v>
      </c>
      <c r="AJ139" s="118">
        <f>inventory[[#This Row],[Gas2_flux]]+AJ138</f>
        <v>1</v>
      </c>
      <c r="AK139" s="144">
        <f>inventory[[#This Row],[Gas3_flux]]+AK138</f>
        <v>1</v>
      </c>
      <c r="AL139" s="113">
        <f>A_CO2*(AX138*clim_sens1*(1-EXP(-1/clim_time1))
+AY138*clim_sens1*life1_CO2/(life1_CO2-clim_time1)*(EXP(-1/life1_CO2)-EXP(-1/clim_time1))
+AZ138*clim_sens1*life2_CO2/(life2_CO2-clim_time1)*(EXP(-1/life2_CO2)-EXP(-1/clim_time1))
+BA138*clim_sens1*life3_CO2/(life3_CO2-clim_time1)*(EXP(-1/life3_CO2)-EXP(-1/clim_time1)))
+AL138*EXP(-1/clim_time1)</f>
        <v>1.0427175199849179E-15</v>
      </c>
      <c r="AM139" s="113">
        <f>A_CO2*(AX138*clim_sens2*(1-EXP(-1/clim_time2))
+AY138*clim_sens2*life1_CO2/(life1_CO2-clim_time2)*(EXP(-1/life1_CO2)-EXP(-1/clim_time2))
+AZ138*clim_sens2*life2_CO2/(life2_CO2-clim_time2)*(EXP(-1/life2_CO2)-EXP(-1/clim_time2))
+BA138*clim_sens2*life3_CO2/(life3_CO2-clim_time2)*(EXP(-1/life3_CO2)-EXP(-1/clim_time2)))
+AM138*EXP(-1/clim_time2)</f>
        <v>2.2912118326195005E-16</v>
      </c>
      <c r="AN139" s="113">
        <f t="shared" si="30"/>
        <v>9.7459342840775914E-18</v>
      </c>
      <c r="AO139" s="113">
        <f t="shared" si="31"/>
        <v>2.0430505744535018E-15</v>
      </c>
      <c r="AP139" s="113">
        <f t="shared" si="32"/>
        <v>8.1277368657024681E-14</v>
      </c>
      <c r="AQ139" s="113">
        <f t="shared" si="33"/>
        <v>2.4945908372964546E-14</v>
      </c>
      <c r="AR139" s="113">
        <f t="shared" si="34"/>
        <v>-3.9649184165424026E-20</v>
      </c>
      <c r="AS139" s="113">
        <f t="shared" si="35"/>
        <v>-2.6715626016524509E-15</v>
      </c>
      <c r="AT139" s="113">
        <f t="shared" si="36"/>
        <v>4.4006201474461164E-13</v>
      </c>
      <c r="AU139" s="113">
        <f t="shared" si="37"/>
        <v>3.7890297461341548E-13</v>
      </c>
      <c r="AV139" s="113">
        <f t="shared" si="38"/>
        <v>0</v>
      </c>
      <c r="AW139" s="149">
        <f>T138*Other_forcing_efficacy*clim_sens2*(1-EXP(-1/clim_time2))
+AW138*EXP(-1/clim_time2)</f>
        <v>0</v>
      </c>
      <c r="AX139" s="113">
        <f>p_0*(inventory[[#This Row],[CO2_flux]]+inventory[[#This Row],[CH4_to_CO2]])+AX138</f>
        <v>0.51608038413636137</v>
      </c>
      <c r="AY139" s="113">
        <f>p_1*(inventory[[#This Row],[CO2_flux]]+inventory[[#This Row],[CH4_to_CO2]])+AY138*EXP(-1/life1_CO2)</f>
        <v>0.3881185548006949</v>
      </c>
      <c r="AZ139" s="113">
        <f>p_2*(inventory[[#This Row],[CO2_flux]]+inventory[[#This Row],[CH4_to_CO2]])+AZ138*EXP(-1/life2_CO2)</f>
        <v>2.3687876732672718E-2</v>
      </c>
      <c r="BA139" s="113">
        <f>p_3*(inventory[[#This Row],[CO2_flux]]+inventory[[#This Row],[CH4_to_CO2]])+BA138*EXP(-1/life3_CO2)</f>
        <v>5.3988879103670842E-6</v>
      </c>
      <c r="BB139" s="113">
        <f>IF(fossil_CH4,K138*(1-EXP(-1/life_CH4))*CH4_to_CO2,0)</f>
        <v>2.7502727186904514E-6</v>
      </c>
    </row>
    <row r="140" spans="1:54" x14ac:dyDescent="0.2">
      <c r="A140" s="43">
        <v>133</v>
      </c>
      <c r="B140" s="107">
        <v>0</v>
      </c>
      <c r="C140" s="107">
        <v>0</v>
      </c>
      <c r="D140" s="107">
        <v>0</v>
      </c>
      <c r="E140" s="107">
        <v>0</v>
      </c>
      <c r="F140" s="107">
        <v>0</v>
      </c>
      <c r="G140" s="107">
        <v>0</v>
      </c>
      <c r="H140" s="131">
        <f>SUM(inventory[[#This Row],[CO2_IRF]:[other_IRF]])</f>
        <v>4.8279925114386939E-10</v>
      </c>
      <c r="I140" s="133">
        <f>SUM(inventory[[#This Row],[CO2_temp]:[other_temp]])</f>
        <v>9.1522794502278413E-13</v>
      </c>
      <c r="J140" s="117">
        <f>SUM(inventory[[#This Row],[CO2_mass0]:[CO2_mass3]])</f>
        <v>0.92627132336967399</v>
      </c>
      <c r="K140" s="117">
        <f>inventory[[#This Row],[CH4_flux]]+K139*EXP(-1/life_CH4)</f>
        <v>2.1970576059960128E-5</v>
      </c>
      <c r="L140" s="117">
        <f>inventory[[#This Row],[Gas1_flux]]+L139*EXP(-1/life_gas1)</f>
        <v>0.33314629747628721</v>
      </c>
      <c r="M140" s="117">
        <f>inventory[[#This Row],[Gas2_flux]]+M139*EXP(-1/life_gas2)</f>
        <v>0</v>
      </c>
      <c r="N140" s="140">
        <f>inventory[[#This Row],[Gas3_flux]]+N139*EXP(-1/life_gas3)</f>
        <v>5.204973602209878E-2</v>
      </c>
      <c r="O140" s="3">
        <f>inventory[[#This Row],[CO2]]*A_CO2</f>
        <v>1.6225494771466576E-15</v>
      </c>
      <c r="P140" s="3">
        <f>inventory[[#This Row],[CH4]]*A_CH4</f>
        <v>4.6253873589158132E-18</v>
      </c>
      <c r="Q140" s="3">
        <f>inventory[[#This Row],[gas1]]*A_gas1</f>
        <v>1.1887876342602977E-13</v>
      </c>
      <c r="R140" s="3">
        <f>inventory[[#This Row],[gas2]]*A_gas2</f>
        <v>0</v>
      </c>
      <c r="S140" s="3">
        <f>inventory[[#This Row],[gas3]]*A_gas3</f>
        <v>5.5475768694214496E-13</v>
      </c>
      <c r="T140" s="142">
        <f>inventory[[#This Row],[Other_forcing]]/earth_area</f>
        <v>0</v>
      </c>
      <c r="U140" s="3">
        <f>U139+A_CO2*(AX139+AY139*life1_CO2*(1-EXP(-1/life1_CO2))+AZ139*life2_CO2*(1-EXP(-1/life2_CO2))+BA139*life3_CO2*(1-EXP(-1/life3_CO2)))</f>
        <v>2.5995939995055671E-13</v>
      </c>
      <c r="V140" s="3">
        <f t="shared" si="26"/>
        <v>2.6104706119659643E-12</v>
      </c>
      <c r="W140" s="3">
        <f t="shared" si="27"/>
        <v>2.8792887813125028E-11</v>
      </c>
      <c r="X140" s="3">
        <f t="shared" si="28"/>
        <v>-3.5199999999999995E-12</v>
      </c>
      <c r="Y140" s="3">
        <f t="shared" si="29"/>
        <v>4.5465593331882783E-10</v>
      </c>
      <c r="Z140" s="142">
        <f>Z139+inventory[[#This Row],[Other_radfor]]</f>
        <v>0</v>
      </c>
      <c r="AA140" s="3">
        <f>SUM(inventory[[#This Row],[CO2_temp_s1]:[CO2_temp_s2]])</f>
        <v>1.2709572921109132E-15</v>
      </c>
      <c r="AB140" s="3">
        <f>inventory[[#This Row],[CH4_temp_s1]]+inventory[[#This Row],[CH4_temp_s2]]</f>
        <v>2.0470655390908993E-15</v>
      </c>
      <c r="AC140" s="3">
        <f>inventory[[#This Row],[gas1_temp_s1]]+inventory[[#This Row],[gas1_temp_s2]]</f>
        <v>1.0561839433050228E-13</v>
      </c>
      <c r="AD140" s="3">
        <f>inventory[[#This Row],[gas2_temp_s1]]+inventory[[#This Row],[gas2_temp_s2]]</f>
        <v>-2.6650817977199269E-15</v>
      </c>
      <c r="AE140" s="3">
        <f>inventory[[#This Row],[gas3_temp_s1]]+inventory[[#This Row],[gas3_temp_s2]]</f>
        <v>8.0895660965879987E-13</v>
      </c>
      <c r="AF140" s="142">
        <f>inventory[[#This Row],[other_temp_s1]]+inventory[[#This Row],[other_temp_s2]]</f>
        <v>0</v>
      </c>
      <c r="AG140" s="118">
        <f>inventory[[#This Row],[CO2_flux]]+AG139</f>
        <v>1</v>
      </c>
      <c r="AH140" s="118">
        <f>inventory[[#This Row],[CH4_flux]]+AH139</f>
        <v>1</v>
      </c>
      <c r="AI140" s="118">
        <f>inventory[[#This Row],[Gas1_flux]]+AI139</f>
        <v>1</v>
      </c>
      <c r="AJ140" s="118">
        <f>inventory[[#This Row],[Gas2_flux]]+AJ139</f>
        <v>1</v>
      </c>
      <c r="AK140" s="144">
        <f>inventory[[#This Row],[Gas3_flux]]+AK139</f>
        <v>1</v>
      </c>
      <c r="AL140" s="113">
        <f>A_CO2*(AX139*clim_sens1*(1-EXP(-1/clim_time1))
+AY139*clim_sens1*life1_CO2/(life1_CO2-clim_time1)*(EXP(-1/life1_CO2)-EXP(-1/clim_time1))
+AZ139*clim_sens1*life2_CO2/(life2_CO2-clim_time1)*(EXP(-1/life2_CO2)-EXP(-1/clim_time1))
+BA139*clim_sens1*life3_CO2/(life3_CO2-clim_time1)*(EXP(-1/life3_CO2)-EXP(-1/clim_time1)))
+AL139*EXP(-1/clim_time1)</f>
        <v>1.0406957213523921E-15</v>
      </c>
      <c r="AM140" s="113">
        <f>A_CO2*(AX139*clim_sens2*(1-EXP(-1/clim_time2))
+AY139*clim_sens2*life1_CO2/(life1_CO2-clim_time2)*(EXP(-1/life1_CO2)-EXP(-1/clim_time2))
+AZ139*clim_sens2*life2_CO2/(life2_CO2-clim_time2)*(EXP(-1/life2_CO2)-EXP(-1/clim_time2))
+BA139*clim_sens2*life3_CO2/(life3_CO2-clim_time2)*(EXP(-1/life3_CO2)-EXP(-1/clim_time2)))
+AM139*EXP(-1/clim_time2)</f>
        <v>2.302615707585211E-16</v>
      </c>
      <c r="AN140" s="113">
        <f t="shared" si="30"/>
        <v>8.992972192261181E-18</v>
      </c>
      <c r="AO140" s="113">
        <f t="shared" si="31"/>
        <v>2.0380725668986383E-15</v>
      </c>
      <c r="AP140" s="113">
        <f t="shared" si="32"/>
        <v>8.0608426681069881E-14</v>
      </c>
      <c r="AQ140" s="113">
        <f t="shared" si="33"/>
        <v>2.5009967649432402E-14</v>
      </c>
      <c r="AR140" s="113">
        <f t="shared" si="34"/>
        <v>-3.5199178804629987E-20</v>
      </c>
      <c r="AS140" s="113">
        <f t="shared" si="35"/>
        <v>-2.6650465985411225E-15</v>
      </c>
      <c r="AT140" s="113">
        <f t="shared" si="36"/>
        <v>4.3039082749553592E-13</v>
      </c>
      <c r="AU140" s="113">
        <f t="shared" si="37"/>
        <v>3.785657821632639E-13</v>
      </c>
      <c r="AV140" s="113">
        <f t="shared" si="38"/>
        <v>0</v>
      </c>
      <c r="AW140" s="149">
        <f>T139*Other_forcing_efficacy*clim_sens2*(1-EXP(-1/clim_time2))
+AW139*EXP(-1/clim_time2)</f>
        <v>0</v>
      </c>
      <c r="AX140" s="113">
        <f>p_0*(inventory[[#This Row],[CO2_flux]]+inventory[[#This Row],[CH4_to_CO2]])+AX139</f>
        <v>0.51608093546650591</v>
      </c>
      <c r="AY140" s="113">
        <f>p_1*(inventory[[#This Row],[CO2_flux]]+inventory[[#This Row],[CH4_to_CO2]])+AY139*EXP(-1/life1_CO2)</f>
        <v>0.38713629621901485</v>
      </c>
      <c r="AZ140" s="113">
        <f>p_2*(inventory[[#This Row],[CO2_flux]]+inventory[[#This Row],[CH4_to_CO2]])+AZ139*EXP(-1/life2_CO2)</f>
        <v>2.3049111096790184E-2</v>
      </c>
      <c r="BA140" s="113">
        <f>p_3*(inventory[[#This Row],[CO2_flux]]+inventory[[#This Row],[CH4_to_CO2]])+BA139*EXP(-1/life3_CO2)</f>
        <v>4.9805873631248071E-6</v>
      </c>
      <c r="BB140" s="113">
        <f>IF(fossil_CH4,K139*(1-EXP(-1/life_CH4))*CH4_to_CO2,0)</f>
        <v>2.5371842824153388E-6</v>
      </c>
    </row>
    <row r="141" spans="1:54" x14ac:dyDescent="0.2">
      <c r="A141" s="43">
        <v>134</v>
      </c>
      <c r="B141" s="107">
        <v>0</v>
      </c>
      <c r="C141" s="107">
        <v>0</v>
      </c>
      <c r="D141" s="107">
        <v>0</v>
      </c>
      <c r="E141" s="107">
        <v>0</v>
      </c>
      <c r="F141" s="107">
        <v>0</v>
      </c>
      <c r="G141" s="107">
        <v>0</v>
      </c>
      <c r="H141" s="131">
        <f>SUM(inventory[[#This Row],[CO2_IRF]:[other_IRF]])</f>
        <v>4.8346790472824673E-10</v>
      </c>
      <c r="I141" s="133">
        <f>SUM(inventory[[#This Row],[CO2_temp]:[other_temp]])</f>
        <v>9.0481944159278784E-13</v>
      </c>
      <c r="J141" s="117">
        <f>SUM(inventory[[#This Row],[CO2_mass0]:[CO2_mass3]])</f>
        <v>0.92467005391710066</v>
      </c>
      <c r="K141" s="117">
        <f>inventory[[#This Row],[CH4_flux]]+K140*EXP(-1/life_CH4)</f>
        <v>2.0268317347627953E-5</v>
      </c>
      <c r="L141" s="117">
        <f>inventory[[#This Row],[Gas1_flux]]+L140*EXP(-1/life_gas1)</f>
        <v>0.33040436818330465</v>
      </c>
      <c r="M141" s="117">
        <f>inventory[[#This Row],[Gas2_flux]]+M140*EXP(-1/life_gas2)</f>
        <v>0</v>
      </c>
      <c r="N141" s="140">
        <f>inventory[[#This Row],[Gas3_flux]]+N140*EXP(-1/life_gas3)</f>
        <v>5.0905832336398234E-2</v>
      </c>
      <c r="O141" s="3">
        <f>inventory[[#This Row],[CO2]]*A_CO2</f>
        <v>1.6197445334465849E-15</v>
      </c>
      <c r="P141" s="3">
        <f>inventory[[#This Row],[CH4]]*A_CH4</f>
        <v>4.2670168770432574E-18</v>
      </c>
      <c r="Q141" s="3">
        <f>inventory[[#This Row],[gas1]]*A_gas1</f>
        <v>1.1790034293563075E-13</v>
      </c>
      <c r="R141" s="3">
        <f>inventory[[#This Row],[gas2]]*A_gas2</f>
        <v>0</v>
      </c>
      <c r="S141" s="3">
        <f>inventory[[#This Row],[gas3]]*A_gas3</f>
        <v>5.4256570651606935E-13</v>
      </c>
      <c r="T141" s="142">
        <f>inventory[[#This Row],[Other_forcing]]/earth_area</f>
        <v>0</v>
      </c>
      <c r="U141" s="3">
        <f>U140+A_CO2*(AX140+AY140*life1_CO2*(1-EXP(-1/life1_CO2))+AZ140*life2_CO2*(1-EXP(-1/life2_CO2))+BA140*life3_CO2*(1-EXP(-1/life3_CO2)))</f>
        <v>2.6158054202223083E-13</v>
      </c>
      <c r="V141" s="3">
        <f t="shared" si="26"/>
        <v>2.6104750557599397E-12</v>
      </c>
      <c r="W141" s="3">
        <f t="shared" si="27"/>
        <v>2.8911276692463312E-11</v>
      </c>
      <c r="X141" s="3">
        <f t="shared" si="28"/>
        <v>-3.5199999999999995E-12</v>
      </c>
      <c r="Y141" s="3">
        <f t="shared" si="29"/>
        <v>4.5520457243800125E-10</v>
      </c>
      <c r="Z141" s="142">
        <f>Z140+inventory[[#This Row],[Other_radfor]]</f>
        <v>0</v>
      </c>
      <c r="AA141" s="3">
        <f>SUM(inventory[[#This Row],[CO2_temp_s1]:[CO2_temp_s2]])</f>
        <v>1.2700972410608037E-15</v>
      </c>
      <c r="AB141" s="3">
        <f>inventory[[#This Row],[CH4_temp_s1]]+inventory[[#This Row],[CH4_temp_s2]]</f>
        <v>2.0414044186214372E-15</v>
      </c>
      <c r="AC141" s="3">
        <f>inventory[[#This Row],[gas1_temp_s1]]+inventory[[#This Row],[gas1_temp_s2]]</f>
        <v>1.0501783262827904E-13</v>
      </c>
      <c r="AD141" s="3">
        <f>inventory[[#This Row],[gas2_temp_s1]]+inventory[[#This Row],[gas2_temp_s2]]</f>
        <v>-2.6585777367298796E-15</v>
      </c>
      <c r="AE141" s="3">
        <f>inventory[[#This Row],[gas3_temp_s1]]+inventory[[#This Row],[gas3_temp_s2]]</f>
        <v>7.9914868504155645E-13</v>
      </c>
      <c r="AF141" s="142">
        <f>inventory[[#This Row],[other_temp_s1]]+inventory[[#This Row],[other_temp_s2]]</f>
        <v>0</v>
      </c>
      <c r="AG141" s="118">
        <f>inventory[[#This Row],[CO2_flux]]+AG140</f>
        <v>1</v>
      </c>
      <c r="AH141" s="118">
        <f>inventory[[#This Row],[CH4_flux]]+AH140</f>
        <v>1</v>
      </c>
      <c r="AI141" s="118">
        <f>inventory[[#This Row],[Gas1_flux]]+AI140</f>
        <v>1</v>
      </c>
      <c r="AJ141" s="118">
        <f>inventory[[#This Row],[Gas2_flux]]+AJ140</f>
        <v>1</v>
      </c>
      <c r="AK141" s="144">
        <f>inventory[[#This Row],[Gas3_flux]]+AK140</f>
        <v>1</v>
      </c>
      <c r="AL141" s="113">
        <f>A_CO2*(AX140*clim_sens1*(1-EXP(-1/clim_time1))
+AY140*clim_sens1*life1_CO2/(life1_CO2-clim_time1)*(EXP(-1/life1_CO2)-EXP(-1/clim_time1))
+AZ140*clim_sens1*life2_CO2/(life2_CO2-clim_time1)*(EXP(-1/life2_CO2)-EXP(-1/clim_time1))
+BA140*clim_sens1*life3_CO2/(life3_CO2-clim_time1)*(EXP(-1/life3_CO2)-EXP(-1/clim_time1)))
+AL140*EXP(-1/clim_time1)</f>
        <v>1.0387010168831237E-15</v>
      </c>
      <c r="AM141" s="113">
        <f>A_CO2*(AX140*clim_sens2*(1-EXP(-1/clim_time2))
+AY140*clim_sens2*life1_CO2/(life1_CO2-clim_time2)*(EXP(-1/life1_CO2)-EXP(-1/clim_time2))
+AZ140*clim_sens2*life2_CO2/(life2_CO2-clim_time2)*(EXP(-1/life2_CO2)-EXP(-1/clim_time2))
+BA140*clim_sens2*life3_CO2/(life3_CO2-clim_time2)*(EXP(-1/life3_CO2)-EXP(-1/clim_time2)))
+AM140*EXP(-1/clim_time2)</f>
        <v>2.3139622417767992E-16</v>
      </c>
      <c r="AN141" s="113">
        <f t="shared" si="30"/>
        <v>8.2981083079986469E-18</v>
      </c>
      <c r="AO141" s="113">
        <f t="shared" si="31"/>
        <v>2.0331063103134384E-15</v>
      </c>
      <c r="AP141" s="113">
        <f t="shared" si="32"/>
        <v>7.9944989946226933E-14</v>
      </c>
      <c r="AQ141" s="113">
        <f t="shared" si="33"/>
        <v>2.5072842682052118E-14</v>
      </c>
      <c r="AR141" s="113">
        <f t="shared" si="34"/>
        <v>-3.1248617458332584E-20</v>
      </c>
      <c r="AS141" s="113">
        <f t="shared" si="35"/>
        <v>-2.6585464881124211E-15</v>
      </c>
      <c r="AT141" s="113">
        <f t="shared" si="36"/>
        <v>4.2093217261812388E-13</v>
      </c>
      <c r="AU141" s="113">
        <f t="shared" si="37"/>
        <v>3.7821651242343256E-13</v>
      </c>
      <c r="AV141" s="113">
        <f t="shared" si="38"/>
        <v>0</v>
      </c>
      <c r="AW141" s="149">
        <f>T140*Other_forcing_efficacy*clim_sens2*(1-EXP(-1/clim_time2))
+AW140*EXP(-1/clim_time2)</f>
        <v>0</v>
      </c>
      <c r="AX141" s="113">
        <f>p_0*(inventory[[#This Row],[CO2_flux]]+inventory[[#This Row],[CH4_to_CO2]])+AX140</f>
        <v>0.5160814440801309</v>
      </c>
      <c r="AY141" s="113">
        <f>p_1*(inventory[[#This Row],[CO2_flux]]+inventory[[#This Row],[CH4_to_CO2]])+AY140*EXP(-1/life1_CO2)</f>
        <v>0.38615648096270611</v>
      </c>
      <c r="AZ141" s="113">
        <f>p_2*(inventory[[#This Row],[CO2_flux]]+inventory[[#This Row],[CH4_to_CO2]])+AZ140*EXP(-1/life2_CO2)</f>
        <v>2.2427534177931037E-2</v>
      </c>
      <c r="BA141" s="113">
        <f>p_3*(inventory[[#This Row],[CO2_flux]]+inventory[[#This Row],[CH4_to_CO2]])+BA140*EXP(-1/life3_CO2)</f>
        <v>4.5946963326097808E-6</v>
      </c>
      <c r="BB141" s="113">
        <f>IF(fossil_CH4,K140*(1-EXP(-1/life_CH4))*CH4_to_CO2,0)</f>
        <v>2.3406057294567414E-6</v>
      </c>
    </row>
    <row r="142" spans="1:54" x14ac:dyDescent="0.2">
      <c r="A142" s="43">
        <v>135</v>
      </c>
      <c r="B142" s="107">
        <v>0</v>
      </c>
      <c r="C142" s="107">
        <v>0</v>
      </c>
      <c r="D142" s="107">
        <v>0</v>
      </c>
      <c r="E142" s="107">
        <v>0</v>
      </c>
      <c r="F142" s="107">
        <v>0</v>
      </c>
      <c r="G142" s="107">
        <v>0</v>
      </c>
      <c r="H142" s="131">
        <f>SUM(inventory[[#This Row],[CO2_IRF]:[other_IRF]])</f>
        <v>4.8412352327996287E-10</v>
      </c>
      <c r="I142" s="133">
        <f>SUM(inventory[[#This Row],[CO2_temp]:[other_temp]])</f>
        <v>8.9461139369220475E-13</v>
      </c>
      <c r="J142" s="117">
        <f>SUM(inventory[[#This Row],[CO2_mass0]:[CO2_mass3]])</f>
        <v>0.92308794449446774</v>
      </c>
      <c r="K142" s="117">
        <f>inventory[[#This Row],[CH4_flux]]+K141*EXP(-1/life_CH4)</f>
        <v>1.8697947972917271E-5</v>
      </c>
      <c r="L142" s="117">
        <f>inventory[[#This Row],[Gas1_flux]]+L141*EXP(-1/life_gas1)</f>
        <v>0.32768500608168716</v>
      </c>
      <c r="M142" s="117">
        <f>inventory[[#This Row],[Gas2_flux]]+M141*EXP(-1/life_gas2)</f>
        <v>0</v>
      </c>
      <c r="N142" s="140">
        <f>inventory[[#This Row],[Gas3_flux]]+N141*EXP(-1/life_gas3)</f>
        <v>4.978706836786366E-2</v>
      </c>
      <c r="O142" s="3">
        <f>inventory[[#This Row],[CO2]]*A_CO2</f>
        <v>1.6169731523709589E-15</v>
      </c>
      <c r="P142" s="3">
        <f>inventory[[#This Row],[CH4]]*A_CH4</f>
        <v>3.9364125890722802E-18</v>
      </c>
      <c r="Q142" s="3">
        <f>inventory[[#This Row],[gas1]]*A_gas1</f>
        <v>1.1692997524312799E-13</v>
      </c>
      <c r="R142" s="3">
        <f>inventory[[#This Row],[gas2]]*A_gas2</f>
        <v>0</v>
      </c>
      <c r="S142" s="3">
        <f>inventory[[#This Row],[gas3]]*A_gas3</f>
        <v>5.306416707984829E-13</v>
      </c>
      <c r="T142" s="142">
        <f>inventory[[#This Row],[Other_forcing]]/earth_area</f>
        <v>0</v>
      </c>
      <c r="U142" s="3">
        <f>U141+A_CO2*(AX141+AY141*life1_CO2*(1-EXP(-1/life1_CO2))+AZ141*life2_CO2*(1-EXP(-1/life2_CO2))+BA141*life3_CO2*(1-EXP(-1/life3_CO2)))</f>
        <v>2.6319889616101494E-13</v>
      </c>
      <c r="V142" s="3">
        <f t="shared" si="26"/>
        <v>2.6104791552531106E-12</v>
      </c>
      <c r="W142" s="3">
        <f t="shared" si="27"/>
        <v>2.9028691183256145E-11</v>
      </c>
      <c r="X142" s="3">
        <f t="shared" si="28"/>
        <v>-3.5199999999999995E-12</v>
      </c>
      <c r="Y142" s="3">
        <f t="shared" si="29"/>
        <v>4.5574115404529264E-10</v>
      </c>
      <c r="Z142" s="142">
        <f>Z141+inventory[[#This Row],[Other_radfor]]</f>
        <v>0</v>
      </c>
      <c r="AA142" s="3">
        <f>SUM(inventory[[#This Row],[CO2_temp_s1]:[CO2_temp_s2]])</f>
        <v>1.2692579625705977E-15</v>
      </c>
      <c r="AB142" s="3">
        <f>inventory[[#This Row],[CH4_temp_s1]]+inventory[[#This Row],[CH4_temp_s2]]</f>
        <v>2.0358086745310018E-15</v>
      </c>
      <c r="AC142" s="3">
        <f>inventory[[#This Row],[gas1_temp_s1]]+inventory[[#This Row],[gas1_temp_s2]]</f>
        <v>1.044215580096904E-13</v>
      </c>
      <c r="AD142" s="3">
        <f>inventory[[#This Row],[gas2_temp_s1]]+inventory[[#This Row],[gas2_temp_s2]]</f>
        <v>-2.6520899730490157E-15</v>
      </c>
      <c r="AE142" s="3">
        <f>inventory[[#This Row],[gas3_temp_s1]]+inventory[[#This Row],[gas3_temp_s2]]</f>
        <v>7.8953685901846172E-13</v>
      </c>
      <c r="AF142" s="142">
        <f>inventory[[#This Row],[other_temp_s1]]+inventory[[#This Row],[other_temp_s2]]</f>
        <v>0</v>
      </c>
      <c r="AG142" s="118">
        <f>inventory[[#This Row],[CO2_flux]]+AG141</f>
        <v>1</v>
      </c>
      <c r="AH142" s="118">
        <f>inventory[[#This Row],[CH4_flux]]+AH141</f>
        <v>1</v>
      </c>
      <c r="AI142" s="118">
        <f>inventory[[#This Row],[Gas1_flux]]+AI141</f>
        <v>1</v>
      </c>
      <c r="AJ142" s="118">
        <f>inventory[[#This Row],[Gas2_flux]]+AJ141</f>
        <v>1</v>
      </c>
      <c r="AK142" s="144">
        <f>inventory[[#This Row],[Gas3_flux]]+AK141</f>
        <v>1</v>
      </c>
      <c r="AL142" s="113">
        <f>A_CO2*(AX141*clim_sens1*(1-EXP(-1/clim_time1))
+AY141*clim_sens1*life1_CO2/(life1_CO2-clim_time1)*(EXP(-1/life1_CO2)-EXP(-1/clim_time1))
+AZ141*clim_sens1*life2_CO2/(life2_CO2-clim_time1)*(EXP(-1/life2_CO2)-EXP(-1/clim_time1))
+BA141*clim_sens1*life3_CO2/(life3_CO2-clim_time1)*(EXP(-1/life3_CO2)-EXP(-1/clim_time1)))
+AL141*EXP(-1/clim_time1)</f>
        <v>1.0367327695408673E-15</v>
      </c>
      <c r="AM142" s="113">
        <f>A_CO2*(AX141*clim_sens2*(1-EXP(-1/clim_time2))
+AY141*clim_sens2*life1_CO2/(life1_CO2-clim_time2)*(EXP(-1/life1_CO2)-EXP(-1/clim_time2))
+AZ141*clim_sens2*life2_CO2/(life2_CO2-clim_time2)*(EXP(-1/life2_CO2)-EXP(-1/clim_time2))
+BA141*clim_sens2*life3_CO2/(life3_CO2-clim_time2)*(EXP(-1/life3_CO2)-EXP(-1/clim_time2)))
+AM141*EXP(-1/clim_time2)</f>
        <v>2.3252519302973043E-16</v>
      </c>
      <c r="AN142" s="113">
        <f t="shared" si="30"/>
        <v>7.656868237952803E-18</v>
      </c>
      <c r="AO142" s="113">
        <f t="shared" si="31"/>
        <v>2.0281518062930488E-15</v>
      </c>
      <c r="AP142" s="113">
        <f t="shared" si="32"/>
        <v>7.9287013189596405E-14</v>
      </c>
      <c r="AQ142" s="113">
        <f t="shared" si="33"/>
        <v>2.5134544820093993E-14</v>
      </c>
      <c r="AR142" s="113">
        <f t="shared" si="34"/>
        <v>-2.7741445289876065E-20</v>
      </c>
      <c r="AS142" s="113">
        <f t="shared" si="35"/>
        <v>-2.6520622316037258E-15</v>
      </c>
      <c r="AT142" s="113">
        <f t="shared" si="36"/>
        <v>4.1168138066918179E-13</v>
      </c>
      <c r="AU142" s="113">
        <f t="shared" si="37"/>
        <v>3.7785547834927998E-13</v>
      </c>
      <c r="AV142" s="113">
        <f t="shared" si="38"/>
        <v>0</v>
      </c>
      <c r="AW142" s="149">
        <f>T141*Other_forcing_efficacy*clim_sens2*(1-EXP(-1/clim_time2))
+AW141*EXP(-1/clim_time2)</f>
        <v>0</v>
      </c>
      <c r="AX142" s="113">
        <f>p_0*(inventory[[#This Row],[CO2_flux]]+inventory[[#This Row],[CH4_to_CO2]])+AX141</f>
        <v>0.51608191328687048</v>
      </c>
      <c r="AY142" s="113">
        <f>p_1*(inventory[[#This Row],[CO2_flux]]+inventory[[#This Row],[CH4_to_CO2]])+AY141*EXP(-1/life1_CO2)</f>
        <v>0.38517910625625157</v>
      </c>
      <c r="AZ142" s="113">
        <f>p_2*(inventory[[#This Row],[CO2_flux]]+inventory[[#This Row],[CH4_to_CO2]])+AZ141*EXP(-1/life2_CO2)</f>
        <v>2.1822686247584482E-2</v>
      </c>
      <c r="BA142" s="113">
        <f>p_3*(inventory[[#This Row],[CO2_flux]]+inventory[[#This Row],[CH4_to_CO2]])+BA141*EXP(-1/life3_CO2)</f>
        <v>4.2387037611987361E-6</v>
      </c>
      <c r="BB142" s="113">
        <f>IF(fossil_CH4,K141*(1-EXP(-1/life_CH4))*CH4_to_CO2,0)</f>
        <v>2.1592578902271871E-6</v>
      </c>
    </row>
    <row r="143" spans="1:54" x14ac:dyDescent="0.2">
      <c r="A143" s="43">
        <v>136</v>
      </c>
      <c r="B143" s="107">
        <v>0</v>
      </c>
      <c r="C143" s="107">
        <v>0</v>
      </c>
      <c r="D143" s="107">
        <v>0</v>
      </c>
      <c r="E143" s="107">
        <v>0</v>
      </c>
      <c r="F143" s="107">
        <v>0</v>
      </c>
      <c r="G143" s="107">
        <v>0</v>
      </c>
      <c r="H143" s="131">
        <f>SUM(inventory[[#This Row],[CO2_IRF]:[other_IRF]])</f>
        <v>4.847663798679377E-10</v>
      </c>
      <c r="I143" s="133">
        <f>SUM(inventory[[#This Row],[CO2_temp]:[other_temp]])</f>
        <v>8.8459950204209709E-13</v>
      </c>
      <c r="J143" s="117">
        <f>SUM(inventory[[#This Row],[CO2_mass0]:[CO2_mass3]])</f>
        <v>0.92152454515480919</v>
      </c>
      <c r="K143" s="117">
        <f>inventory[[#This Row],[CH4_flux]]+K142*EXP(-1/life_CH4)</f>
        <v>1.7249249279138462E-5</v>
      </c>
      <c r="L143" s="117">
        <f>inventory[[#This Row],[Gas1_flux]]+L142*EXP(-1/life_gas1)</f>
        <v>0.32498802543428701</v>
      </c>
      <c r="M143" s="117">
        <f>inventory[[#This Row],[Gas2_flux]]+M142*EXP(-1/life_gas2)</f>
        <v>0</v>
      </c>
      <c r="N143" s="140">
        <f>inventory[[#This Row],[Gas3_flux]]+N142*EXP(-1/life_gas3)</f>
        <v>4.8692891617725206E-2</v>
      </c>
      <c r="O143" s="3">
        <f>inventory[[#This Row],[CO2]]*A_CO2</f>
        <v>1.614234545747679E-15</v>
      </c>
      <c r="P143" s="3">
        <f>inventory[[#This Row],[CH4]]*A_CH4</f>
        <v>3.6314231974971502E-18</v>
      </c>
      <c r="Q143" s="3">
        <f>inventory[[#This Row],[gas1]]*A_gas1</f>
        <v>1.1596759407072526E-13</v>
      </c>
      <c r="R143" s="3">
        <f>inventory[[#This Row],[gas2]]*A_gas2</f>
        <v>0</v>
      </c>
      <c r="S143" s="3">
        <f>inventory[[#This Row],[gas3]]*A_gas3</f>
        <v>5.1897969113435999E-13</v>
      </c>
      <c r="T143" s="142">
        <f>inventory[[#This Row],[Other_forcing]]/earth_area</f>
        <v>0</v>
      </c>
      <c r="U143" s="3">
        <f>U142+A_CO2*(AX142+AY142*life1_CO2*(1-EXP(-1/life1_CO2))+AZ142*life2_CO2*(1-EXP(-1/life2_CO2))+BA142*life3_CO2*(1-EXP(-1/life3_CO2)))</f>
        <v>2.6481449552112473E-13</v>
      </c>
      <c r="V143" s="3">
        <f t="shared" si="26"/>
        <v>2.6104829371215662E-12</v>
      </c>
      <c r="W143" s="3">
        <f t="shared" si="27"/>
        <v>2.9145139305116874E-11</v>
      </c>
      <c r="X143" s="3">
        <f t="shared" si="28"/>
        <v>-3.5199999999999995E-12</v>
      </c>
      <c r="Y143" s="3">
        <f t="shared" si="29"/>
        <v>4.5626594313017818E-10</v>
      </c>
      <c r="Z143" s="142">
        <f>Z142+inventory[[#This Row],[Other_radfor]]</f>
        <v>0</v>
      </c>
      <c r="AA143" s="3">
        <f>SUM(inventory[[#This Row],[CO2_temp_s1]:[CO2_temp_s2]])</f>
        <v>1.2684388832029212E-15</v>
      </c>
      <c r="AB143" s="3">
        <f>inventory[[#This Row],[CH4_temp_s1]]+inventory[[#This Row],[CH4_temp_s2]]</f>
        <v>2.0302741753147123E-15</v>
      </c>
      <c r="AC143" s="3">
        <f>inventory[[#This Row],[gas1_temp_s1]]+inventory[[#This Row],[gas1_temp_s2]]</f>
        <v>1.0382953683099391E-13</v>
      </c>
      <c r="AD143" s="3">
        <f>inventory[[#This Row],[gas2_temp_s1]]+inventory[[#This Row],[gas2_temp_s2]]</f>
        <v>-2.6456184182457059E-15</v>
      </c>
      <c r="AE143" s="3">
        <f>inventory[[#This Row],[gas3_temp_s1]]+inventory[[#This Row],[gas3_temp_s2]]</f>
        <v>7.8011687057083124E-13</v>
      </c>
      <c r="AF143" s="142">
        <f>inventory[[#This Row],[other_temp_s1]]+inventory[[#This Row],[other_temp_s2]]</f>
        <v>0</v>
      </c>
      <c r="AG143" s="118">
        <f>inventory[[#This Row],[CO2_flux]]+AG142</f>
        <v>1</v>
      </c>
      <c r="AH143" s="118">
        <f>inventory[[#This Row],[CH4_flux]]+AH142</f>
        <v>1</v>
      </c>
      <c r="AI143" s="118">
        <f>inventory[[#This Row],[Gas1_flux]]+AI142</f>
        <v>1</v>
      </c>
      <c r="AJ143" s="118">
        <f>inventory[[#This Row],[Gas2_flux]]+AJ142</f>
        <v>1</v>
      </c>
      <c r="AK143" s="144">
        <f>inventory[[#This Row],[Gas3_flux]]+AK142</f>
        <v>1</v>
      </c>
      <c r="AL143" s="113">
        <f>A_CO2*(AX142*clim_sens1*(1-EXP(-1/clim_time1))
+AY142*clim_sens1*life1_CO2/(life1_CO2-clim_time1)*(EXP(-1/life1_CO2)-EXP(-1/clim_time1))
+AZ142*clim_sens1*life2_CO2/(life2_CO2-clim_time1)*(EXP(-1/life2_CO2)-EXP(-1/clim_time1))
+BA142*clim_sens1*life3_CO2/(life3_CO2-clim_time1)*(EXP(-1/life3_CO2)-EXP(-1/clim_time1)))
+AL142*EXP(-1/clim_time1)</f>
        <v>1.0347903573330174E-15</v>
      </c>
      <c r="AM143" s="113">
        <f>A_CO2*(AX142*clim_sens2*(1-EXP(-1/clim_time2))
+AY142*clim_sens2*life1_CO2/(life1_CO2-clim_time2)*(EXP(-1/life1_CO2)-EXP(-1/clim_time2))
+AZ142*clim_sens2*life2_CO2/(life2_CO2-clim_time2)*(EXP(-1/life2_CO2)-EXP(-1/clim_time2))
+BA142*clim_sens2*life3_CO2/(life3_CO2-clim_time2)*(EXP(-1/life3_CO2)-EXP(-1/clim_time2)))
+AM142*EXP(-1/clim_time2)</f>
        <v>2.3364852586990382E-16</v>
      </c>
      <c r="AN143" s="113">
        <f t="shared" si="30"/>
        <v>7.0651212301948507E-18</v>
      </c>
      <c r="AO143" s="113">
        <f t="shared" si="31"/>
        <v>2.0232090540845176E-15</v>
      </c>
      <c r="AP143" s="113">
        <f t="shared" si="32"/>
        <v>7.8634451515483117E-14</v>
      </c>
      <c r="AQ143" s="113">
        <f t="shared" si="33"/>
        <v>2.5195085315510786E-14</v>
      </c>
      <c r="AR143" s="113">
        <f t="shared" si="34"/>
        <v>-2.4627898747756368E-20</v>
      </c>
      <c r="AS143" s="113">
        <f t="shared" si="35"/>
        <v>-2.6455937903469582E-15</v>
      </c>
      <c r="AT143" s="113">
        <f t="shared" si="36"/>
        <v>4.026338846684562E-13</v>
      </c>
      <c r="AU143" s="113">
        <f t="shared" si="37"/>
        <v>3.77482985902375E-13</v>
      </c>
      <c r="AV143" s="113">
        <f t="shared" si="38"/>
        <v>0</v>
      </c>
      <c r="AW143" s="149">
        <f>T142*Other_forcing_efficacy*clim_sens2*(1-EXP(-1/clim_time2))
+AW142*EXP(-1/clim_time2)</f>
        <v>0</v>
      </c>
      <c r="AX143" s="113">
        <f>p_0*(inventory[[#This Row],[CO2_flux]]+inventory[[#This Row],[CH4_to_CO2]])+AX142</f>
        <v>0.51608234613993142</v>
      </c>
      <c r="AY143" s="113">
        <f>p_1*(inventory[[#This Row],[CO2_flux]]+inventory[[#This Row],[CH4_to_CO2]])+AY142*EXP(-1/life1_CO2)</f>
        <v>0.38420416906682897</v>
      </c>
      <c r="AZ143" s="113">
        <f>p_2*(inventory[[#This Row],[CO2_flux]]+inventory[[#This Row],[CH4_to_CO2]])+AZ142*EXP(-1/life2_CO2)</f>
        <v>2.1234119654903256E-2</v>
      </c>
      <c r="BA143" s="113">
        <f>p_3*(inventory[[#This Row],[CO2_flux]]+inventory[[#This Row],[CH4_to_CO2]])+BA142*EXP(-1/life3_CO2)</f>
        <v>3.9102931455561547E-6</v>
      </c>
      <c r="BB143" s="113">
        <f>IF(fossil_CH4,K142*(1-EXP(-1/life_CH4))*CH4_to_CO2,0)</f>
        <v>1.9919607039458597E-6</v>
      </c>
    </row>
    <row r="144" spans="1:54" x14ac:dyDescent="0.2">
      <c r="A144" s="43">
        <v>137</v>
      </c>
      <c r="B144" s="107">
        <v>0</v>
      </c>
      <c r="C144" s="107">
        <v>0</v>
      </c>
      <c r="D144" s="107">
        <v>0</v>
      </c>
      <c r="E144" s="107">
        <v>0</v>
      </c>
      <c r="F144" s="107">
        <v>0</v>
      </c>
      <c r="G144" s="107">
        <v>0</v>
      </c>
      <c r="H144" s="131">
        <f>SUM(inventory[[#This Row],[CO2_IRF]:[other_IRF]])</f>
        <v>4.8539674166853492E-10</v>
      </c>
      <c r="I144" s="133">
        <f>SUM(inventory[[#This Row],[CO2_temp]:[other_temp]])</f>
        <v>8.7477956134420531E-13</v>
      </c>
      <c r="J144" s="117">
        <f>SUM(inventory[[#This Row],[CO2_mass0]:[CO2_mass3]])</f>
        <v>0.91997941743533951</v>
      </c>
      <c r="K144" s="117">
        <f>inventory[[#This Row],[CH4_flux]]+K143*EXP(-1/life_CH4)</f>
        <v>1.5912794341112763E-5</v>
      </c>
      <c r="L144" s="117">
        <f>inventory[[#This Row],[Gas1_flux]]+L143*EXP(-1/life_gas1)</f>
        <v>0.32231324203264866</v>
      </c>
      <c r="M144" s="117">
        <f>inventory[[#This Row],[Gas2_flux]]+M143*EXP(-1/life_gas2)</f>
        <v>0</v>
      </c>
      <c r="N144" s="140">
        <f>inventory[[#This Row],[Gas3_flux]]+N143*EXP(-1/life_gas3)</f>
        <v>4.7622761729548935E-2</v>
      </c>
      <c r="O144" s="3">
        <f>inventory[[#This Row],[CO2]]*A_CO2</f>
        <v>1.6115279455214839E-15</v>
      </c>
      <c r="P144" s="3">
        <f>inventory[[#This Row],[CH4]]*A_CH4</f>
        <v>3.3500640852356256E-18</v>
      </c>
      <c r="Q144" s="3">
        <f>inventory[[#This Row],[gas1]]*A_gas1</f>
        <v>1.1501313368611937E-13</v>
      </c>
      <c r="R144" s="3">
        <f>inventory[[#This Row],[gas2]]*A_gas2</f>
        <v>0</v>
      </c>
      <c r="S144" s="3">
        <f>inventory[[#This Row],[gas3]]*A_gas3</f>
        <v>5.0757400828439752E-13</v>
      </c>
      <c r="T144" s="142">
        <f>inventory[[#This Row],[Other_forcing]]/earth_area</f>
        <v>0</v>
      </c>
      <c r="U144" s="3">
        <f>U143+A_CO2*(AX143+AY143*life1_CO2*(1-EXP(-1/life1_CO2))+AZ143*life2_CO2*(1-EXP(-1/life2_CO2))+BA143*life3_CO2*(1-EXP(-1/life3_CO2)))</f>
        <v>2.6642737247968014E-13</v>
      </c>
      <c r="V144" s="3">
        <f t="shared" si="26"/>
        <v>2.6104864259745582E-12</v>
      </c>
      <c r="W144" s="3">
        <f t="shared" si="27"/>
        <v>2.9260629011654185E-11</v>
      </c>
      <c r="X144" s="3">
        <f t="shared" si="28"/>
        <v>-3.5199999999999995E-12</v>
      </c>
      <c r="Y144" s="3">
        <f t="shared" si="29"/>
        <v>4.5677919885842649E-10</v>
      </c>
      <c r="Z144" s="142">
        <f>Z143+inventory[[#This Row],[Other_radfor]]</f>
        <v>0</v>
      </c>
      <c r="AA144" s="3">
        <f>SUM(inventory[[#This Row],[CO2_temp_s1]:[CO2_temp_s2]])</f>
        <v>1.2676394433794741E-15</v>
      </c>
      <c r="AB144" s="3">
        <f>inventory[[#This Row],[CH4_temp_s1]]+inventory[[#This Row],[CH4_temp_s2]]</f>
        <v>2.0247971046634469E-15</v>
      </c>
      <c r="AC144" s="3">
        <f>inventory[[#This Row],[gas1_temp_s1]]+inventory[[#This Row],[gas1_temp_s2]]</f>
        <v>1.032417357167201E-13</v>
      </c>
      <c r="AD144" s="3">
        <f>inventory[[#This Row],[gas2_temp_s1]]+inventory[[#This Row],[gas2_temp_s2]]</f>
        <v>-2.6391629895678185E-15</v>
      </c>
      <c r="AE144" s="3">
        <f>inventory[[#This Row],[gas3_temp_s1]]+inventory[[#This Row],[gas3_temp_s2]]</f>
        <v>7.7088455206901009E-13</v>
      </c>
      <c r="AF144" s="142">
        <f>inventory[[#This Row],[other_temp_s1]]+inventory[[#This Row],[other_temp_s2]]</f>
        <v>0</v>
      </c>
      <c r="AG144" s="118">
        <f>inventory[[#This Row],[CO2_flux]]+AG143</f>
        <v>1</v>
      </c>
      <c r="AH144" s="118">
        <f>inventory[[#This Row],[CH4_flux]]+AH143</f>
        <v>1</v>
      </c>
      <c r="AI144" s="118">
        <f>inventory[[#This Row],[Gas1_flux]]+AI143</f>
        <v>1</v>
      </c>
      <c r="AJ144" s="118">
        <f>inventory[[#This Row],[Gas2_flux]]+AJ143</f>
        <v>1</v>
      </c>
      <c r="AK144" s="144">
        <f>inventory[[#This Row],[Gas3_flux]]+AK143</f>
        <v>1</v>
      </c>
      <c r="AL144" s="113">
        <f>A_CO2*(AX143*clim_sens1*(1-EXP(-1/clim_time1))
+AY143*clim_sens1*life1_CO2/(life1_CO2-clim_time1)*(EXP(-1/life1_CO2)-EXP(-1/clim_time1))
+AZ143*clim_sens1*life2_CO2/(life2_CO2-clim_time1)*(EXP(-1/life2_CO2)-EXP(-1/clim_time1))
+BA143*clim_sens1*life3_CO2/(life3_CO2-clim_time1)*(EXP(-1/life3_CO2)-EXP(-1/clim_time1)))
+AL143*EXP(-1/clim_time1)</f>
        <v>1.0328731730575726E-15</v>
      </c>
      <c r="AM144" s="113">
        <f>A_CO2*(AX143*clim_sens2*(1-EXP(-1/clim_time2))
+AY143*clim_sens2*life1_CO2/(life1_CO2-clim_time2)*(EXP(-1/life1_CO2)-EXP(-1/clim_time2))
+AZ143*clim_sens2*life2_CO2/(life2_CO2-clim_time2)*(EXP(-1/life2_CO2)-EXP(-1/clim_time2))
+BA143*clim_sens2*life3_CO2/(life3_CO2-clim_time2)*(EXP(-1/life3_CO2)-EXP(-1/clim_time2)))
+AM143*EXP(-1/clim_time2)</f>
        <v>2.3476627032190164E-16</v>
      </c>
      <c r="AN144" s="113">
        <f t="shared" si="30"/>
        <v>6.5190538892980787E-18</v>
      </c>
      <c r="AO144" s="113">
        <f t="shared" si="31"/>
        <v>2.0182780507741487E-15</v>
      </c>
      <c r="AP144" s="113">
        <f t="shared" si="32"/>
        <v>7.7987260392971898E-14</v>
      </c>
      <c r="AQ144" s="113">
        <f t="shared" si="33"/>
        <v>2.5254475323748205E-14</v>
      </c>
      <c r="AR144" s="113">
        <f t="shared" si="34"/>
        <v>-2.1863799466536352E-20</v>
      </c>
      <c r="AS144" s="113">
        <f t="shared" si="35"/>
        <v>-2.639141125768352E-15</v>
      </c>
      <c r="AT144" s="113">
        <f t="shared" si="36"/>
        <v>3.9378521786452703E-13</v>
      </c>
      <c r="AU144" s="113">
        <f t="shared" si="37"/>
        <v>3.7709933420448306E-13</v>
      </c>
      <c r="AV144" s="113">
        <f t="shared" si="38"/>
        <v>0</v>
      </c>
      <c r="AW144" s="149">
        <f>T143*Other_forcing_efficacy*clim_sens2*(1-EXP(-1/clim_time2))
+AW143*EXP(-1/clim_time2)</f>
        <v>0</v>
      </c>
      <c r="AX144" s="113">
        <f>p_0*(inventory[[#This Row],[CO2_flux]]+inventory[[#This Row],[CH4_to_CO2]])+AX143</f>
        <v>0.51608274545596122</v>
      </c>
      <c r="AY144" s="113">
        <f>p_1*(inventory[[#This Row],[CO2_flux]]+inventory[[#This Row],[CH4_to_CO2]])+AY143*EXP(-1/life1_CO2)</f>
        <v>0.38323166612544274</v>
      </c>
      <c r="AZ144" s="113">
        <f>p_2*(inventory[[#This Row],[CO2_flux]]+inventory[[#This Row],[CH4_to_CO2]])+AZ143*EXP(-1/life2_CO2)</f>
        <v>2.066139852647271E-2</v>
      </c>
      <c r="BA144" s="113">
        <f>p_3*(inventory[[#This Row],[CO2_flux]]+inventory[[#This Row],[CH4_to_CO2]])+BA143*EXP(-1/life3_CO2)</f>
        <v>3.6073274627580568E-6</v>
      </c>
      <c r="BB144" s="113">
        <f>IF(fossil_CH4,K143*(1-EXP(-1/life_CH4))*CH4_to_CO2,0)</f>
        <v>1.837625539785338E-6</v>
      </c>
    </row>
    <row r="145" spans="1:54" x14ac:dyDescent="0.2">
      <c r="A145" s="43">
        <v>138</v>
      </c>
      <c r="B145" s="107">
        <v>0</v>
      </c>
      <c r="C145" s="107">
        <v>0</v>
      </c>
      <c r="D145" s="107">
        <v>0</v>
      </c>
      <c r="E145" s="107">
        <v>0</v>
      </c>
      <c r="F145" s="107">
        <v>0</v>
      </c>
      <c r="G145" s="107">
        <v>0</v>
      </c>
      <c r="H145" s="131">
        <f>SUM(inventory[[#This Row],[CO2_IRF]:[other_IRF]])</f>
        <v>4.8601487009427351E-10</v>
      </c>
      <c r="I145" s="133">
        <f>SUM(inventory[[#This Row],[CO2_temp]:[other_temp]])</f>
        <v>8.6514745821916186E-13</v>
      </c>
      <c r="J145" s="117">
        <f>SUM(inventory[[#This Row],[CO2_mass0]:[CO2_mass3]])</f>
        <v>0.91845213408724047</v>
      </c>
      <c r="K145" s="117">
        <f>inventory[[#This Row],[CH4_flux]]+K144*EXP(-1/life_CH4)</f>
        <v>1.4679886622590316E-5</v>
      </c>
      <c r="L145" s="117">
        <f>inventory[[#This Row],[Gas1_flux]]+L144*EXP(-1/life_gas1)</f>
        <v>0.31966047318442692</v>
      </c>
      <c r="M145" s="117">
        <f>inventory[[#This Row],[Gas2_flux]]+M144*EXP(-1/life_gas2)</f>
        <v>0</v>
      </c>
      <c r="N145" s="140">
        <f>inventory[[#This Row],[Gas3_flux]]+N144*EXP(-1/life_gas3)</f>
        <v>4.657615022238315E-2</v>
      </c>
      <c r="O145" s="3">
        <f>inventory[[#This Row],[CO2]]*A_CO2</f>
        <v>1.6088526032806187E-15</v>
      </c>
      <c r="P145" s="3">
        <f>inventory[[#This Row],[CH4]]*A_CH4</f>
        <v>3.0905044013930066E-18</v>
      </c>
      <c r="Q145" s="3">
        <f>inventory[[#This Row],[gas1]]*A_gas1</f>
        <v>1.1406652889801081E-13</v>
      </c>
      <c r="R145" s="3">
        <f>inventory[[#This Row],[gas2]]*A_gas2</f>
        <v>0</v>
      </c>
      <c r="S145" s="3">
        <f>inventory[[#This Row],[gas3]]*A_gas3</f>
        <v>4.9641898958082891E-13</v>
      </c>
      <c r="T145" s="142">
        <f>inventory[[#This Row],[Other_forcing]]/earth_area</f>
        <v>0</v>
      </c>
      <c r="U145" s="3">
        <f>U144+A_CO2*(AX144+AY144*life1_CO2*(1-EXP(-1/life1_CO2))+AZ144*life2_CO2*(1-EXP(-1/life2_CO2))+BA144*life3_CO2*(1-EXP(-1/life3_CO2)))</f>
        <v>2.6803755865650927E-13</v>
      </c>
      <c r="V145" s="3">
        <f t="shared" si="26"/>
        <v>2.6104896445146377E-12</v>
      </c>
      <c r="W145" s="3">
        <f t="shared" si="27"/>
        <v>2.9375168191015321E-11</v>
      </c>
      <c r="X145" s="3">
        <f t="shared" si="28"/>
        <v>-3.5199999999999995E-12</v>
      </c>
      <c r="Y145" s="3">
        <f t="shared" si="29"/>
        <v>4.5728117470008707E-10</v>
      </c>
      <c r="Z145" s="142">
        <f>Z144+inventory[[#This Row],[Other_radfor]]</f>
        <v>0</v>
      </c>
      <c r="AA145" s="3">
        <f>SUM(inventory[[#This Row],[CO2_temp_s1]:[CO2_temp_s2]])</f>
        <v>1.266859097146074E-15</v>
      </c>
      <c r="AB145" s="3">
        <f>inventory[[#This Row],[CH4_temp_s1]]+inventory[[#This Row],[CH4_temp_s2]]</f>
        <v>2.0193739373501164E-15</v>
      </c>
      <c r="AC145" s="3">
        <f>inventory[[#This Row],[gas1_temp_s1]]+inventory[[#This Row],[gas1_temp_s2]]</f>
        <v>1.0265812155800478E-13</v>
      </c>
      <c r="AD145" s="3">
        <f>inventory[[#This Row],[gas2_temp_s1]]+inventory[[#This Row],[gas2_temp_s2]]</f>
        <v>-2.6327236093156399E-15</v>
      </c>
      <c r="AE145" s="3">
        <f>inventory[[#This Row],[gas3_temp_s1]]+inventory[[#This Row],[gas3_temp_s2]]</f>
        <v>7.6183582723597656E-13</v>
      </c>
      <c r="AF145" s="142">
        <f>inventory[[#This Row],[other_temp_s1]]+inventory[[#This Row],[other_temp_s2]]</f>
        <v>0</v>
      </c>
      <c r="AG145" s="118">
        <f>inventory[[#This Row],[CO2_flux]]+AG144</f>
        <v>1</v>
      </c>
      <c r="AH145" s="118">
        <f>inventory[[#This Row],[CH4_flux]]+AH144</f>
        <v>1</v>
      </c>
      <c r="AI145" s="118">
        <f>inventory[[#This Row],[Gas1_flux]]+AI144</f>
        <v>1</v>
      </c>
      <c r="AJ145" s="118">
        <f>inventory[[#This Row],[Gas2_flux]]+AJ144</f>
        <v>1</v>
      </c>
      <c r="AK145" s="144">
        <f>inventory[[#This Row],[Gas3_flux]]+AK144</f>
        <v>1</v>
      </c>
      <c r="AL145" s="113">
        <f>A_CO2*(AX144*clim_sens1*(1-EXP(-1/clim_time1))
+AY144*clim_sens1*life1_CO2/(life1_CO2-clim_time1)*(EXP(-1/life1_CO2)-EXP(-1/clim_time1))
+AZ144*clim_sens1*life2_CO2/(life2_CO2-clim_time1)*(EXP(-1/life2_CO2)-EXP(-1/clim_time1))
+BA144*clim_sens1*life3_CO2/(life3_CO2-clim_time1)*(EXP(-1/life3_CO2)-EXP(-1/clim_time1)))
+AL144*EXP(-1/clim_time1)</f>
        <v>1.0309806240451848E-15</v>
      </c>
      <c r="AM145" s="113">
        <f>A_CO2*(AX144*clim_sens2*(1-EXP(-1/clim_time2))
+AY144*clim_sens2*life1_CO2/(life1_CO2-clim_time2)*(EXP(-1/life1_CO2)-EXP(-1/clim_time2))
+AZ144*clim_sens2*life2_CO2/(life2_CO2-clim_time2)*(EXP(-1/life2_CO2)-EXP(-1/clim_time2))
+BA144*clim_sens2*life3_CO2/(life3_CO2-clim_time2)*(EXP(-1/life3_CO2)-EXP(-1/clim_time2)))
+AM144*EXP(-1/clim_time2)</f>
        <v>2.3587847310088913E-16</v>
      </c>
      <c r="AN145" s="113">
        <f t="shared" si="30"/>
        <v>6.01514588979016E-18</v>
      </c>
      <c r="AO145" s="113">
        <f t="shared" si="31"/>
        <v>2.0133587914603262E-15</v>
      </c>
      <c r="AP145" s="113">
        <f t="shared" si="32"/>
        <v>7.7345395653456082E-14</v>
      </c>
      <c r="AQ145" s="113">
        <f t="shared" si="33"/>
        <v>2.5312725904548701E-14</v>
      </c>
      <c r="AR145" s="113">
        <f t="shared" si="34"/>
        <v>-1.940992741642094E-20</v>
      </c>
      <c r="AS145" s="113">
        <f t="shared" si="35"/>
        <v>-2.6327041993882234E-15</v>
      </c>
      <c r="AT145" s="113">
        <f t="shared" si="36"/>
        <v>3.8513101154780907E-13</v>
      </c>
      <c r="AU145" s="113">
        <f t="shared" si="37"/>
        <v>3.7670481568816754E-13</v>
      </c>
      <c r="AV145" s="113">
        <f t="shared" si="38"/>
        <v>0</v>
      </c>
      <c r="AW145" s="149">
        <f>T144*Other_forcing_efficacy*clim_sens2*(1-EXP(-1/clim_time2))
+AW144*EXP(-1/clim_time2)</f>
        <v>0</v>
      </c>
      <c r="AX145" s="113">
        <f>p_0*(inventory[[#This Row],[CO2_flux]]+inventory[[#This Row],[CH4_to_CO2]])+AX144</f>
        <v>0.51608311383337613</v>
      </c>
      <c r="AY145" s="113">
        <f>p_1*(inventory[[#This Row],[CO2_flux]]+inventory[[#This Row],[CH4_to_CO2]])+AY144*EXP(-1/life1_CO2)</f>
        <v>0.38226159394641557</v>
      </c>
      <c r="AZ145" s="113">
        <f>p_2*(inventory[[#This Row],[CO2_flux]]+inventory[[#This Row],[CH4_to_CO2]])+AZ144*EXP(-1/life2_CO2)</f>
        <v>2.0104098472184462E-2</v>
      </c>
      <c r="BA145" s="113">
        <f>p_3*(inventory[[#This Row],[CO2_flux]]+inventory[[#This Row],[CH4_to_CO2]])+BA144*EXP(-1/life3_CO2)</f>
        <v>3.3278352643250656E-6</v>
      </c>
      <c r="BB145" s="113">
        <f>IF(fossil_CH4,K144*(1-EXP(-1/life_CH4))*CH4_to_CO2,0)</f>
        <v>1.695248112968365E-6</v>
      </c>
    </row>
    <row r="146" spans="1:54" x14ac:dyDescent="0.2">
      <c r="A146" s="43">
        <v>139</v>
      </c>
      <c r="B146" s="107">
        <v>0</v>
      </c>
      <c r="C146" s="107">
        <v>0</v>
      </c>
      <c r="D146" s="107">
        <v>0</v>
      </c>
      <c r="E146" s="107">
        <v>0</v>
      </c>
      <c r="F146" s="107">
        <v>0</v>
      </c>
      <c r="G146" s="107">
        <v>0</v>
      </c>
      <c r="H146" s="131">
        <f>SUM(inventory[[#This Row],[CO2_IRF]:[other_IRF]])</f>
        <v>4.8662102091970957E-10</v>
      </c>
      <c r="I146" s="133">
        <f>SUM(inventory[[#This Row],[CO2_temp]:[other_temp]])</f>
        <v>8.5569916918940537E-13</v>
      </c>
      <c r="J146" s="117">
        <f>SUM(inventory[[#This Row],[CO2_mass0]:[CO2_mass3]])</f>
        <v>0.91694227880968893</v>
      </c>
      <c r="K146" s="117">
        <f>inventory[[#This Row],[CH4_flux]]+K145*EXP(-1/life_CH4)</f>
        <v>1.3542503386431405E-5</v>
      </c>
      <c r="L146" s="117">
        <f>inventory[[#This Row],[Gas1_flux]]+L145*EXP(-1/life_gas1)</f>
        <v>0.3170295377009088</v>
      </c>
      <c r="M146" s="117">
        <f>inventory[[#This Row],[Gas2_flux]]+M145*EXP(-1/life_gas2)</f>
        <v>0</v>
      </c>
      <c r="N146" s="140">
        <f>inventory[[#This Row],[Gas3_flux]]+N145*EXP(-1/life_gas3)</f>
        <v>4.5552540229769435E-2</v>
      </c>
      <c r="O146" s="3">
        <f>inventory[[#This Row],[CO2]]*A_CO2</f>
        <v>1.6062077897909319E-15</v>
      </c>
      <c r="P146" s="3">
        <f>inventory[[#This Row],[CH4]]*A_CH4</f>
        <v>2.8510551476085463E-18</v>
      </c>
      <c r="Q146" s="3">
        <f>inventory[[#This Row],[gas1]]*A_gas1</f>
        <v>1.1312771505165085E-13</v>
      </c>
      <c r="R146" s="3">
        <f>inventory[[#This Row],[gas2]]*A_gas2</f>
        <v>0</v>
      </c>
      <c r="S146" s="3">
        <f>inventory[[#This Row],[gas3]]*A_gas3</f>
        <v>4.8550912614574523E-13</v>
      </c>
      <c r="T146" s="142">
        <f>inventory[[#This Row],[Other_forcing]]/earth_area</f>
        <v>0</v>
      </c>
      <c r="U146" s="3">
        <f>U145+A_CO2*(AX145+AY145*life1_CO2*(1-EXP(-1/life1_CO2))+AZ145*life2_CO2*(1-EXP(-1/life2_CO2))+BA145*life3_CO2*(1-EXP(-1/life3_CO2)))</f>
        <v>2.6964508493348833E-13</v>
      </c>
      <c r="V146" s="3">
        <f t="shared" si="26"/>
        <v>2.6104926136853846E-12</v>
      </c>
      <c r="W146" s="3">
        <f t="shared" si="27"/>
        <v>2.9488764666424882E-11</v>
      </c>
      <c r="X146" s="3">
        <f t="shared" si="28"/>
        <v>-3.5199999999999995E-12</v>
      </c>
      <c r="Y146" s="3">
        <f t="shared" si="29"/>
        <v>4.5777211855466581E-10</v>
      </c>
      <c r="Z146" s="142">
        <f>Z145+inventory[[#This Row],[Other_radfor]]</f>
        <v>0</v>
      </c>
      <c r="AA146" s="3">
        <f>SUM(inventory[[#This Row],[CO2_temp_s1]:[CO2_temp_s2]])</f>
        <v>1.2660973119332775E-15</v>
      </c>
      <c r="AB146" s="3">
        <f>inventory[[#This Row],[CH4_temp_s1]]+inventory[[#This Row],[CH4_temp_s2]]</f>
        <v>2.0140014169503526E-15</v>
      </c>
      <c r="AC146" s="3">
        <f>inventory[[#This Row],[gas1_temp_s1]]+inventory[[#This Row],[gas1_temp_s2]]</f>
        <v>1.0207866151087551E-13</v>
      </c>
      <c r="AD146" s="3">
        <f>inventory[[#This Row],[gas2_temp_s1]]+inventory[[#This Row],[gas2_temp_s2]]</f>
        <v>-2.6263002042851489E-15</v>
      </c>
      <c r="AE146" s="3">
        <f>inventory[[#This Row],[gas3_temp_s1]]+inventory[[#This Row],[gas3_temp_s2]]</f>
        <v>7.5296670915393143E-13</v>
      </c>
      <c r="AF146" s="142">
        <f>inventory[[#This Row],[other_temp_s1]]+inventory[[#This Row],[other_temp_s2]]</f>
        <v>0</v>
      </c>
      <c r="AG146" s="118">
        <f>inventory[[#This Row],[CO2_flux]]+AG145</f>
        <v>1</v>
      </c>
      <c r="AH146" s="118">
        <f>inventory[[#This Row],[CH4_flux]]+AH145</f>
        <v>1</v>
      </c>
      <c r="AI146" s="118">
        <f>inventory[[#This Row],[Gas1_flux]]+AI145</f>
        <v>1</v>
      </c>
      <c r="AJ146" s="118">
        <f>inventory[[#This Row],[Gas2_flux]]+AJ145</f>
        <v>1</v>
      </c>
      <c r="AK146" s="144">
        <f>inventory[[#This Row],[Gas3_flux]]+AK145</f>
        <v>1</v>
      </c>
      <c r="AL146" s="113">
        <f>A_CO2*(AX145*clim_sens1*(1-EXP(-1/clim_time1))
+AY145*clim_sens1*life1_CO2/(life1_CO2-clim_time1)*(EXP(-1/life1_CO2)-EXP(-1/clim_time1))
+AZ145*clim_sens1*life2_CO2/(life2_CO2-clim_time1)*(EXP(-1/life2_CO2)-EXP(-1/clim_time1))
+BA145*clim_sens1*life3_CO2/(life3_CO2-clim_time1)*(EXP(-1/life3_CO2)-EXP(-1/clim_time1)))
+AL145*EXP(-1/clim_time1)</f>
        <v>1.0291121318973301E-15</v>
      </c>
      <c r="AM146" s="113">
        <f>A_CO2*(AX145*clim_sens2*(1-EXP(-1/clim_time2))
+AY145*clim_sens2*life1_CO2/(life1_CO2-clim_time2)*(EXP(-1/life1_CO2)-EXP(-1/clim_time2))
+AZ145*clim_sens2*life2_CO2/(life2_CO2-clim_time2)*(EXP(-1/life2_CO2)-EXP(-1/clim_time2))
+BA145*clim_sens2*life3_CO2/(life3_CO2-clim_time2)*(EXP(-1/life3_CO2)-EXP(-1/clim_time2)))
+AM145*EXP(-1/clim_time2)</f>
        <v>2.3698518003594737E-16</v>
      </c>
      <c r="AN146" s="113">
        <f t="shared" si="30"/>
        <v>5.5501475374171743E-18</v>
      </c>
      <c r="AO146" s="113">
        <f t="shared" si="31"/>
        <v>2.0084512694129355E-15</v>
      </c>
      <c r="AP146" s="113">
        <f t="shared" si="32"/>
        <v>7.6708813488126859E-14</v>
      </c>
      <c r="AQ146" s="113">
        <f t="shared" si="33"/>
        <v>2.5369848022748652E-14</v>
      </c>
      <c r="AR146" s="113">
        <f t="shared" si="34"/>
        <v>-1.7231464407060489E-20</v>
      </c>
      <c r="AS146" s="113">
        <f t="shared" si="35"/>
        <v>-2.6262829728207418E-15</v>
      </c>
      <c r="AT146" s="113">
        <f t="shared" si="36"/>
        <v>3.766669929098509E-13</v>
      </c>
      <c r="AU146" s="113">
        <f t="shared" si="37"/>
        <v>3.7629971624408053E-13</v>
      </c>
      <c r="AV146" s="113">
        <f t="shared" si="38"/>
        <v>0</v>
      </c>
      <c r="AW146" s="149">
        <f>T145*Other_forcing_efficacy*clim_sens2*(1-EXP(-1/clim_time2))
+AW145*EXP(-1/clim_time2)</f>
        <v>0</v>
      </c>
      <c r="AX146" s="113">
        <f>p_0*(inventory[[#This Row],[CO2_flux]]+inventory[[#This Row],[CH4_to_CO2]])+AX145</f>
        <v>0.51608345366926978</v>
      </c>
      <c r="AY146" s="113">
        <f>p_1*(inventory[[#This Row],[CO2_flux]]+inventory[[#This Row],[CH4_to_CO2]])+AY145*EXP(-1/life1_CO2)</f>
        <v>0.38129394884536666</v>
      </c>
      <c r="AZ146" s="113">
        <f>p_2*(inventory[[#This Row],[CO2_flux]]+inventory[[#This Row],[CH4_to_CO2]])+AZ145*EXP(-1/life2_CO2)</f>
        <v>1.9561806297204842E-2</v>
      </c>
      <c r="BA146" s="113">
        <f>p_3*(inventory[[#This Row],[CO2_flux]]+inventory[[#This Row],[CH4_to_CO2]])+BA145*EXP(-1/life3_CO2)</f>
        <v>3.0699978476762683E-6</v>
      </c>
      <c r="BB146" s="113">
        <f>IF(fossil_CH4,K145*(1-EXP(-1/life_CH4))*CH4_to_CO2,0)</f>
        <v>1.5639019497185009E-6</v>
      </c>
    </row>
    <row r="147" spans="1:54" x14ac:dyDescent="0.2">
      <c r="A147" s="43">
        <v>140</v>
      </c>
      <c r="B147" s="107">
        <v>0</v>
      </c>
      <c r="C147" s="107">
        <v>0</v>
      </c>
      <c r="D147" s="107">
        <v>0</v>
      </c>
      <c r="E147" s="107">
        <v>0</v>
      </c>
      <c r="F147" s="107">
        <v>0</v>
      </c>
      <c r="G147" s="107">
        <v>0</v>
      </c>
      <c r="H147" s="131">
        <f>SUM(inventory[[#This Row],[CO2_IRF]:[other_IRF]])</f>
        <v>4.8721544440454987E-10</v>
      </c>
      <c r="I147" s="133">
        <f>SUM(inventory[[#This Row],[CO2_temp]:[other_temp]])</f>
        <v>8.4643075870592538E-13</v>
      </c>
      <c r="J147" s="117">
        <f>SUM(inventory[[#This Row],[CO2_mass0]:[CO2_mass3]])</f>
        <v>0.91544944598824352</v>
      </c>
      <c r="K147" s="117">
        <f>inventory[[#This Row],[CH4_flux]]+K146*EXP(-1/life_CH4)</f>
        <v>1.2493243489311408E-5</v>
      </c>
      <c r="L147" s="117">
        <f>inventory[[#This Row],[Gas1_flux]]+L146*EXP(-1/life_gas1)</f>
        <v>0.3144202558846379</v>
      </c>
      <c r="M147" s="117">
        <f>inventory[[#This Row],[Gas2_flux]]+M146*EXP(-1/life_gas2)</f>
        <v>0</v>
      </c>
      <c r="N147" s="140">
        <f>inventory[[#This Row],[Gas3_flux]]+N146*EXP(-1/life_gas3)</f>
        <v>4.4551426244489427E-2</v>
      </c>
      <c r="O147" s="3">
        <f>inventory[[#This Row],[CO2]]*A_CO2</f>
        <v>1.6035927945376058E-15</v>
      </c>
      <c r="P147" s="3">
        <f>inventory[[#This Row],[CH4]]*A_CH4</f>
        <v>2.630158187460067E-18</v>
      </c>
      <c r="Q147" s="3">
        <f>inventory[[#This Row],[gas1]]*A_gas1</f>
        <v>1.1219662802442555E-13</v>
      </c>
      <c r="R147" s="3">
        <f>inventory[[#This Row],[gas2]]*A_gas2</f>
        <v>0</v>
      </c>
      <c r="S147" s="3">
        <f>inventory[[#This Row],[gas3]]*A_gas3</f>
        <v>4.7483903017054997E-13</v>
      </c>
      <c r="T147" s="142">
        <f>inventory[[#This Row],[Other_forcing]]/earth_area</f>
        <v>0</v>
      </c>
      <c r="U147" s="3">
        <f>U146+A_CO2*(AX146+AY146*life1_CO2*(1-EXP(-1/life1_CO2))+AZ146*life2_CO2*(1-EXP(-1/life2_CO2))+BA146*life3_CO2*(1-EXP(-1/life3_CO2)))</f>
        <v>2.7124998147342502E-13</v>
      </c>
      <c r="V147" s="3">
        <f t="shared" si="26"/>
        <v>2.6104953528076905E-12</v>
      </c>
      <c r="W147" s="3">
        <f t="shared" si="27"/>
        <v>2.9601426196719139E-11</v>
      </c>
      <c r="X147" s="3">
        <f t="shared" si="28"/>
        <v>-3.5199999999999995E-12</v>
      </c>
      <c r="Y147" s="3">
        <f t="shared" si="29"/>
        <v>4.5825227287354958E-10</v>
      </c>
      <c r="Z147" s="142">
        <f>Z146+inventory[[#This Row],[Other_radfor]]</f>
        <v>0</v>
      </c>
      <c r="AA147" s="3">
        <f>SUM(inventory[[#This Row],[CO2_temp_s1]:[CO2_temp_s2]])</f>
        <v>1.2653535683135287E-15</v>
      </c>
      <c r="AB147" s="3">
        <f>inventory[[#This Row],[CH4_temp_s1]]+inventory[[#This Row],[CH4_temp_s2]]</f>
        <v>2.0086765352592757E-15</v>
      </c>
      <c r="AC147" s="3">
        <f>inventory[[#This Row],[gas1_temp_s1]]+inventory[[#This Row],[gas1_temp_s2]]</f>
        <v>1.0150332299449931E-13</v>
      </c>
      <c r="AD147" s="3">
        <f>inventory[[#This Row],[gas2_temp_s1]]+inventory[[#This Row],[gas2_temp_s2]]</f>
        <v>-2.6198927052737493E-15</v>
      </c>
      <c r="AE147" s="3">
        <f>inventory[[#This Row],[gas3_temp_s1]]+inventory[[#This Row],[gas3_temp_s2]]</f>
        <v>7.4427329831312701E-13</v>
      </c>
      <c r="AF147" s="142">
        <f>inventory[[#This Row],[other_temp_s1]]+inventory[[#This Row],[other_temp_s2]]</f>
        <v>0</v>
      </c>
      <c r="AG147" s="118">
        <f>inventory[[#This Row],[CO2_flux]]+AG146</f>
        <v>1</v>
      </c>
      <c r="AH147" s="118">
        <f>inventory[[#This Row],[CH4_flux]]+AH146</f>
        <v>1</v>
      </c>
      <c r="AI147" s="118">
        <f>inventory[[#This Row],[Gas1_flux]]+AI146</f>
        <v>1</v>
      </c>
      <c r="AJ147" s="118">
        <f>inventory[[#This Row],[Gas2_flux]]+AJ146</f>
        <v>1</v>
      </c>
      <c r="AK147" s="144">
        <f>inventory[[#This Row],[Gas3_flux]]+AK146</f>
        <v>1</v>
      </c>
      <c r="AL147" s="113">
        <f>A_CO2*(AX146*clim_sens1*(1-EXP(-1/clim_time1))
+AY146*clim_sens1*life1_CO2/(life1_CO2-clim_time1)*(EXP(-1/life1_CO2)-EXP(-1/clim_time1))
+AZ146*clim_sens1*life2_CO2/(life2_CO2-clim_time1)*(EXP(-1/life2_CO2)-EXP(-1/clim_time1))
+BA146*clim_sens1*life3_CO2/(life3_CO2-clim_time1)*(EXP(-1/life3_CO2)-EXP(-1/clim_time1)))
+AL146*EXP(-1/clim_time1)</f>
        <v>1.027267132221536E-15</v>
      </c>
      <c r="AM147" s="113">
        <f>A_CO2*(AX146*clim_sens2*(1-EXP(-1/clim_time2))
+AY146*clim_sens2*life1_CO2/(life1_CO2-clim_time2)*(EXP(-1/life1_CO2)-EXP(-1/clim_time2))
+AZ146*clim_sens2*life2_CO2/(life2_CO2-clim_time2)*(EXP(-1/life2_CO2)-EXP(-1/clim_time2))
+BA146*clim_sens2*life3_CO2/(life3_CO2-clim_time2)*(EXP(-1/life3_CO2)-EXP(-1/clim_time2)))
+AM146*EXP(-1/clim_time2)</f>
        <v>2.3808643609199263E-16</v>
      </c>
      <c r="AN147" s="113">
        <f t="shared" si="30"/>
        <v>5.1210590388559252E-18</v>
      </c>
      <c r="AO147" s="113">
        <f t="shared" si="31"/>
        <v>2.0035554762204197E-15</v>
      </c>
      <c r="AP147" s="113">
        <f t="shared" si="32"/>
        <v>7.6077470445430389E-14</v>
      </c>
      <c r="AQ147" s="113">
        <f t="shared" si="33"/>
        <v>2.5425852549068919E-14</v>
      </c>
      <c r="AR147" s="113">
        <f t="shared" si="34"/>
        <v>-1.5297500049412508E-20</v>
      </c>
      <c r="AS147" s="113">
        <f t="shared" si="35"/>
        <v>-2.6198774077737E-15</v>
      </c>
      <c r="AT147" s="113">
        <f t="shared" si="36"/>
        <v>3.683889829481112E-13</v>
      </c>
      <c r="AU147" s="113">
        <f t="shared" si="37"/>
        <v>3.7588431536501586E-13</v>
      </c>
      <c r="AV147" s="113">
        <f t="shared" si="38"/>
        <v>0</v>
      </c>
      <c r="AW147" s="149">
        <f>T146*Other_forcing_efficacy*clim_sens2*(1-EXP(-1/clim_time2))
+AW146*EXP(-1/clim_time2)</f>
        <v>0</v>
      </c>
      <c r="AX147" s="113">
        <f>p_0*(inventory[[#This Row],[CO2_flux]]+inventory[[#This Row],[CH4_to_CO2]])+AX146</f>
        <v>0.51608376717501125</v>
      </c>
      <c r="AY147" s="113">
        <f>p_1*(inventory[[#This Row],[CO2_flux]]+inventory[[#This Row],[CH4_to_CO2]])+AY146*EXP(-1/life1_CO2)</f>
        <v>0.38032872695579423</v>
      </c>
      <c r="AZ147" s="113">
        <f>p_2*(inventory[[#This Row],[CO2_flux]]+inventory[[#This Row],[CH4_to_CO2]])+AZ146*EXP(-1/life2_CO2)</f>
        <v>1.9034119720016583E-2</v>
      </c>
      <c r="BA147" s="113">
        <f>p_3*(inventory[[#This Row],[CO2_flux]]+inventory[[#This Row],[CH4_to_CO2]])+BA146*EXP(-1/life3_CO2)</f>
        <v>2.8321374215263374E-6</v>
      </c>
      <c r="BB147" s="113">
        <f>IF(fossil_CH4,K146*(1-EXP(-1/life_CH4))*CH4_to_CO2,0)</f>
        <v>1.4427323585399971E-6</v>
      </c>
    </row>
    <row r="148" spans="1:54" x14ac:dyDescent="0.2">
      <c r="A148" s="43">
        <v>141</v>
      </c>
      <c r="B148" s="107">
        <v>0</v>
      </c>
      <c r="C148" s="107">
        <v>0</v>
      </c>
      <c r="D148" s="107">
        <v>0</v>
      </c>
      <c r="E148" s="107">
        <v>0</v>
      </c>
      <c r="F148" s="107">
        <v>0</v>
      </c>
      <c r="G148" s="107">
        <v>0</v>
      </c>
      <c r="H148" s="131">
        <f>SUM(inventory[[#This Row],[CO2_IRF]:[other_IRF]])</f>
        <v>4.877983854140602E-10</v>
      </c>
      <c r="I148" s="133">
        <f>SUM(inventory[[#This Row],[CO2_temp]:[other_temp]])</f>
        <v>8.3733837721797396E-13</v>
      </c>
      <c r="J148" s="117">
        <f>SUM(inventory[[#This Row],[CO2_mass0]:[CO2_mass3]])</f>
        <v>0.91397324043769523</v>
      </c>
      <c r="K148" s="117">
        <f>inventory[[#This Row],[CH4_flux]]+K147*EXP(-1/life_CH4)</f>
        <v>1.1525279221240861E-5</v>
      </c>
      <c r="L148" s="117">
        <f>inventory[[#This Row],[Gas1_flux]]+L147*EXP(-1/life_gas1)</f>
        <v>0.31183244951714095</v>
      </c>
      <c r="M148" s="117">
        <f>inventory[[#This Row],[Gas2_flux]]+M147*EXP(-1/life_gas2)</f>
        <v>0</v>
      </c>
      <c r="N148" s="140">
        <f>inventory[[#This Row],[Gas3_flux]]+N147*EXP(-1/life_gas3)</f>
        <v>4.3572313868921367E-2</v>
      </c>
      <c r="O148" s="3">
        <f>inventory[[#This Row],[CO2]]*A_CO2</f>
        <v>1.6010069252747105E-15</v>
      </c>
      <c r="P148" s="3">
        <f>inventory[[#This Row],[CH4]]*A_CH4</f>
        <v>2.4263761074091433E-18</v>
      </c>
      <c r="Q148" s="3">
        <f>inventory[[#This Row],[gas1]]*A_gas1</f>
        <v>1.1127320422147621E-13</v>
      </c>
      <c r="R148" s="3">
        <f>inventory[[#This Row],[gas2]]*A_gas2</f>
        <v>0</v>
      </c>
      <c r="S148" s="3">
        <f>inventory[[#This Row],[gas3]]*A_gas3</f>
        <v>4.6440343225520325E-13</v>
      </c>
      <c r="T148" s="142">
        <f>inventory[[#This Row],[Other_forcing]]/earth_area</f>
        <v>0</v>
      </c>
      <c r="U148" s="3">
        <f>U147+A_CO2*(AX147+AY147*life1_CO2*(1-EXP(-1/life1_CO2))+AZ147*life2_CO2*(1-EXP(-1/life2_CO2))+BA147*life3_CO2*(1-EXP(-1/life3_CO2)))</f>
        <v>2.7285227773849238E-13</v>
      </c>
      <c r="V148" s="3">
        <f t="shared" si="26"/>
        <v>2.610497879705483E-12</v>
      </c>
      <c r="W148" s="3">
        <f t="shared" si="27"/>
        <v>2.971316047687601E-11</v>
      </c>
      <c r="X148" s="3">
        <f t="shared" si="28"/>
        <v>-3.5199999999999995E-12</v>
      </c>
      <c r="Y148" s="3">
        <f t="shared" si="29"/>
        <v>4.5872187477974018E-10</v>
      </c>
      <c r="Z148" s="142">
        <f>Z147+inventory[[#This Row],[Other_radfor]]</f>
        <v>0</v>
      </c>
      <c r="AA148" s="3">
        <f>SUM(inventory[[#This Row],[CO2_temp_s1]:[CO2_temp_s2]])</f>
        <v>1.2646273597556849E-15</v>
      </c>
      <c r="AB148" s="3">
        <f>inventory[[#This Row],[CH4_temp_s1]]+inventory[[#This Row],[CH4_temp_s2]]</f>
        <v>2.0033965132763117E-15</v>
      </c>
      <c r="AC148" s="3">
        <f>inventory[[#This Row],[gas1_temp_s1]]+inventory[[#This Row],[gas1_temp_s2]]</f>
        <v>1.0093207368939773E-13</v>
      </c>
      <c r="AD148" s="3">
        <f>inventory[[#This Row],[gas2_temp_s1]]+inventory[[#This Row],[gas2_temp_s2]]</f>
        <v>-2.6135010466414525E-15</v>
      </c>
      <c r="AE148" s="3">
        <f>inventory[[#This Row],[gas3_temp_s1]]+inventory[[#This Row],[gas3_temp_s2]]</f>
        <v>7.3575178070218569E-13</v>
      </c>
      <c r="AF148" s="142">
        <f>inventory[[#This Row],[other_temp_s1]]+inventory[[#This Row],[other_temp_s2]]</f>
        <v>0</v>
      </c>
      <c r="AG148" s="118">
        <f>inventory[[#This Row],[CO2_flux]]+AG147</f>
        <v>1</v>
      </c>
      <c r="AH148" s="118">
        <f>inventory[[#This Row],[CH4_flux]]+AH147</f>
        <v>1</v>
      </c>
      <c r="AI148" s="118">
        <f>inventory[[#This Row],[Gas1_flux]]+AI147</f>
        <v>1</v>
      </c>
      <c r="AJ148" s="118">
        <f>inventory[[#This Row],[Gas2_flux]]+AJ147</f>
        <v>1</v>
      </c>
      <c r="AK148" s="144">
        <f>inventory[[#This Row],[Gas3_flux]]+AK147</f>
        <v>1</v>
      </c>
      <c r="AL148" s="113">
        <f>A_CO2*(AX147*clim_sens1*(1-EXP(-1/clim_time1))
+AY147*clim_sens1*life1_CO2/(life1_CO2-clim_time1)*(EXP(-1/life1_CO2)-EXP(-1/clim_time1))
+AZ147*clim_sens1*life2_CO2/(life2_CO2-clim_time1)*(EXP(-1/life2_CO2)-EXP(-1/clim_time1))
+BA147*clim_sens1*life3_CO2/(life3_CO2-clim_time1)*(EXP(-1/life3_CO2)-EXP(-1/clim_time1)))
+AL147*EXP(-1/clim_time1)</f>
        <v>1.0254450743645128E-15</v>
      </c>
      <c r="AM148" s="113">
        <f>A_CO2*(AX147*clim_sens2*(1-EXP(-1/clim_time2))
+AY147*clim_sens2*life1_CO2/(life1_CO2-clim_time2)*(EXP(-1/life1_CO2)-EXP(-1/clim_time2))
+AZ147*clim_sens2*life2_CO2/(life2_CO2-clim_time2)*(EXP(-1/life2_CO2)-EXP(-1/clim_time2))
+BA147*clim_sens2*life3_CO2/(life3_CO2-clim_time2)*(EXP(-1/life3_CO2)-EXP(-1/clim_time2)))
+AM147*EXP(-1/clim_time2)</f>
        <v>2.3918228539117222E-16</v>
      </c>
      <c r="AN148" s="113">
        <f t="shared" si="30"/>
        <v>4.7251113508819899E-18</v>
      </c>
      <c r="AO148" s="113">
        <f t="shared" si="31"/>
        <v>1.9986714019254295E-15</v>
      </c>
      <c r="AP148" s="113">
        <f t="shared" si="32"/>
        <v>7.5451323428498823E-14</v>
      </c>
      <c r="AQ148" s="113">
        <f t="shared" si="33"/>
        <v>2.548075026089891E-14</v>
      </c>
      <c r="AR148" s="113">
        <f t="shared" si="34"/>
        <v>-1.3580593165714344E-20</v>
      </c>
      <c r="AS148" s="113">
        <f t="shared" si="35"/>
        <v>-2.6134874660482867E-15</v>
      </c>
      <c r="AT148" s="113">
        <f t="shared" si="36"/>
        <v>3.6029289441538979E-13</v>
      </c>
      <c r="AU148" s="113">
        <f t="shared" si="37"/>
        <v>3.7545888628679586E-13</v>
      </c>
      <c r="AV148" s="113">
        <f t="shared" si="38"/>
        <v>0</v>
      </c>
      <c r="AW148" s="149">
        <f>T147*Other_forcing_efficacy*clim_sens2*(1-EXP(-1/clim_time2))
+AW147*EXP(-1/clim_time2)</f>
        <v>0</v>
      </c>
      <c r="AX148" s="113">
        <f>p_0*(inventory[[#This Row],[CO2_flux]]+inventory[[#This Row],[CH4_to_CO2]])+AX147</f>
        <v>0.51608405639063504</v>
      </c>
      <c r="AY148" s="113">
        <f>p_1*(inventory[[#This Row],[CO2_flux]]+inventory[[#This Row],[CH4_to_CO2]])+AY147*EXP(-1/life1_CO2)</f>
        <v>0.37936592424437027</v>
      </c>
      <c r="AZ148" s="113">
        <f>p_2*(inventory[[#This Row],[CO2_flux]]+inventory[[#This Row],[CH4_to_CO2]])+AZ147*EXP(-1/life2_CO2)</f>
        <v>1.8520647096501693E-2</v>
      </c>
      <c r="BA148" s="113">
        <f>p_3*(inventory[[#This Row],[CO2_flux]]+inventory[[#This Row],[CH4_to_CO2]])+BA147*EXP(-1/life3_CO2)</f>
        <v>2.6127061882161505E-6</v>
      </c>
      <c r="BB148" s="113">
        <f>IF(fossil_CH4,K147*(1-EXP(-1/life_CH4))*CH4_to_CO2,0)</f>
        <v>1.3309508685970012E-6</v>
      </c>
    </row>
    <row r="149" spans="1:54" x14ac:dyDescent="0.2">
      <c r="A149" s="43">
        <v>142</v>
      </c>
      <c r="B149" s="107">
        <v>0</v>
      </c>
      <c r="C149" s="107">
        <v>0</v>
      </c>
      <c r="D149" s="107">
        <v>0</v>
      </c>
      <c r="E149" s="107">
        <v>0</v>
      </c>
      <c r="F149" s="107">
        <v>0</v>
      </c>
      <c r="G149" s="107">
        <v>0</v>
      </c>
      <c r="H149" s="131">
        <f>SUM(inventory[[#This Row],[CO2_IRF]:[other_IRF]])</f>
        <v>4.8837008353682752E-10</v>
      </c>
      <c r="I149" s="133">
        <f>SUM(inventory[[#This Row],[CO2_temp]:[other_temp]])</f>
        <v>8.2841825928487964E-13</v>
      </c>
      <c r="J149" s="117">
        <f>SUM(inventory[[#This Row],[CO2_mass0]:[CO2_mass3]])</f>
        <v>0.9125132771494584</v>
      </c>
      <c r="K149" s="117">
        <f>inventory[[#This Row],[CH4_flux]]+K148*EXP(-1/life_CH4)</f>
        <v>1.0632311876512357E-5</v>
      </c>
      <c r="L149" s="117">
        <f>inventory[[#This Row],[Gas1_flux]]+L148*EXP(-1/life_gas1)</f>
        <v>0.30926594184675504</v>
      </c>
      <c r="M149" s="117">
        <f>inventory[[#This Row],[Gas2_flux]]+M148*EXP(-1/life_gas2)</f>
        <v>0</v>
      </c>
      <c r="N149" s="140">
        <f>inventory[[#This Row],[Gas3_flux]]+N148*EXP(-1/life_gas3)</f>
        <v>4.2614719570883072E-2</v>
      </c>
      <c r="O149" s="3">
        <f>inventory[[#This Row],[CO2]]*A_CO2</f>
        <v>1.598449507582706E-15</v>
      </c>
      <c r="P149" s="3">
        <f>inventory[[#This Row],[CH4]]*A_CH4</f>
        <v>2.2383828633103202E-18</v>
      </c>
      <c r="Q149" s="3">
        <f>inventory[[#This Row],[gas1]]*A_gas1</f>
        <v>1.1035738057135561E-13</v>
      </c>
      <c r="R149" s="3">
        <f>inventory[[#This Row],[gas2]]*A_gas2</f>
        <v>0</v>
      </c>
      <c r="S149" s="3">
        <f>inventory[[#This Row],[gas3]]*A_gas3</f>
        <v>4.5419717880594141E-13</v>
      </c>
      <c r="T149" s="142">
        <f>inventory[[#This Row],[Other_forcing]]/earth_area</f>
        <v>0</v>
      </c>
      <c r="U149" s="3">
        <f>U148+A_CO2*(AX148+AY148*life1_CO2*(1-EXP(-1/life1_CO2))+AZ148*life2_CO2*(1-EXP(-1/life2_CO2))+BA148*life3_CO2*(1-EXP(-1/life3_CO2)))</f>
        <v>2.7445200250822089E-13</v>
      </c>
      <c r="V149" s="3">
        <f t="shared" si="26"/>
        <v>2.6105002108217099E-12</v>
      </c>
      <c r="W149" s="3">
        <f t="shared" si="27"/>
        <v>2.9823975138540604E-11</v>
      </c>
      <c r="X149" s="3">
        <f t="shared" si="28"/>
        <v>-3.5199999999999995E-12</v>
      </c>
      <c r="Y149" s="3">
        <f t="shared" si="29"/>
        <v>4.5918115618495694E-10</v>
      </c>
      <c r="Z149" s="142">
        <f>Z148+inventory[[#This Row],[Other_radfor]]</f>
        <v>0</v>
      </c>
      <c r="AA149" s="3">
        <f>SUM(inventory[[#This Row],[CO2_temp_s1]:[CO2_temp_s2]])</f>
        <v>1.2639181923777007E-15</v>
      </c>
      <c r="AB149" s="3">
        <f>inventory[[#This Row],[CH4_temp_s1]]+inventory[[#This Row],[CH4_temp_s2]]</f>
        <v>1.9981587836395651E-15</v>
      </c>
      <c r="AC149" s="3">
        <f>inventory[[#This Row],[gas1_temp_s1]]+inventory[[#This Row],[gas1_temp_s2]]</f>
        <v>1.0036488153563503E-13</v>
      </c>
      <c r="AD149" s="3">
        <f>inventory[[#This Row],[gas2_temp_s1]]+inventory[[#This Row],[gas2_temp_s2]]</f>
        <v>-2.6071251659212829E-15</v>
      </c>
      <c r="AE149" s="3">
        <f>inventory[[#This Row],[gas3_temp_s1]]+inventory[[#This Row],[gas3_temp_s2]]</f>
        <v>7.2739842593914859E-13</v>
      </c>
      <c r="AF149" s="142">
        <f>inventory[[#This Row],[other_temp_s1]]+inventory[[#This Row],[other_temp_s2]]</f>
        <v>0</v>
      </c>
      <c r="AG149" s="118">
        <f>inventory[[#This Row],[CO2_flux]]+AG148</f>
        <v>1</v>
      </c>
      <c r="AH149" s="118">
        <f>inventory[[#This Row],[CH4_flux]]+AH148</f>
        <v>1</v>
      </c>
      <c r="AI149" s="118">
        <f>inventory[[#This Row],[Gas1_flux]]+AI148</f>
        <v>1</v>
      </c>
      <c r="AJ149" s="118">
        <f>inventory[[#This Row],[Gas2_flux]]+AJ148</f>
        <v>1</v>
      </c>
      <c r="AK149" s="144">
        <f>inventory[[#This Row],[Gas3_flux]]+AK148</f>
        <v>1</v>
      </c>
      <c r="AL149" s="113">
        <f>A_CO2*(AX148*clim_sens1*(1-EXP(-1/clim_time1))
+AY148*clim_sens1*life1_CO2/(life1_CO2-clim_time1)*(EXP(-1/life1_CO2)-EXP(-1/clim_time1))
+AZ148*clim_sens1*life2_CO2/(life2_CO2-clim_time1)*(EXP(-1/life2_CO2)-EXP(-1/clim_time1))
+BA148*clim_sens1*life3_CO2/(life3_CO2-clim_time1)*(EXP(-1/life3_CO2)-EXP(-1/clim_time1)))
+AL148*EXP(-1/clim_time1)</f>
        <v>1.023645421143955E-15</v>
      </c>
      <c r="AM149" s="113">
        <f>A_CO2*(AX148*clim_sens2*(1-EXP(-1/clim_time2))
+AY148*clim_sens2*life1_CO2/(life1_CO2-clim_time2)*(EXP(-1/life1_CO2)-EXP(-1/clim_time2))
+AZ148*clim_sens2*life2_CO2/(life2_CO2-clim_time2)*(EXP(-1/life2_CO2)-EXP(-1/clim_time2))
+BA148*clim_sens2*life3_CO2/(life3_CO2-clim_time2)*(EXP(-1/life3_CO2)-EXP(-1/clim_time2)))
+AM148*EXP(-1/clim_time2)</f>
        <v>2.4027277123374577E-16</v>
      </c>
      <c r="AN149" s="113">
        <f t="shared" si="30"/>
        <v>4.3597484896162372E-18</v>
      </c>
      <c r="AO149" s="113">
        <f t="shared" si="31"/>
        <v>1.993799035149949E-15</v>
      </c>
      <c r="AP149" s="113">
        <f t="shared" si="32"/>
        <v>7.4830329692560886E-14</v>
      </c>
      <c r="AQ149" s="113">
        <f t="shared" si="33"/>
        <v>2.5534551843074147E-14</v>
      </c>
      <c r="AR149" s="113">
        <f t="shared" si="34"/>
        <v>-1.2056382424377257E-20</v>
      </c>
      <c r="AS149" s="113">
        <f t="shared" si="35"/>
        <v>-2.6071131095388584E-15</v>
      </c>
      <c r="AT149" s="113">
        <f t="shared" si="36"/>
        <v>3.5237472981308791E-13</v>
      </c>
      <c r="AU149" s="113">
        <f t="shared" si="37"/>
        <v>3.7502369612606067E-13</v>
      </c>
      <c r="AV149" s="113">
        <f t="shared" si="38"/>
        <v>0</v>
      </c>
      <c r="AW149" s="149">
        <f>T148*Other_forcing_efficacy*clim_sens2*(1-EXP(-1/clim_time2))
+AW148*EXP(-1/clim_time2)</f>
        <v>0</v>
      </c>
      <c r="AX149" s="113">
        <f>p_0*(inventory[[#This Row],[CO2_flux]]+inventory[[#This Row],[CH4_to_CO2]])+AX148</f>
        <v>0.51608432319811559</v>
      </c>
      <c r="AY149" s="113">
        <f>p_1*(inventory[[#This Row],[CO2_flux]]+inventory[[#This Row],[CH4_to_CO2]])+AY148*EXP(-1/life1_CO2)</f>
        <v>0.37840553652504677</v>
      </c>
      <c r="AZ149" s="113">
        <f>p_2*(inventory[[#This Row],[CO2_flux]]+inventory[[#This Row],[CH4_to_CO2]])+AZ148*EXP(-1/life2_CO2)</f>
        <v>1.8021007150024148E-2</v>
      </c>
      <c r="BA149" s="113">
        <f>p_3*(inventory[[#This Row],[CO2_flux]]+inventory[[#This Row],[CH4_to_CO2]])+BA148*EXP(-1/life3_CO2)</f>
        <v>2.4102762719337844E-6</v>
      </c>
      <c r="BB149" s="113">
        <f>IF(fossil_CH4,K148*(1-EXP(-1/life_CH4))*CH4_to_CO2,0)</f>
        <v>1.2278300990016938E-6</v>
      </c>
    </row>
    <row r="150" spans="1:54" x14ac:dyDescent="0.2">
      <c r="A150" s="43">
        <v>143</v>
      </c>
      <c r="B150" s="107">
        <v>0</v>
      </c>
      <c r="C150" s="107">
        <v>0</v>
      </c>
      <c r="D150" s="107">
        <v>0</v>
      </c>
      <c r="E150" s="107">
        <v>0</v>
      </c>
      <c r="F150" s="107">
        <v>0</v>
      </c>
      <c r="G150" s="107">
        <v>0</v>
      </c>
      <c r="H150" s="131">
        <f>SUM(inventory[[#This Row],[CO2_IRF]:[other_IRF]])</f>
        <v>4.8893077319993476E-10</v>
      </c>
      <c r="I150" s="133">
        <f>SUM(inventory[[#This Row],[CO2_temp]:[other_temp]])</f>
        <v>8.1966672172911138E-13</v>
      </c>
      <c r="J150" s="117">
        <f>SUM(inventory[[#This Row],[CO2_mass0]:[CO2_mass3]])</f>
        <v>0.9110691810435706</v>
      </c>
      <c r="K150" s="117">
        <f>inventory[[#This Row],[CH4_flux]]+K149*EXP(-1/life_CH4)</f>
        <v>9.8085307669669357E-6</v>
      </c>
      <c r="L150" s="117">
        <f>inventory[[#This Row],[Gas1_flux]]+L149*EXP(-1/life_gas1)</f>
        <v>0.3067205575765552</v>
      </c>
      <c r="M150" s="117">
        <f>inventory[[#This Row],[Gas2_flux]]+M149*EXP(-1/life_gas2)</f>
        <v>0</v>
      </c>
      <c r="N150" s="140">
        <f>inventory[[#This Row],[Gas3_flux]]+N149*EXP(-1/life_gas3)</f>
        <v>4.1678170444840783E-2</v>
      </c>
      <c r="O150" s="3">
        <f>inventory[[#This Row],[CO2]]*A_CO2</f>
        <v>1.5959198844340222E-15</v>
      </c>
      <c r="P150" s="3">
        <f>inventory[[#This Row],[CH4]]*A_CH4</f>
        <v>2.0649551516196351E-18</v>
      </c>
      <c r="Q150" s="3">
        <f>inventory[[#This Row],[gas1]]*A_gas1</f>
        <v>1.0944909452172013E-13</v>
      </c>
      <c r="R150" s="3">
        <f>inventory[[#This Row],[gas2]]*A_gas2</f>
        <v>0</v>
      </c>
      <c r="S150" s="3">
        <f>inventory[[#This Row],[gas3]]*A_gas3</f>
        <v>4.4421522949018852E-13</v>
      </c>
      <c r="T150" s="142">
        <f>inventory[[#This Row],[Other_forcing]]/earth_area</f>
        <v>0</v>
      </c>
      <c r="U150" s="3">
        <f>U149+A_CO2*(AX149+AY149*life1_CO2*(1-EXP(-1/life1_CO2))+AZ149*life2_CO2*(1-EXP(-1/life2_CO2))+BA149*life3_CO2*(1-EXP(-1/life3_CO2)))</f>
        <v>2.7604918389705637E-13</v>
      </c>
      <c r="V150" s="3">
        <f t="shared" si="26"/>
        <v>2.6105023613253349E-12</v>
      </c>
      <c r="W150" s="3">
        <f t="shared" si="27"/>
        <v>2.9933877750546499E-11</v>
      </c>
      <c r="X150" s="3">
        <f t="shared" si="28"/>
        <v>-3.5199999999999995E-12</v>
      </c>
      <c r="Y150" s="3">
        <f t="shared" si="29"/>
        <v>4.5963034390416584E-10</v>
      </c>
      <c r="Z150" s="142">
        <f>Z149+inventory[[#This Row],[Other_radfor]]</f>
        <v>0</v>
      </c>
      <c r="AA150" s="3">
        <f>SUM(inventory[[#This Row],[CO2_temp_s1]:[CO2_temp_s2]])</f>
        <v>1.2632255846981665E-15</v>
      </c>
      <c r="AB150" s="3">
        <f>inventory[[#This Row],[CH4_temp_s1]]+inventory[[#This Row],[CH4_temp_s2]]</f>
        <v>1.9929609744001002E-15</v>
      </c>
      <c r="AC150" s="3">
        <f>inventory[[#This Row],[gas1_temp_s1]]+inventory[[#This Row],[gas1_temp_s2]]</f>
        <v>9.980171473098407E-14</v>
      </c>
      <c r="AD150" s="3">
        <f>inventory[[#This Row],[gas2_temp_s1]]+inventory[[#This Row],[gas2_temp_s2]]</f>
        <v>-2.6007650034733869E-15</v>
      </c>
      <c r="AE150" s="3">
        <f>inventory[[#This Row],[gas3_temp_s1]]+inventory[[#This Row],[gas3_temp_s2]]</f>
        <v>7.1920958544250241E-13</v>
      </c>
      <c r="AF150" s="142">
        <f>inventory[[#This Row],[other_temp_s1]]+inventory[[#This Row],[other_temp_s2]]</f>
        <v>0</v>
      </c>
      <c r="AG150" s="118">
        <f>inventory[[#This Row],[CO2_flux]]+AG149</f>
        <v>1</v>
      </c>
      <c r="AH150" s="118">
        <f>inventory[[#This Row],[CH4_flux]]+AH149</f>
        <v>1</v>
      </c>
      <c r="AI150" s="118">
        <f>inventory[[#This Row],[Gas1_flux]]+AI149</f>
        <v>1</v>
      </c>
      <c r="AJ150" s="118">
        <f>inventory[[#This Row],[Gas2_flux]]+AJ149</f>
        <v>1</v>
      </c>
      <c r="AK150" s="144">
        <f>inventory[[#This Row],[Gas3_flux]]+AK149</f>
        <v>1</v>
      </c>
      <c r="AL150" s="113">
        <f>A_CO2*(AX149*clim_sens1*(1-EXP(-1/clim_time1))
+AY149*clim_sens1*life1_CO2/(life1_CO2-clim_time1)*(EXP(-1/life1_CO2)-EXP(-1/clim_time1))
+AZ149*clim_sens1*life2_CO2/(life2_CO2-clim_time1)*(EXP(-1/life2_CO2)-EXP(-1/clim_time1))
+BA149*clim_sens1*life3_CO2/(life3_CO2-clim_time1)*(EXP(-1/life3_CO2)-EXP(-1/clim_time1)))
+AL149*EXP(-1/clim_time1)</f>
        <v>1.0218676485797053E-15</v>
      </c>
      <c r="AM150" s="113">
        <f>A_CO2*(AX149*clim_sens2*(1-EXP(-1/clim_time2))
+AY149*clim_sens2*life1_CO2/(life1_CO2-clim_time2)*(EXP(-1/life1_CO2)-EXP(-1/clim_time2))
+AZ149*clim_sens2*life2_CO2/(life2_CO2-clim_time2)*(EXP(-1/life2_CO2)-EXP(-1/clim_time2))
+BA149*clim_sens2*life3_CO2/(life3_CO2-clim_time2)*(EXP(-1/life3_CO2)-EXP(-1/clim_time2)))
+AM149*EXP(-1/clim_time2)</f>
        <v>2.4135793611846121E-16</v>
      </c>
      <c r="AN150" s="113">
        <f t="shared" si="30"/>
        <v>4.0226111893853494E-18</v>
      </c>
      <c r="AO150" s="113">
        <f t="shared" si="31"/>
        <v>1.988938363210715E-15</v>
      </c>
      <c r="AP150" s="113">
        <f t="shared" si="32"/>
        <v>7.4214446842336651E-14</v>
      </c>
      <c r="AQ150" s="113">
        <f t="shared" si="33"/>
        <v>2.5587267888647415E-14</v>
      </c>
      <c r="AR150" s="113">
        <f t="shared" si="34"/>
        <v>-1.0703240675068629E-20</v>
      </c>
      <c r="AS150" s="113">
        <f t="shared" si="35"/>
        <v>-2.6007543002327119E-15</v>
      </c>
      <c r="AT150" s="113">
        <f t="shared" si="36"/>
        <v>3.4463057942747317E-13</v>
      </c>
      <c r="AU150" s="113">
        <f t="shared" si="37"/>
        <v>3.745790060150292E-13</v>
      </c>
      <c r="AV150" s="113">
        <f t="shared" si="38"/>
        <v>0</v>
      </c>
      <c r="AW150" s="149">
        <f>T149*Other_forcing_efficacy*clim_sens2*(1-EXP(-1/clim_time2))
+AW149*EXP(-1/clim_time2)</f>
        <v>0</v>
      </c>
      <c r="AX150" s="113">
        <f>p_0*(inventory[[#This Row],[CO2_flux]]+inventory[[#This Row],[CH4_to_CO2]])+AX149</f>
        <v>0.51608456933361391</v>
      </c>
      <c r="AY150" s="113">
        <f>p_1*(inventory[[#This Row],[CO2_flux]]+inventory[[#This Row],[CH4_to_CO2]])+AY149*EXP(-1/life1_CO2)</f>
        <v>0.37744755947206676</v>
      </c>
      <c r="AZ150" s="113">
        <f>p_2*(inventory[[#This Row],[CO2_flux]]+inventory[[#This Row],[CH4_to_CO2]])+AZ149*EXP(-1/life2_CO2)</f>
        <v>1.7534828707462639E-2</v>
      </c>
      <c r="BA150" s="113">
        <f>p_3*(inventory[[#This Row],[CO2_flux]]+inventory[[#This Row],[CH4_to_CO2]])+BA149*EXP(-1/life3_CO2)</f>
        <v>2.2235304272871204E-6</v>
      </c>
      <c r="BB150" s="113">
        <f>IF(fossil_CH4,K149*(1-EXP(-1/life_CH4))*CH4_to_CO2,0)</f>
        <v>1.132699025624954E-6</v>
      </c>
    </row>
    <row r="151" spans="1:54" x14ac:dyDescent="0.2">
      <c r="A151" s="43">
        <v>144</v>
      </c>
      <c r="B151" s="107">
        <v>0</v>
      </c>
      <c r="C151" s="107">
        <v>0</v>
      </c>
      <c r="D151" s="107">
        <v>0</v>
      </c>
      <c r="E151" s="107">
        <v>0</v>
      </c>
      <c r="F151" s="107">
        <v>0</v>
      </c>
      <c r="G151" s="107">
        <v>0</v>
      </c>
      <c r="H151" s="131">
        <f>SUM(inventory[[#This Row],[CO2_IRF]:[other_IRF]])</f>
        <v>4.8948068378160556E-10</v>
      </c>
      <c r="I151" s="133">
        <f>SUM(inventory[[#This Row],[CO2_temp]:[other_temp]])</f>
        <v>8.1108016182974339E-13</v>
      </c>
      <c r="J151" s="117">
        <f>SUM(inventory[[#This Row],[CO2_mass0]:[CO2_mass3]])</f>
        <v>0.90964058672534254</v>
      </c>
      <c r="K151" s="117">
        <f>inventory[[#This Row],[CH4_flux]]+K150*EXP(-1/life_CH4)</f>
        <v>9.0485754108724639E-6</v>
      </c>
      <c r="L151" s="117">
        <f>inventory[[#This Row],[Gas1_flux]]+L150*EXP(-1/life_gas1)</f>
        <v>0.30419612285238129</v>
      </c>
      <c r="M151" s="117">
        <f>inventory[[#This Row],[Gas2_flux]]+M150*EXP(-1/life_gas2)</f>
        <v>0</v>
      </c>
      <c r="N151" s="140">
        <f>inventory[[#This Row],[Gas3_flux]]+N150*EXP(-1/life_gas3)</f>
        <v>4.0762203978365961E-2</v>
      </c>
      <c r="O151" s="3">
        <f>inventory[[#This Row],[CO2]]*A_CO2</f>
        <v>1.5934174157667821E-15</v>
      </c>
      <c r="P151" s="3">
        <f>inventory[[#This Row],[CH4]]*A_CH4</f>
        <v>1.9049644491534514E-18</v>
      </c>
      <c r="Q151" s="3">
        <f>inventory[[#This Row],[gas1]]*A_gas1</f>
        <v>1.0854828403505733E-13</v>
      </c>
      <c r="R151" s="3">
        <f>inventory[[#This Row],[gas2]]*A_gas2</f>
        <v>0</v>
      </c>
      <c r="S151" s="3">
        <f>inventory[[#This Row],[gas3]]*A_gas3</f>
        <v>4.3445265474740016E-13</v>
      </c>
      <c r="T151" s="142">
        <f>inventory[[#This Row],[Other_forcing]]/earth_area</f>
        <v>0</v>
      </c>
      <c r="U151" s="3">
        <f>U150+A_CO2*(AX150+AY150*life1_CO2*(1-EXP(-1/life1_CO2))+AZ150*life2_CO2*(1-EXP(-1/life2_CO2))+BA150*life3_CO2*(1-EXP(-1/life3_CO2)))</f>
        <v>2.7764384937149139E-13</v>
      </c>
      <c r="V151" s="3">
        <f t="shared" si="26"/>
        <v>2.6105043452100454E-12</v>
      </c>
      <c r="W151" s="3">
        <f t="shared" si="27"/>
        <v>3.0042875819432695E-11</v>
      </c>
      <c r="X151" s="3">
        <f t="shared" si="28"/>
        <v>-3.5199999999999995E-12</v>
      </c>
      <c r="Y151" s="3">
        <f t="shared" si="29"/>
        <v>4.6006965976759133E-10</v>
      </c>
      <c r="Z151" s="142">
        <f>Z150+inventory[[#This Row],[Other_radfor]]</f>
        <v>0</v>
      </c>
      <c r="AA151" s="3">
        <f>SUM(inventory[[#This Row],[CO2_temp_s1]:[CO2_temp_s2]])</f>
        <v>1.262549067387337E-15</v>
      </c>
      <c r="AB151" s="3">
        <f>inventory[[#This Row],[CH4_temp_s1]]+inventory[[#This Row],[CH4_temp_s2]]</f>
        <v>1.98780089403467E-15</v>
      </c>
      <c r="AC151" s="3">
        <f>inventory[[#This Row],[gas1_temp_s1]]+inventory[[#This Row],[gas1_temp_s2]]</f>
        <v>9.9242541729074556E-14</v>
      </c>
      <c r="AD151" s="3">
        <f>inventory[[#This Row],[gas2_temp_s1]]+inventory[[#This Row],[gas2_temp_s2]]</f>
        <v>-2.5944205021779376E-15</v>
      </c>
      <c r="AE151" s="3">
        <f>inventory[[#This Row],[gas3_temp_s1]]+inventory[[#This Row],[gas3_temp_s2]]</f>
        <v>7.1118169064142474E-13</v>
      </c>
      <c r="AF151" s="142">
        <f>inventory[[#This Row],[other_temp_s1]]+inventory[[#This Row],[other_temp_s2]]</f>
        <v>0</v>
      </c>
      <c r="AG151" s="118">
        <f>inventory[[#This Row],[CO2_flux]]+AG150</f>
        <v>1</v>
      </c>
      <c r="AH151" s="118">
        <f>inventory[[#This Row],[CH4_flux]]+AH150</f>
        <v>1</v>
      </c>
      <c r="AI151" s="118">
        <f>inventory[[#This Row],[Gas1_flux]]+AI150</f>
        <v>1</v>
      </c>
      <c r="AJ151" s="118">
        <f>inventory[[#This Row],[Gas2_flux]]+AJ150</f>
        <v>1</v>
      </c>
      <c r="AK151" s="144">
        <f>inventory[[#This Row],[Gas3_flux]]+AK150</f>
        <v>1</v>
      </c>
      <c r="AL151" s="113">
        <f>A_CO2*(AX150*clim_sens1*(1-EXP(-1/clim_time1))
+AY150*clim_sens1*life1_CO2/(life1_CO2-clim_time1)*(EXP(-1/life1_CO2)-EXP(-1/clim_time1))
+AZ150*clim_sens1*life2_CO2/(life2_CO2-clim_time1)*(EXP(-1/life2_CO2)-EXP(-1/clim_time1))
+BA150*clim_sens1*life3_CO2/(life3_CO2-clim_time1)*(EXP(-1/life3_CO2)-EXP(-1/clim_time1)))
+AL150*EXP(-1/clim_time1)</f>
        <v>1.0201112456249022E-15</v>
      </c>
      <c r="AM151" s="113">
        <f>A_CO2*(AX150*clim_sens2*(1-EXP(-1/clim_time2))
+AY150*clim_sens2*life1_CO2/(life1_CO2-clim_time2)*(EXP(-1/life1_CO2)-EXP(-1/clim_time2))
+AZ150*clim_sens2*life2_CO2/(life2_CO2-clim_time2)*(EXP(-1/life2_CO2)-EXP(-1/clim_time2))
+BA150*clim_sens2*life3_CO2/(life3_CO2-clim_time2)*(EXP(-1/life3_CO2)-EXP(-1/clim_time2)))
+AM150*EXP(-1/clim_time2)</f>
        <v>2.4243782176243472E-16</v>
      </c>
      <c r="AN151" s="113">
        <f t="shared" si="30"/>
        <v>3.7115218089919179E-18</v>
      </c>
      <c r="AO151" s="113">
        <f t="shared" si="31"/>
        <v>1.9840893722256779E-15</v>
      </c>
      <c r="AP151" s="113">
        <f t="shared" si="32"/>
        <v>7.3603632829421002E-14</v>
      </c>
      <c r="AQ151" s="113">
        <f t="shared" si="33"/>
        <v>2.5638908899653551E-14</v>
      </c>
      <c r="AR151" s="113">
        <f t="shared" si="34"/>
        <v>-9.5019680793147081E-21</v>
      </c>
      <c r="AS151" s="113">
        <f t="shared" si="35"/>
        <v>-2.5944110002098584E-15</v>
      </c>
      <c r="AT151" s="113">
        <f t="shared" si="36"/>
        <v>3.3705661940812744E-13</v>
      </c>
      <c r="AU151" s="113">
        <f t="shared" si="37"/>
        <v>3.7412507123329725E-13</v>
      </c>
      <c r="AV151" s="113">
        <f t="shared" si="38"/>
        <v>0</v>
      </c>
      <c r="AW151" s="149">
        <f>T150*Other_forcing_efficacy*clim_sens2*(1-EXP(-1/clim_time2))
+AW150*EXP(-1/clim_time2)</f>
        <v>0</v>
      </c>
      <c r="AX151" s="113">
        <f>p_0*(inventory[[#This Row],[CO2_flux]]+inventory[[#This Row],[CH4_to_CO2]])+AX150</f>
        <v>0.51608479639877491</v>
      </c>
      <c r="AY151" s="113">
        <f>p_1*(inventory[[#This Row],[CO2_flux]]+inventory[[#This Row],[CH4_to_CO2]])+AY150*EXP(-1/life1_CO2)</f>
        <v>0.37649198863196359</v>
      </c>
      <c r="AZ151" s="113">
        <f>p_2*(inventory[[#This Row],[CO2_flux]]+inventory[[#This Row],[CH4_to_CO2]])+AZ150*EXP(-1/life2_CO2)</f>
        <v>1.7061750441136357E-2</v>
      </c>
      <c r="BA151" s="113">
        <f>p_3*(inventory[[#This Row],[CO2_flux]]+inventory[[#This Row],[CH4_to_CO2]])+BA150*EXP(-1/life3_CO2)</f>
        <v>2.0512534677671713E-6</v>
      </c>
      <c r="BB151" s="113">
        <f>IF(fossil_CH4,K150*(1-EXP(-1/life_CH4))*CH4_to_CO2,0)</f>
        <v>1.0449386146298978E-6</v>
      </c>
    </row>
    <row r="152" spans="1:54" x14ac:dyDescent="0.2">
      <c r="A152" s="43">
        <v>145</v>
      </c>
      <c r="B152" s="107">
        <v>0</v>
      </c>
      <c r="C152" s="107">
        <v>0</v>
      </c>
      <c r="D152" s="107">
        <v>0</v>
      </c>
      <c r="E152" s="107">
        <v>0</v>
      </c>
      <c r="F152" s="107">
        <v>0</v>
      </c>
      <c r="G152" s="107">
        <v>0</v>
      </c>
      <c r="H152" s="131">
        <f>SUM(inventory[[#This Row],[CO2_IRF]:[other_IRF]])</f>
        <v>4.9002003972137517E-10</v>
      </c>
      <c r="I152" s="133">
        <f>SUM(inventory[[#This Row],[CO2_temp]:[other_temp]])</f>
        <v>8.0265505555548505E-13</v>
      </c>
      <c r="J152" s="117">
        <f>SUM(inventory[[#This Row],[CO2_mass0]:[CO2_mass3]])</f>
        <v>0.90822713824669632</v>
      </c>
      <c r="K152" s="117">
        <f>inventory[[#This Row],[CH4_flux]]+K151*EXP(-1/life_CH4)</f>
        <v>8.3475006513706735E-6</v>
      </c>
      <c r="L152" s="117">
        <f>inventory[[#This Row],[Gas1_flux]]+L151*EXP(-1/life_gas1)</f>
        <v>0.3016924652509636</v>
      </c>
      <c r="M152" s="117">
        <f>inventory[[#This Row],[Gas2_flux]]+M151*EXP(-1/life_gas2)</f>
        <v>0</v>
      </c>
      <c r="N152" s="140">
        <f>inventory[[#This Row],[Gas3_flux]]+N151*EXP(-1/life_gas3)</f>
        <v>3.9866367823724685E-2</v>
      </c>
      <c r="O152" s="3">
        <f>inventory[[#This Row],[CO2]]*A_CO2</f>
        <v>1.5909414780667377E-15</v>
      </c>
      <c r="P152" s="3">
        <f>inventory[[#This Row],[CH4]]*A_CH4</f>
        <v>1.757369669598982E-18</v>
      </c>
      <c r="Q152" s="3">
        <f>inventory[[#This Row],[gas1]]*A_gas1</f>
        <v>1.0765488758444872E-13</v>
      </c>
      <c r="R152" s="3">
        <f>inventory[[#This Row],[gas2]]*A_gas2</f>
        <v>0</v>
      </c>
      <c r="S152" s="3">
        <f>inventory[[#This Row],[gas3]]*A_gas3</f>
        <v>4.2490463335461272E-13</v>
      </c>
      <c r="T152" s="142">
        <f>inventory[[#This Row],[Other_forcing]]/earth_area</f>
        <v>0</v>
      </c>
      <c r="U152" s="3">
        <f>U151+A_CO2*(AX151+AY151*life1_CO2*(1-EXP(-1/life1_CO2))+AZ151*life2_CO2*(1-EXP(-1/life2_CO2))+BA151*life3_CO2*(1-EXP(-1/life3_CO2)))</f>
        <v>2.7923602576677816E-13</v>
      </c>
      <c r="V152" s="3">
        <f t="shared" si="26"/>
        <v>2.610506175385312E-12</v>
      </c>
      <c r="W152" s="3">
        <f t="shared" si="27"/>
        <v>3.0150976789956336E-11</v>
      </c>
      <c r="X152" s="3">
        <f t="shared" si="28"/>
        <v>-3.5199999999999995E-12</v>
      </c>
      <c r="Y152" s="3">
        <f t="shared" si="29"/>
        <v>4.6049932073026677E-10</v>
      </c>
      <c r="Z152" s="142">
        <f>Z151+inventory[[#This Row],[Other_radfor]]</f>
        <v>0</v>
      </c>
      <c r="AA152" s="3">
        <f>SUM(inventory[[#This Row],[CO2_temp_s1]:[CO2_temp_s2]])</f>
        <v>1.2618881830182154E-15</v>
      </c>
      <c r="AB152" s="3">
        <f>inventory[[#This Row],[CH4_temp_s1]]+inventory[[#This Row],[CH4_temp_s2]]</f>
        <v>1.9826765176030484E-15</v>
      </c>
      <c r="AC152" s="3">
        <f>inventory[[#This Row],[gas1_temp_s1]]+inventory[[#This Row],[gas1_temp_s2]]</f>
        <v>9.8687331237527295E-14</v>
      </c>
      <c r="AD152" s="3">
        <f>inventory[[#This Row],[gas2_temp_s1]]+inventory[[#This Row],[gas2_temp_s2]]</f>
        <v>-2.5880916071624783E-15</v>
      </c>
      <c r="AE152" s="3">
        <f>inventory[[#This Row],[gas3_temp_s1]]+inventory[[#This Row],[gas3_temp_s2]]</f>
        <v>7.03311251224499E-13</v>
      </c>
      <c r="AF152" s="142">
        <f>inventory[[#This Row],[other_temp_s1]]+inventory[[#This Row],[other_temp_s2]]</f>
        <v>0</v>
      </c>
      <c r="AG152" s="118">
        <f>inventory[[#This Row],[CO2_flux]]+AG151</f>
        <v>1</v>
      </c>
      <c r="AH152" s="118">
        <f>inventory[[#This Row],[CH4_flux]]+AH151</f>
        <v>1</v>
      </c>
      <c r="AI152" s="118">
        <f>inventory[[#This Row],[Gas1_flux]]+AI151</f>
        <v>1</v>
      </c>
      <c r="AJ152" s="118">
        <f>inventory[[#This Row],[Gas2_flux]]+AJ151</f>
        <v>1</v>
      </c>
      <c r="AK152" s="144">
        <f>inventory[[#This Row],[Gas3_flux]]+AK151</f>
        <v>1</v>
      </c>
      <c r="AL152" s="113">
        <f>A_CO2*(AX151*clim_sens1*(1-EXP(-1/clim_time1))
+AY151*clim_sens1*life1_CO2/(life1_CO2-clim_time1)*(EXP(-1/life1_CO2)-EXP(-1/clim_time1))
+AZ151*clim_sens1*life2_CO2/(life2_CO2-clim_time1)*(EXP(-1/life2_CO2)-EXP(-1/clim_time1))
+BA151*clim_sens1*life3_CO2/(life3_CO2-clim_time1)*(EXP(-1/life3_CO2)-EXP(-1/clim_time1)))
+AL151*EXP(-1/clim_time1)</f>
        <v>1.0183757138976706E-15</v>
      </c>
      <c r="AM152" s="113">
        <f>A_CO2*(AX151*clim_sens2*(1-EXP(-1/clim_time2))
+AY151*clim_sens2*life1_CO2/(life1_CO2-clim_time2)*(EXP(-1/life1_CO2)-EXP(-1/clim_time2))
+AZ151*clim_sens2*life2_CO2/(life2_CO2-clim_time2)*(EXP(-1/life2_CO2)-EXP(-1/clim_time2))
+BA151*clim_sens2*life3_CO2/(life3_CO2-clim_time2)*(EXP(-1/life3_CO2)-EXP(-1/clim_time2)))
+AM151*EXP(-1/clim_time2)</f>
        <v>2.4351246912054477E-16</v>
      </c>
      <c r="AN152" s="113">
        <f t="shared" si="30"/>
        <v>3.4244703908432426E-18</v>
      </c>
      <c r="AO152" s="113">
        <f t="shared" si="31"/>
        <v>1.9792520472122054E-15</v>
      </c>
      <c r="AP152" s="113">
        <f t="shared" si="32"/>
        <v>7.2997845949659404E-14</v>
      </c>
      <c r="AQ152" s="113">
        <f t="shared" si="33"/>
        <v>2.5689485287867887E-14</v>
      </c>
      <c r="AR152" s="113">
        <f t="shared" si="34"/>
        <v>-8.4355196824289596E-21</v>
      </c>
      <c r="AS152" s="113">
        <f t="shared" si="35"/>
        <v>-2.588083171642796E-15</v>
      </c>
      <c r="AT152" s="113">
        <f t="shared" si="36"/>
        <v>3.296491098877602E-13</v>
      </c>
      <c r="AU152" s="113">
        <f t="shared" si="37"/>
        <v>3.7366214133673885E-13</v>
      </c>
      <c r="AV152" s="113">
        <f t="shared" si="38"/>
        <v>0</v>
      </c>
      <c r="AW152" s="149">
        <f>T151*Other_forcing_efficacy*clim_sens2*(1-EXP(-1/clim_time2))
+AW151*EXP(-1/clim_time2)</f>
        <v>0</v>
      </c>
      <c r="AX152" s="113">
        <f>p_0*(inventory[[#This Row],[CO2_flux]]+inventory[[#This Row],[CH4_to_CO2]])+AX151</f>
        <v>0.51608500587114958</v>
      </c>
      <c r="AY152" s="113">
        <f>p_1*(inventory[[#This Row],[CO2_flux]]+inventory[[#This Row],[CH4_to_CO2]])+AY151*EXP(-1/life1_CO2)</f>
        <v>0.37553881943462819</v>
      </c>
      <c r="AZ152" s="113">
        <f>p_2*(inventory[[#This Row],[CO2_flux]]+inventory[[#This Row],[CH4_to_CO2]])+AZ151*EXP(-1/life2_CO2)</f>
        <v>1.6601420616560222E-2</v>
      </c>
      <c r="BA152" s="113">
        <f>p_3*(inventory[[#This Row],[CO2_flux]]+inventory[[#This Row],[CH4_to_CO2]])+BA151*EXP(-1/life3_CO2)</f>
        <v>1.8923243583256983E-6</v>
      </c>
      <c r="BB152" s="113">
        <f>IF(fossil_CH4,K151*(1-EXP(-1/life_CH4))*CH4_to_CO2,0)</f>
        <v>9.6397779431496213E-7</v>
      </c>
    </row>
    <row r="153" spans="1:54" x14ac:dyDescent="0.2">
      <c r="A153" s="43">
        <v>146</v>
      </c>
      <c r="B153" s="107">
        <v>0</v>
      </c>
      <c r="C153" s="107">
        <v>0</v>
      </c>
      <c r="D153" s="107">
        <v>0</v>
      </c>
      <c r="E153" s="107">
        <v>0</v>
      </c>
      <c r="F153" s="107">
        <v>0</v>
      </c>
      <c r="G153" s="107">
        <v>0</v>
      </c>
      <c r="H153" s="131">
        <f>SUM(inventory[[#This Row],[CO2_IRF]:[other_IRF]])</f>
        <v>4.9054906062784195E-10</v>
      </c>
      <c r="I153" s="133">
        <f>SUM(inventory[[#This Row],[CO2_temp]:[other_temp]])</f>
        <v>7.943879558364475E-13</v>
      </c>
      <c r="J153" s="117">
        <f>SUM(inventory[[#This Row],[CO2_mass0]:[CO2_mass3]])</f>
        <v>0.90682848887220602</v>
      </c>
      <c r="K153" s="117">
        <f>inventory[[#This Row],[CH4_flux]]+K152*EXP(-1/life_CH4)</f>
        <v>7.7007444775127532E-6</v>
      </c>
      <c r="L153" s="117">
        <f>inventory[[#This Row],[Gas1_flux]]+L152*EXP(-1/life_gas1)</f>
        <v>0.29920941376814586</v>
      </c>
      <c r="M153" s="117">
        <f>inventory[[#This Row],[Gas2_flux]]+M152*EXP(-1/life_gas2)</f>
        <v>0</v>
      </c>
      <c r="N153" s="140">
        <f>inventory[[#This Row],[Gas3_flux]]+N152*EXP(-1/life_gas3)</f>
        <v>3.8990219574486867E-2</v>
      </c>
      <c r="O153" s="3">
        <f>inventory[[#This Row],[CO2]]*A_CO2</f>
        <v>1.588491463957443E-15</v>
      </c>
      <c r="P153" s="3">
        <f>inventory[[#This Row],[CH4]]*A_CH4</f>
        <v>1.6212103889911791E-18</v>
      </c>
      <c r="Q153" s="3">
        <f>inventory[[#This Row],[gas1]]*A_gas1</f>
        <v>1.0676884414936731E-13</v>
      </c>
      <c r="R153" s="3">
        <f>inventory[[#This Row],[gas2]]*A_gas2</f>
        <v>0</v>
      </c>
      <c r="S153" s="3">
        <f>inventory[[#This Row],[gas3]]*A_gas3</f>
        <v>4.1556645004549431E-13</v>
      </c>
      <c r="T153" s="142">
        <f>inventory[[#This Row],[Other_forcing]]/earth_area</f>
        <v>0</v>
      </c>
      <c r="U153" s="3">
        <f>U152+A_CO2*(AX152+AY152*life1_CO2*(1-EXP(-1/life1_CO2))+AZ152*life2_CO2*(1-EXP(-1/life2_CO2))+BA152*life3_CO2*(1-EXP(-1/life3_CO2)))</f>
        <v>2.808257393032307E-13</v>
      </c>
      <c r="V153" s="3">
        <f t="shared" si="26"/>
        <v>2.6105078637603917E-12</v>
      </c>
      <c r="W153" s="3">
        <f t="shared" si="27"/>
        <v>3.0258188045601189E-11</v>
      </c>
      <c r="X153" s="3">
        <f t="shared" si="28"/>
        <v>-3.5199999999999995E-12</v>
      </c>
      <c r="Y153" s="3">
        <f t="shared" si="29"/>
        <v>4.6091953897917709E-10</v>
      </c>
      <c r="Z153" s="142">
        <f>Z152+inventory[[#This Row],[Other_radfor]]</f>
        <v>0</v>
      </c>
      <c r="AA153" s="3">
        <f>SUM(inventory[[#This Row],[CO2_temp_s1]:[CO2_temp_s2]])</f>
        <v>1.2612424858182056E-15</v>
      </c>
      <c r="AB153" s="3">
        <f>inventory[[#This Row],[CH4_temp_s1]]+inventory[[#This Row],[CH4_temp_s2]]</f>
        <v>1.9775859739631403E-15</v>
      </c>
      <c r="AC153" s="3">
        <f>inventory[[#This Row],[gas1_temp_s1]]+inventory[[#This Row],[gas1_temp_s2]]</f>
        <v>9.813605221607784E-14</v>
      </c>
      <c r="AD153" s="3">
        <f>inventory[[#This Row],[gas2_temp_s1]]+inventory[[#This Row],[gas2_temp_s2]]</f>
        <v>-2.5817782655598469E-15</v>
      </c>
      <c r="AE153" s="3">
        <f>inventory[[#This Row],[gas3_temp_s1]]+inventory[[#This Row],[gas3_temp_s2]]</f>
        <v>6.9559485342614821E-13</v>
      </c>
      <c r="AF153" s="142">
        <f>inventory[[#This Row],[other_temp_s1]]+inventory[[#This Row],[other_temp_s2]]</f>
        <v>0</v>
      </c>
      <c r="AG153" s="118">
        <f>inventory[[#This Row],[CO2_flux]]+AG152</f>
        <v>1</v>
      </c>
      <c r="AH153" s="118">
        <f>inventory[[#This Row],[CH4_flux]]+AH152</f>
        <v>1</v>
      </c>
      <c r="AI153" s="118">
        <f>inventory[[#This Row],[Gas1_flux]]+AI152</f>
        <v>1</v>
      </c>
      <c r="AJ153" s="118">
        <f>inventory[[#This Row],[Gas2_flux]]+AJ152</f>
        <v>1</v>
      </c>
      <c r="AK153" s="144">
        <f>inventory[[#This Row],[Gas3_flux]]+AK152</f>
        <v>1</v>
      </c>
      <c r="AL153" s="113">
        <f>A_CO2*(AX152*clim_sens1*(1-EXP(-1/clim_time1))
+AY152*clim_sens1*life1_CO2/(life1_CO2-clim_time1)*(EXP(-1/life1_CO2)-EXP(-1/clim_time1))
+AZ152*clim_sens1*life2_CO2/(life2_CO2-clim_time1)*(EXP(-1/life2_CO2)-EXP(-1/clim_time1))
+BA152*clim_sens1*life3_CO2/(life3_CO2-clim_time1)*(EXP(-1/life3_CO2)-EXP(-1/clim_time1)))
+AL152*EXP(-1/clim_time1)</f>
        <v>1.0166605674138571E-15</v>
      </c>
      <c r="AM153" s="113">
        <f>A_CO2*(AX152*clim_sens2*(1-EXP(-1/clim_time2))
+AY152*clim_sens2*life1_CO2/(life1_CO2-clim_time2)*(EXP(-1/life1_CO2)-EXP(-1/clim_time2))
+AZ152*clim_sens2*life2_CO2/(life2_CO2-clim_time2)*(EXP(-1/life2_CO2)-EXP(-1/clim_time2))
+BA152*clim_sens2*life3_CO2/(life3_CO2-clim_time2)*(EXP(-1/life3_CO2)-EXP(-1/clim_time2)))
+AM152*EXP(-1/clim_time2)</f>
        <v>2.4458191840434844E-16</v>
      </c>
      <c r="AN153" s="113">
        <f t="shared" si="30"/>
        <v>3.1596017854783001E-18</v>
      </c>
      <c r="AO153" s="113">
        <f t="shared" si="31"/>
        <v>1.9744263721776619E-15</v>
      </c>
      <c r="AP153" s="113">
        <f t="shared" si="32"/>
        <v>7.2397044840519356E-14</v>
      </c>
      <c r="AQ153" s="113">
        <f t="shared" si="33"/>
        <v>2.5739007375558481E-14</v>
      </c>
      <c r="AR153" s="113">
        <f t="shared" si="34"/>
        <v>-7.4887635612619704E-21</v>
      </c>
      <c r="AS153" s="113">
        <f t="shared" si="35"/>
        <v>-2.5817707767962856E-15</v>
      </c>
      <c r="AT153" s="113">
        <f t="shared" si="36"/>
        <v>3.2240439314257456E-13</v>
      </c>
      <c r="AU153" s="113">
        <f t="shared" si="37"/>
        <v>3.7319046028357365E-13</v>
      </c>
      <c r="AV153" s="113">
        <f t="shared" si="38"/>
        <v>0</v>
      </c>
      <c r="AW153" s="149">
        <f>T152*Other_forcing_efficacy*clim_sens2*(1-EXP(-1/clim_time2))
+AW152*EXP(-1/clim_time2)</f>
        <v>0</v>
      </c>
      <c r="AX153" s="113">
        <f>p_0*(inventory[[#This Row],[CO2_flux]]+inventory[[#This Row],[CH4_to_CO2]])+AX152</f>
        <v>0.5160851991138099</v>
      </c>
      <c r="AY153" s="113">
        <f>p_1*(inventory[[#This Row],[CO2_flux]]+inventory[[#This Row],[CH4_to_CO2]])+AY152*EXP(-1/life1_CO2)</f>
        <v>0.37458804720351513</v>
      </c>
      <c r="AZ153" s="113">
        <f>p_2*(inventory[[#This Row],[CO2_flux]]+inventory[[#This Row],[CH4_to_CO2]])+AZ152*EXP(-1/life2_CO2)</f>
        <v>1.6153496845960378E-2</v>
      </c>
      <c r="BA153" s="113">
        <f>p_3*(inventory[[#This Row],[CO2_flux]]+inventory[[#This Row],[CH4_to_CO2]])+BA152*EXP(-1/life3_CO2)</f>
        <v>1.7457089206121825E-6</v>
      </c>
      <c r="BB153" s="113">
        <f>IF(fossil_CH4,K152*(1-EXP(-1/life_CH4))*CH4_to_CO2,0)</f>
        <v>8.8928973905464077E-7</v>
      </c>
    </row>
    <row r="154" spans="1:54" x14ac:dyDescent="0.2">
      <c r="A154" s="43">
        <v>147</v>
      </c>
      <c r="B154" s="107">
        <v>0</v>
      </c>
      <c r="C154" s="107">
        <v>0</v>
      </c>
      <c r="D154" s="107">
        <v>0</v>
      </c>
      <c r="E154" s="107">
        <v>0</v>
      </c>
      <c r="F154" s="107">
        <v>0</v>
      </c>
      <c r="G154" s="107">
        <v>0</v>
      </c>
      <c r="H154" s="131">
        <f>SUM(inventory[[#This Row],[CO2_IRF]:[other_IRF]])</f>
        <v>4.9106796138405272E-10</v>
      </c>
      <c r="I154" s="133">
        <f>SUM(inventory[[#This Row],[CO2_temp]:[other_temp]])</f>
        <v>7.8627549087383008E-13</v>
      </c>
      <c r="J154" s="117">
        <f>SUM(inventory[[#This Row],[CO2_mass0]:[CO2_mass3]])</f>
        <v>0.90544430084985306</v>
      </c>
      <c r="K154" s="117">
        <f>inventory[[#This Row],[CH4_flux]]+K153*EXP(-1/life_CH4)</f>
        <v>7.1040983384895893E-6</v>
      </c>
      <c r="L154" s="117">
        <f>inventory[[#This Row],[Gas1_flux]]+L153*EXP(-1/life_gas1)</f>
        <v>0.29674679880720539</v>
      </c>
      <c r="M154" s="117">
        <f>inventory[[#This Row],[Gas2_flux]]+M153*EXP(-1/life_gas2)</f>
        <v>0</v>
      </c>
      <c r="N154" s="140">
        <f>inventory[[#This Row],[Gas3_flux]]+N153*EXP(-1/life_gas3)</f>
        <v>3.8133326547044946E-2</v>
      </c>
      <c r="O154" s="3">
        <f>inventory[[#This Row],[CO2]]*A_CO2</f>
        <v>1.5860667817986872E-15</v>
      </c>
      <c r="P154" s="3">
        <f>inventory[[#This Row],[CH4]]*A_CH4</f>
        <v>1.4956005960730467E-18</v>
      </c>
      <c r="Q154" s="3">
        <f>inventory[[#This Row],[gas1]]*A_gas1</f>
        <v>1.058900932115098E-13</v>
      </c>
      <c r="R154" s="3">
        <f>inventory[[#This Row],[gas2]]*A_gas2</f>
        <v>0</v>
      </c>
      <c r="S154" s="3">
        <f>inventory[[#This Row],[gas3]]*A_gas3</f>
        <v>4.0643349318172259E-13</v>
      </c>
      <c r="T154" s="142">
        <f>inventory[[#This Row],[Other_forcing]]/earth_area</f>
        <v>0</v>
      </c>
      <c r="U154" s="3">
        <f>U153+A_CO2*(AX153+AY153*life1_CO2*(1-EXP(-1/life1_CO2))+AZ153*life2_CO2*(1-EXP(-1/life2_CO2))+BA153*life3_CO2*(1-EXP(-1/life3_CO2)))</f>
        <v>2.8241301560212468E-13</v>
      </c>
      <c r="V154" s="3">
        <f t="shared" si="26"/>
        <v>2.6105094213218239E-12</v>
      </c>
      <c r="W154" s="3">
        <f t="shared" si="27"/>
        <v>3.0364516909081944E-11</v>
      </c>
      <c r="X154" s="3">
        <f t="shared" si="28"/>
        <v>-3.5199999999999995E-12</v>
      </c>
      <c r="Y154" s="3">
        <f t="shared" si="29"/>
        <v>4.6133052203804682E-10</v>
      </c>
      <c r="Z154" s="142">
        <f>Z153+inventory[[#This Row],[Other_radfor]]</f>
        <v>0</v>
      </c>
      <c r="AA154" s="3">
        <f>SUM(inventory[[#This Row],[CO2_temp_s1]:[CO2_temp_s2]])</f>
        <v>1.2606115414217896E-15</v>
      </c>
      <c r="AB154" s="3">
        <f>inventory[[#This Row],[CH4_temp_s1]]+inventory[[#This Row],[CH4_temp_s2]]</f>
        <v>1.9725275339635553E-15</v>
      </c>
      <c r="AC154" s="3">
        <f>inventory[[#This Row],[gas1_temp_s1]]+inventory[[#This Row],[gas1_temp_s2]]</f>
        <v>9.7588673874692679E-14</v>
      </c>
      <c r="AD154" s="3">
        <f>inventory[[#This Row],[gas2_temp_s1]]+inventory[[#This Row],[gas2_temp_s2]]</f>
        <v>-2.5754804262932409E-15</v>
      </c>
      <c r="AE154" s="3">
        <f>inventory[[#This Row],[gas3_temp_s1]]+inventory[[#This Row],[gas3_temp_s2]]</f>
        <v>6.8802915835004534E-13</v>
      </c>
      <c r="AF154" s="142">
        <f>inventory[[#This Row],[other_temp_s1]]+inventory[[#This Row],[other_temp_s2]]</f>
        <v>0</v>
      </c>
      <c r="AG154" s="118">
        <f>inventory[[#This Row],[CO2_flux]]+AG153</f>
        <v>1</v>
      </c>
      <c r="AH154" s="118">
        <f>inventory[[#This Row],[CH4_flux]]+AH153</f>
        <v>1</v>
      </c>
      <c r="AI154" s="118">
        <f>inventory[[#This Row],[Gas1_flux]]+AI153</f>
        <v>1</v>
      </c>
      <c r="AJ154" s="118">
        <f>inventory[[#This Row],[Gas2_flux]]+AJ153</f>
        <v>1</v>
      </c>
      <c r="AK154" s="144">
        <f>inventory[[#This Row],[Gas3_flux]]+AK153</f>
        <v>1</v>
      </c>
      <c r="AL154" s="113">
        <f>A_CO2*(AX153*clim_sens1*(1-EXP(-1/clim_time1))
+AY153*clim_sens1*life1_CO2/(life1_CO2-clim_time1)*(EXP(-1/life1_CO2)-EXP(-1/clim_time1))
+AZ153*clim_sens1*life2_CO2/(life2_CO2-clim_time1)*(EXP(-1/life2_CO2)-EXP(-1/clim_time1))
+BA153*clim_sens1*life3_CO2/(life3_CO2-clim_time1)*(EXP(-1/life3_CO2)-EXP(-1/clim_time1)))
+AL153*EXP(-1/clim_time1)</f>
        <v>1.0149653323212586E-15</v>
      </c>
      <c r="AM154" s="113">
        <f>A_CO2*(AX153*clim_sens2*(1-EXP(-1/clim_time2))
+AY153*clim_sens2*life1_CO2/(life1_CO2-clim_time2)*(EXP(-1/life1_CO2)-EXP(-1/clim_time2))
+AZ153*clim_sens2*life2_CO2/(life2_CO2-clim_time2)*(EXP(-1/life2_CO2)-EXP(-1/clim_time2))
+BA153*clim_sens2*life3_CO2/(life3_CO2-clim_time2)*(EXP(-1/life3_CO2)-EXP(-1/clim_time2)))
+AM153*EXP(-1/clim_time2)</f>
        <v>2.4564620910053098E-16</v>
      </c>
      <c r="AN154" s="113">
        <f t="shared" si="30"/>
        <v>2.9152037605997335E-18</v>
      </c>
      <c r="AO154" s="113">
        <f t="shared" si="31"/>
        <v>1.9696123302029554E-15</v>
      </c>
      <c r="AP154" s="113">
        <f t="shared" si="32"/>
        <v>7.1801188478460618E-14</v>
      </c>
      <c r="AQ154" s="113">
        <f t="shared" si="33"/>
        <v>2.5787485396232064E-14</v>
      </c>
      <c r="AR154" s="113">
        <f t="shared" si="34"/>
        <v>-6.6482661161116151E-21</v>
      </c>
      <c r="AS154" s="113">
        <f t="shared" si="35"/>
        <v>-2.5754737780271249E-15</v>
      </c>
      <c r="AT154" s="113">
        <f t="shared" si="36"/>
        <v>3.1531889179238204E-13</v>
      </c>
      <c r="AU154" s="113">
        <f t="shared" si="37"/>
        <v>3.7271026655766334E-13</v>
      </c>
      <c r="AV154" s="113">
        <f t="shared" si="38"/>
        <v>0</v>
      </c>
      <c r="AW154" s="149">
        <f>T153*Other_forcing_efficacy*clim_sens2*(1-EXP(-1/clim_time2))
+AW153*EXP(-1/clim_time2)</f>
        <v>0</v>
      </c>
      <c r="AX154" s="113">
        <f>p_0*(inventory[[#This Row],[CO2_flux]]+inventory[[#This Row],[CH4_to_CO2]])+AX153</f>
        <v>0.51608537738421811</v>
      </c>
      <c r="AY154" s="113">
        <f>p_1*(inventory[[#This Row],[CO2_flux]]+inventory[[#This Row],[CH4_to_CO2]])+AY153*EXP(-1/life1_CO2)</f>
        <v>0.37363966716505581</v>
      </c>
      <c r="AZ154" s="113">
        <f>p_2*(inventory[[#This Row],[CO2_flux]]+inventory[[#This Row],[CH4_to_CO2]])+AZ153*EXP(-1/life2_CO2)</f>
        <v>1.5717645847475675E-2</v>
      </c>
      <c r="BA154" s="113">
        <f>p_3*(inventory[[#This Row],[CO2_flux]]+inventory[[#This Row],[CH4_to_CO2]])+BA153*EXP(-1/life3_CO2)</f>
        <v>1.6104531034019113E-6</v>
      </c>
      <c r="BB154" s="113">
        <f>IF(fossil_CH4,K153*(1-EXP(-1/life_CH4))*CH4_to_CO2,0)</f>
        <v>8.203884411568505E-7</v>
      </c>
    </row>
    <row r="155" spans="1:54" x14ac:dyDescent="0.2">
      <c r="A155" s="43">
        <v>148</v>
      </c>
      <c r="B155" s="107">
        <v>0</v>
      </c>
      <c r="C155" s="107">
        <v>0</v>
      </c>
      <c r="D155" s="107">
        <v>0</v>
      </c>
      <c r="E155" s="107">
        <v>0</v>
      </c>
      <c r="F155" s="107">
        <v>0</v>
      </c>
      <c r="G155" s="107">
        <v>0</v>
      </c>
      <c r="H155" s="131">
        <f>SUM(inventory[[#This Row],[CO2_IRF]:[other_IRF]])</f>
        <v>4.9157695225057557E-10</v>
      </c>
      <c r="I155" s="133">
        <f>SUM(inventory[[#This Row],[CO2_temp]:[other_temp]])</f>
        <v>7.7831436248672435E-13</v>
      </c>
      <c r="J155" s="117">
        <f>SUM(inventory[[#This Row],[CO2_mass0]:[CO2_mass3]])</f>
        <v>0.9040742451864896</v>
      </c>
      <c r="K155" s="117">
        <f>inventory[[#This Row],[CH4_flux]]+K154*EXP(-1/life_CH4)</f>
        <v>6.5536797578863647E-6</v>
      </c>
      <c r="L155" s="117">
        <f>inventory[[#This Row],[Gas1_flux]]+L154*EXP(-1/life_gas1)</f>
        <v>0.29430445216726953</v>
      </c>
      <c r="M155" s="117">
        <f>inventory[[#This Row],[Gas2_flux]]+M154*EXP(-1/life_gas2)</f>
        <v>0</v>
      </c>
      <c r="N155" s="140">
        <f>inventory[[#This Row],[Gas3_flux]]+N154*EXP(-1/life_gas3)</f>
        <v>3.7295265566934174E-2</v>
      </c>
      <c r="O155" s="3">
        <f>inventory[[#This Row],[CO2]]*A_CO2</f>
        <v>1.5836668552931736E-15</v>
      </c>
      <c r="P155" s="3">
        <f>inventory[[#This Row],[CH4]]*A_CH4</f>
        <v>1.3797229268719069E-18</v>
      </c>
      <c r="Q155" s="3">
        <f>inventory[[#This Row],[gas1]]*A_gas1</f>
        <v>1.0501857475066314E-13</v>
      </c>
      <c r="R155" s="3">
        <f>inventory[[#This Row],[gas2]]*A_gas2</f>
        <v>0</v>
      </c>
      <c r="S155" s="3">
        <f>inventory[[#This Row],[gas3]]*A_gas3</f>
        <v>3.9750125247553866E-13</v>
      </c>
      <c r="T155" s="142">
        <f>inventory[[#This Row],[Other_forcing]]/earth_area</f>
        <v>0</v>
      </c>
      <c r="U155" s="3">
        <f>U154+A_CO2*(AX154+AY154*life1_CO2*(1-EXP(-1/life1_CO2))+AZ154*life2_CO2*(1-EXP(-1/life2_CO2))+BA154*life3_CO2*(1-EXP(-1/life3_CO2)))</f>
        <v>2.8399787970120224E-13</v>
      </c>
      <c r="V155" s="3">
        <f t="shared" si="26"/>
        <v>2.6105108582049221E-12</v>
      </c>
      <c r="W155" s="3">
        <f t="shared" si="27"/>
        <v>3.046997064284439E-11</v>
      </c>
      <c r="X155" s="3">
        <f t="shared" si="28"/>
        <v>-3.5199999999999995E-12</v>
      </c>
      <c r="Y155" s="3">
        <f t="shared" si="29"/>
        <v>4.6173247286982508E-10</v>
      </c>
      <c r="Z155" s="142">
        <f>Z154+inventory[[#This Row],[Other_radfor]]</f>
        <v>0</v>
      </c>
      <c r="AA155" s="3">
        <f>SUM(inventory[[#This Row],[CO2_temp_s1]:[CO2_temp_s2]])</f>
        <v>1.2599949266246406E-15</v>
      </c>
      <c r="AB155" s="3">
        <f>inventory[[#This Row],[CH4_temp_s1]]+inventory[[#This Row],[CH4_temp_s2]]</f>
        <v>1.9674995995394028E-15</v>
      </c>
      <c r="AC155" s="3">
        <f>inventory[[#This Row],[gas1_temp_s1]]+inventory[[#This Row],[gas1_temp_s2]]</f>
        <v>9.7045165671680383E-14</v>
      </c>
      <c r="AD155" s="3">
        <f>inventory[[#This Row],[gas2_temp_s1]]+inventory[[#This Row],[gas2_temp_s2]]</f>
        <v>-2.5691980398853844E-15</v>
      </c>
      <c r="AE155" s="3">
        <f>inventory[[#This Row],[gas3_temp_s1]]+inventory[[#This Row],[gas3_temp_s2]]</f>
        <v>6.806109003287653E-13</v>
      </c>
      <c r="AF155" s="142">
        <f>inventory[[#This Row],[other_temp_s1]]+inventory[[#This Row],[other_temp_s2]]</f>
        <v>0</v>
      </c>
      <c r="AG155" s="118">
        <f>inventory[[#This Row],[CO2_flux]]+AG154</f>
        <v>1</v>
      </c>
      <c r="AH155" s="118">
        <f>inventory[[#This Row],[CH4_flux]]+AH154</f>
        <v>1</v>
      </c>
      <c r="AI155" s="118">
        <f>inventory[[#This Row],[Gas1_flux]]+AI154</f>
        <v>1</v>
      </c>
      <c r="AJ155" s="118">
        <f>inventory[[#This Row],[Gas2_flux]]+AJ154</f>
        <v>1</v>
      </c>
      <c r="AK155" s="144">
        <f>inventory[[#This Row],[Gas3_flux]]+AK154</f>
        <v>1</v>
      </c>
      <c r="AL155" s="113">
        <f>A_CO2*(AX154*clim_sens1*(1-EXP(-1/clim_time1))
+AY154*clim_sens1*life1_CO2/(life1_CO2-clim_time1)*(EXP(-1/life1_CO2)-EXP(-1/clim_time1))
+AZ154*clim_sens1*life2_CO2/(life2_CO2-clim_time1)*(EXP(-1/life2_CO2)-EXP(-1/clim_time1))
+BA154*clim_sens1*life3_CO2/(life3_CO2-clim_time1)*(EXP(-1/life3_CO2)-EXP(-1/clim_time1)))
+AL154*EXP(-1/clim_time1)</f>
        <v>1.0132895466357433E-15</v>
      </c>
      <c r="AM155" s="113">
        <f>A_CO2*(AX154*clim_sens2*(1-EXP(-1/clim_time2))
+AY154*clim_sens2*life1_CO2/(life1_CO2-clim_time2)*(EXP(-1/life1_CO2)-EXP(-1/clim_time2))
+AZ154*clim_sens2*life2_CO2/(life2_CO2-clim_time2)*(EXP(-1/life2_CO2)-EXP(-1/clim_time2))
+BA154*clim_sens2*life3_CO2/(life3_CO2-clim_time2)*(EXP(-1/life3_CO2)-EXP(-1/clim_time2)))
+AM154*EXP(-1/clim_time2)</f>
        <v>2.4670537998889734E-16</v>
      </c>
      <c r="AN155" s="113">
        <f t="shared" si="30"/>
        <v>2.6896960197997355E-18</v>
      </c>
      <c r="AO155" s="113">
        <f t="shared" si="31"/>
        <v>1.9648099035196032E-15</v>
      </c>
      <c r="AP155" s="113">
        <f t="shared" si="32"/>
        <v>7.1210236176306489E-14</v>
      </c>
      <c r="AQ155" s="113">
        <f t="shared" si="33"/>
        <v>2.5834929495373887E-14</v>
      </c>
      <c r="AR155" s="113">
        <f t="shared" si="34"/>
        <v>-5.902101460282923E-21</v>
      </c>
      <c r="AS155" s="113">
        <f t="shared" si="35"/>
        <v>-2.5691921377839243E-15</v>
      </c>
      <c r="AT155" s="113">
        <f t="shared" si="36"/>
        <v>3.0838910703966779E-13</v>
      </c>
      <c r="AU155" s="113">
        <f t="shared" si="37"/>
        <v>3.7222179328909751E-13</v>
      </c>
      <c r="AV155" s="113">
        <f t="shared" si="38"/>
        <v>0</v>
      </c>
      <c r="AW155" s="149">
        <f>T154*Other_forcing_efficacy*clim_sens2*(1-EXP(-1/clim_time2))
+AW154*EXP(-1/clim_time2)</f>
        <v>0</v>
      </c>
      <c r="AX155" s="113">
        <f>p_0*(inventory[[#This Row],[CO2_flux]]+inventory[[#This Row],[CH4_to_CO2]])+AX154</f>
        <v>0.51608554184240973</v>
      </c>
      <c r="AY155" s="113">
        <f>p_1*(inventory[[#This Row],[CO2_flux]]+inventory[[#This Row],[CH4_to_CO2]])+AY154*EXP(-1/life1_CO2)</f>
        <v>0.3726936744573387</v>
      </c>
      <c r="AZ155" s="113">
        <f>p_2*(inventory[[#This Row],[CO2_flux]]+inventory[[#This Row],[CH4_to_CO2]])+AZ154*EXP(-1/life2_CO2)</f>
        <v>1.5293543209966733E-2</v>
      </c>
      <c r="BA155" s="113">
        <f>p_3*(inventory[[#This Row],[CO2_flux]]+inventory[[#This Row],[CH4_to_CO2]])+BA154*EXP(-1/life3_CO2)</f>
        <v>1.4856767744247121E-6</v>
      </c>
      <c r="BB155" s="113">
        <f>IF(fossil_CH4,K154*(1-EXP(-1/life_CH4))*CH4_to_CO2,0)</f>
        <v>7.5682554832943349E-7</v>
      </c>
    </row>
    <row r="156" spans="1:54" x14ac:dyDescent="0.2">
      <c r="A156" s="43">
        <v>149</v>
      </c>
      <c r="B156" s="107">
        <v>0</v>
      </c>
      <c r="C156" s="107">
        <v>0</v>
      </c>
      <c r="D156" s="107">
        <v>0</v>
      </c>
      <c r="E156" s="107">
        <v>0</v>
      </c>
      <c r="F156" s="107">
        <v>0</v>
      </c>
      <c r="G156" s="107">
        <v>0</v>
      </c>
      <c r="H156" s="131">
        <f>SUM(inventory[[#This Row],[CO2_IRF]:[other_IRF]])</f>
        <v>4.9207623896630943E-10</v>
      </c>
      <c r="I156" s="133">
        <f>SUM(inventory[[#This Row],[CO2_temp]:[other_temp]])</f>
        <v>7.7050134449524143E-13</v>
      </c>
      <c r="J156" s="117">
        <f>SUM(inventory[[#This Row],[CO2_mass0]:[CO2_mass3]])</f>
        <v>0.90271800142799952</v>
      </c>
      <c r="K156" s="117">
        <f>inventory[[#This Row],[CH4_flux]]+K155*EXP(-1/life_CH4)</f>
        <v>6.0459070697578888E-6</v>
      </c>
      <c r="L156" s="117">
        <f>inventory[[#This Row],[Gas1_flux]]+L155*EXP(-1/life_gas1)</f>
        <v>0.29188220703182699</v>
      </c>
      <c r="M156" s="117">
        <f>inventory[[#This Row],[Gas2_flux]]+M155*EXP(-1/life_gas2)</f>
        <v>0</v>
      </c>
      <c r="N156" s="140">
        <f>inventory[[#This Row],[Gas3_flux]]+N155*EXP(-1/life_gas3)</f>
        <v>3.6475622759848975E-2</v>
      </c>
      <c r="O156" s="3">
        <f>inventory[[#This Row],[CO2]]*A_CO2</f>
        <v>1.5812911231014265E-15</v>
      </c>
      <c r="P156" s="3">
        <f>inventory[[#This Row],[CH4]]*A_CH4</f>
        <v>1.2728233459750548E-18</v>
      </c>
      <c r="Q156" s="3">
        <f>inventory[[#This Row],[gas1]]*A_gas1</f>
        <v>1.04154229240605E-13</v>
      </c>
      <c r="R156" s="3">
        <f>inventory[[#This Row],[gas2]]*A_gas2</f>
        <v>0</v>
      </c>
      <c r="S156" s="3">
        <f>inventory[[#This Row],[gas3]]*A_gas3</f>
        <v>3.8876531676235278E-13</v>
      </c>
      <c r="T156" s="142">
        <f>inventory[[#This Row],[Other_forcing]]/earth_area</f>
        <v>0</v>
      </c>
      <c r="U156" s="3">
        <f>U155+A_CO2*(AX155+AY155*life1_CO2*(1-EXP(-1/life1_CO2))+AZ155*life2_CO2*(1-EXP(-1/life2_CO2))+BA155*life3_CO2*(1-EXP(-1/life3_CO2)))</f>
        <v>2.8558035606979063E-13</v>
      </c>
      <c r="V156" s="3">
        <f t="shared" si="26"/>
        <v>2.6105121837597251E-12</v>
      </c>
      <c r="W156" s="3">
        <f t="shared" si="27"/>
        <v>3.0574556449561422E-11</v>
      </c>
      <c r="X156" s="3">
        <f t="shared" si="28"/>
        <v>-3.5199999999999995E-12</v>
      </c>
      <c r="Y156" s="3">
        <f t="shared" si="29"/>
        <v>4.6212558997691844E-10</v>
      </c>
      <c r="Z156" s="142">
        <f>Z155+inventory[[#This Row],[Other_radfor]]</f>
        <v>0</v>
      </c>
      <c r="AA156" s="3">
        <f>SUM(inventory[[#This Row],[CO2_temp_s1]:[CO2_temp_s2]])</f>
        <v>1.2593922291395355E-15</v>
      </c>
      <c r="AB156" s="3">
        <f>inventory[[#This Row],[CH4_temp_s1]]+inventory[[#This Row],[CH4_temp_s2]]</f>
        <v>1.9625006936426091E-15</v>
      </c>
      <c r="AC156" s="3">
        <f>inventory[[#This Row],[gas1_temp_s1]]+inventory[[#This Row],[gas1_temp_s2]]</f>
        <v>9.6505497311800195E-14</v>
      </c>
      <c r="AD156" s="3">
        <f>inventory[[#This Row],[gas2_temp_s1]]+inventory[[#This Row],[gas2_temp_s2]]</f>
        <v>-2.562931058289086E-15</v>
      </c>
      <c r="AE156" s="3">
        <f>inventory[[#This Row],[gas3_temp_s1]]+inventory[[#This Row],[gas3_temp_s2]]</f>
        <v>6.7333688531894814E-13</v>
      </c>
      <c r="AF156" s="142">
        <f>inventory[[#This Row],[other_temp_s1]]+inventory[[#This Row],[other_temp_s2]]</f>
        <v>0</v>
      </c>
      <c r="AG156" s="118">
        <f>inventory[[#This Row],[CO2_flux]]+AG155</f>
        <v>1</v>
      </c>
      <c r="AH156" s="118">
        <f>inventory[[#This Row],[CH4_flux]]+AH155</f>
        <v>1</v>
      </c>
      <c r="AI156" s="118">
        <f>inventory[[#This Row],[Gas1_flux]]+AI155</f>
        <v>1</v>
      </c>
      <c r="AJ156" s="118">
        <f>inventory[[#This Row],[Gas2_flux]]+AJ155</f>
        <v>1</v>
      </c>
      <c r="AK156" s="144">
        <f>inventory[[#This Row],[Gas3_flux]]+AK155</f>
        <v>1</v>
      </c>
      <c r="AL156" s="113">
        <f>A_CO2*(AX155*clim_sens1*(1-EXP(-1/clim_time1))
+AY155*clim_sens1*life1_CO2/(life1_CO2-clim_time1)*(EXP(-1/life1_CO2)-EXP(-1/clim_time1))
+AZ155*clim_sens1*life2_CO2/(life2_CO2-clim_time1)*(EXP(-1/life2_CO2)-EXP(-1/clim_time1))
+BA155*clim_sens1*life3_CO2/(life3_CO2-clim_time1)*(EXP(-1/life3_CO2)-EXP(-1/clim_time1)))
+AL155*EXP(-1/clim_time1)</f>
        <v>1.0116327599796205E-15</v>
      </c>
      <c r="AM156" s="113">
        <f>A_CO2*(AX155*clim_sens2*(1-EXP(-1/clim_time2))
+AY155*clim_sens2*life1_CO2/(life1_CO2-clim_time2)*(EXP(-1/life1_CO2)-EXP(-1/clim_time2))
+AZ155*clim_sens2*life2_CO2/(life2_CO2-clim_time2)*(EXP(-1/life2_CO2)-EXP(-1/clim_time2))
+BA155*clim_sens2*life3_CO2/(life3_CO2-clim_time2)*(EXP(-1/life3_CO2)-EXP(-1/clim_time2)))
+AM155*EXP(-1/clim_time2)</f>
        <v>2.4775946915991506E-16</v>
      </c>
      <c r="AN156" s="113">
        <f t="shared" si="30"/>
        <v>2.4816200618003026E-18</v>
      </c>
      <c r="AO156" s="113">
        <f t="shared" si="31"/>
        <v>1.9600190735808089E-15</v>
      </c>
      <c r="AP156" s="113">
        <f t="shared" si="32"/>
        <v>7.0624147580618764E-14</v>
      </c>
      <c r="AQ156" s="113">
        <f t="shared" si="33"/>
        <v>2.5881349731181427E-14</v>
      </c>
      <c r="AR156" s="113">
        <f t="shared" si="34"/>
        <v>-5.2396822027105788E-21</v>
      </c>
      <c r="AS156" s="113">
        <f t="shared" si="35"/>
        <v>-2.5629258186068831E-15</v>
      </c>
      <c r="AT156" s="113">
        <f t="shared" si="36"/>
        <v>3.0161161694681931E-13</v>
      </c>
      <c r="AU156" s="113">
        <f t="shared" si="37"/>
        <v>3.7172526837212883E-13</v>
      </c>
      <c r="AV156" s="113">
        <f t="shared" si="38"/>
        <v>0</v>
      </c>
      <c r="AW156" s="149">
        <f>T155*Other_forcing_efficacy*clim_sens2*(1-EXP(-1/clim_time2))
+AW155*EXP(-1/clim_time2)</f>
        <v>0</v>
      </c>
      <c r="AX156" s="113">
        <f>p_0*(inventory[[#This Row],[CO2_flux]]+inventory[[#This Row],[CH4_to_CO2]])+AX155</f>
        <v>0.51608569355854184</v>
      </c>
      <c r="AY156" s="113">
        <f>p_1*(inventory[[#This Row],[CO2_flux]]+inventory[[#This Row],[CH4_to_CO2]])+AY155*EXP(-1/life1_CO2)</f>
        <v>0.37175006413811423</v>
      </c>
      <c r="AZ156" s="113">
        <f>p_2*(inventory[[#This Row],[CO2_flux]]+inventory[[#This Row],[CH4_to_CO2]])+AZ155*EXP(-1/life2_CO2)</f>
        <v>1.488087316335032E-2</v>
      </c>
      <c r="BA156" s="113">
        <f>p_3*(inventory[[#This Row],[CO2_flux]]+inventory[[#This Row],[CH4_to_CO2]])+BA155*EXP(-1/life3_CO2)</f>
        <v>1.3705679931967248E-6</v>
      </c>
      <c r="BB156" s="113">
        <f>IF(fossil_CH4,K155*(1-EXP(-1/life_CH4))*CH4_to_CO2,0)</f>
        <v>6.9818744617665394E-7</v>
      </c>
    </row>
    <row r="157" spans="1:54" x14ac:dyDescent="0.2">
      <c r="A157" s="43">
        <v>150</v>
      </c>
      <c r="B157" s="107">
        <v>0</v>
      </c>
      <c r="C157" s="107">
        <v>0</v>
      </c>
      <c r="D157" s="107">
        <v>0</v>
      </c>
      <c r="E157" s="107">
        <v>0</v>
      </c>
      <c r="F157" s="107">
        <v>0</v>
      </c>
      <c r="G157" s="107">
        <v>0</v>
      </c>
      <c r="H157" s="131">
        <f>SUM(inventory[[#This Row],[CO2_IRF]:[other_IRF]])</f>
        <v>4.9256602284708116E-10</v>
      </c>
      <c r="I157" s="133">
        <f>SUM(inventory[[#This Row],[CO2_temp]:[other_temp]])</f>
        <v>7.6283328113918604E-13</v>
      </c>
      <c r="J157" s="117">
        <f>SUM(inventory[[#This Row],[CO2_mass0]:[CO2_mass3]])</f>
        <v>0.90137525744413516</v>
      </c>
      <c r="K157" s="117">
        <f>inventory[[#This Row],[CH4_flux]]+K156*EXP(-1/life_CH4)</f>
        <v>5.5774761121280622E-6</v>
      </c>
      <c r="L157" s="117">
        <f>inventory[[#This Row],[Gas1_flux]]+L156*EXP(-1/life_gas1)</f>
        <v>0.28947989795733414</v>
      </c>
      <c r="M157" s="117">
        <f>inventory[[#This Row],[Gas2_flux]]+M156*EXP(-1/life_gas2)</f>
        <v>0</v>
      </c>
      <c r="N157" s="140">
        <f>inventory[[#This Row],[Gas3_flux]]+N156*EXP(-1/life_gas3)</f>
        <v>3.5673993347252166E-2</v>
      </c>
      <c r="O157" s="3">
        <f>inventory[[#This Row],[CO2]]*A_CO2</f>
        <v>1.5789390384648912E-15</v>
      </c>
      <c r="P157" s="3">
        <f>inventory[[#This Row],[CH4]]*A_CH4</f>
        <v>1.1742062398949621E-18</v>
      </c>
      <c r="Q157" s="3">
        <f>inventory[[#This Row],[gas1]]*A_gas1</f>
        <v>1.03296997645038E-13</v>
      </c>
      <c r="R157" s="3">
        <f>inventory[[#This Row],[gas2]]*A_gas2</f>
        <v>0</v>
      </c>
      <c r="S157" s="3">
        <f>inventory[[#This Row],[gas3]]*A_gas3</f>
        <v>3.8022137182230187E-13</v>
      </c>
      <c r="T157" s="142">
        <f>inventory[[#This Row],[Other_forcing]]/earth_area</f>
        <v>0</v>
      </c>
      <c r="U157" s="3">
        <f>U156+A_CO2*(AX156+AY156*life1_CO2*(1-EXP(-1/life1_CO2))+AZ156*life2_CO2*(1-EXP(-1/life2_CO2))+BA156*life3_CO2*(1-EXP(-1/life3_CO2)))</f>
        <v>2.8716046862354207E-13</v>
      </c>
      <c r="V157" s="3">
        <f t="shared" si="26"/>
        <v>2.6105134066118407E-12</v>
      </c>
      <c r="W157" s="3">
        <f t="shared" si="27"/>
        <v>3.067828147262503E-11</v>
      </c>
      <c r="X157" s="3">
        <f t="shared" si="28"/>
        <v>-3.5199999999999995E-12</v>
      </c>
      <c r="Y157" s="3">
        <f t="shared" si="29"/>
        <v>4.6251006749922072E-10</v>
      </c>
      <c r="Z157" s="142">
        <f>Z156+inventory[[#This Row],[Other_radfor]]</f>
        <v>0</v>
      </c>
      <c r="AA157" s="3">
        <f>SUM(inventory[[#This Row],[CO2_temp_s1]:[CO2_temp_s2]])</f>
        <v>1.2588030473543894E-15</v>
      </c>
      <c r="AB157" s="3">
        <f>inventory[[#This Row],[CH4_temp_s1]]+inventory[[#This Row],[CH4_temp_s2]]</f>
        <v>1.9575294509432629E-15</v>
      </c>
      <c r="AC157" s="3">
        <f>inventory[[#This Row],[gas1_temp_s1]]+inventory[[#This Row],[gas1_temp_s2]]</f>
        <v>9.5969638744370143E-14</v>
      </c>
      <c r="AD157" s="3">
        <f>inventory[[#This Row],[gas2_temp_s1]]+inventory[[#This Row],[gas2_temp_s2]]</f>
        <v>-2.5566794347367883E-15</v>
      </c>
      <c r="AE157" s="3">
        <f>inventory[[#This Row],[gas3_temp_s1]]+inventory[[#This Row],[gas3_temp_s2]]</f>
        <v>6.66203989331255E-13</v>
      </c>
      <c r="AF157" s="142">
        <f>inventory[[#This Row],[other_temp_s1]]+inventory[[#This Row],[other_temp_s2]]</f>
        <v>0</v>
      </c>
      <c r="AG157" s="118">
        <f>inventory[[#This Row],[CO2_flux]]+AG156</f>
        <v>1</v>
      </c>
      <c r="AH157" s="118">
        <f>inventory[[#This Row],[CH4_flux]]+AH156</f>
        <v>1</v>
      </c>
      <c r="AI157" s="118">
        <f>inventory[[#This Row],[Gas1_flux]]+AI156</f>
        <v>1</v>
      </c>
      <c r="AJ157" s="118">
        <f>inventory[[#This Row],[Gas2_flux]]+AJ156</f>
        <v>1</v>
      </c>
      <c r="AK157" s="144">
        <f>inventory[[#This Row],[Gas3_flux]]+AK156</f>
        <v>1</v>
      </c>
      <c r="AL157" s="113">
        <f>A_CO2*(AX156*clim_sens1*(1-EXP(-1/clim_time1))
+AY156*clim_sens1*life1_CO2/(life1_CO2-clim_time1)*(EXP(-1/life1_CO2)-EXP(-1/clim_time1))
+AZ156*clim_sens1*life2_CO2/(life2_CO2-clim_time1)*(EXP(-1/life2_CO2)-EXP(-1/clim_time1))
+BA156*clim_sens1*life3_CO2/(life3_CO2-clim_time1)*(EXP(-1/life3_CO2)-EXP(-1/clim_time1)))
+AL156*EXP(-1/clim_time1)</f>
        <v>1.0099945333225709E-15</v>
      </c>
      <c r="AM157" s="113">
        <f>A_CO2*(AX156*clim_sens2*(1-EXP(-1/clim_time2))
+AY156*clim_sens2*life1_CO2/(life1_CO2-clim_time2)*(EXP(-1/life1_CO2)-EXP(-1/clim_time2))
+AZ156*clim_sens2*life2_CO2/(life2_CO2-clim_time2)*(EXP(-1/life2_CO2)-EXP(-1/clim_time2))
+BA156*clim_sens2*life3_CO2/(life3_CO2-clim_time2)*(EXP(-1/life3_CO2)-EXP(-1/clim_time2)))
+AM156*EXP(-1/clim_time2)</f>
        <v>2.4880851403181855E-16</v>
      </c>
      <c r="AN157" s="113">
        <f t="shared" si="30"/>
        <v>2.2896298162420903E-18</v>
      </c>
      <c r="AO157" s="113">
        <f t="shared" si="31"/>
        <v>1.955239821127021E-15</v>
      </c>
      <c r="AP157" s="113">
        <f t="shared" si="32"/>
        <v>7.0042882669078116E-14</v>
      </c>
      <c r="AQ157" s="113">
        <f t="shared" si="33"/>
        <v>2.5926756075292028E-14</v>
      </c>
      <c r="AR157" s="113">
        <f t="shared" si="34"/>
        <v>-4.6516092226049152E-21</v>
      </c>
      <c r="AS157" s="113">
        <f t="shared" si="35"/>
        <v>-2.5566747831275658E-15</v>
      </c>
      <c r="AT157" s="113">
        <f t="shared" si="36"/>
        <v>2.9498307475073942E-13</v>
      </c>
      <c r="AU157" s="113">
        <f t="shared" si="37"/>
        <v>3.7122091458051558E-13</v>
      </c>
      <c r="AV157" s="113">
        <f t="shared" si="38"/>
        <v>0</v>
      </c>
      <c r="AW157" s="149">
        <f>T156*Other_forcing_efficacy*clim_sens2*(1-EXP(-1/clim_time2))
+AW156*EXP(-1/clim_time2)</f>
        <v>0</v>
      </c>
      <c r="AX157" s="113">
        <f>p_0*(inventory[[#This Row],[CO2_flux]]+inventory[[#This Row],[CH4_to_CO2]])+AX156</f>
        <v>0.5160858335198566</v>
      </c>
      <c r="AY157" s="113">
        <f>p_1*(inventory[[#This Row],[CO2_flux]]+inventory[[#This Row],[CH4_to_CO2]])+AY156*EXP(-1/life1_CO2)</f>
        <v>0.37080883119217706</v>
      </c>
      <c r="AZ157" s="113">
        <f>p_2*(inventory[[#This Row],[CO2_flux]]+inventory[[#This Row],[CH4_to_CO2]])+AZ156*EXP(-1/life2_CO2)</f>
        <v>1.4479328354373796E-2</v>
      </c>
      <c r="BA157" s="113">
        <f>p_3*(inventory[[#This Row],[CO2_flux]]+inventory[[#This Row],[CH4_to_CO2]])+BA156*EXP(-1/life3_CO2)</f>
        <v>1.2643777275875674E-6</v>
      </c>
      <c r="BB157" s="113">
        <f>IF(fossil_CH4,K156*(1-EXP(-1/life_CH4))*CH4_to_CO2,0)</f>
        <v>6.4409256674101125E-7</v>
      </c>
    </row>
    <row r="158" spans="1:54" x14ac:dyDescent="0.2">
      <c r="A158" s="43">
        <v>151</v>
      </c>
      <c r="B158" s="107">
        <v>0</v>
      </c>
      <c r="C158" s="107">
        <v>0</v>
      </c>
      <c r="D158" s="107">
        <v>0</v>
      </c>
      <c r="E158" s="107">
        <v>0</v>
      </c>
      <c r="F158" s="107">
        <v>0</v>
      </c>
      <c r="G158" s="107">
        <v>0</v>
      </c>
      <c r="H158" s="131">
        <f>SUM(inventory[[#This Row],[CO2_IRF]:[other_IRF]])</f>
        <v>4.9304650088208017E-10</v>
      </c>
      <c r="I158" s="133">
        <f>SUM(inventory[[#This Row],[CO2_temp]:[other_temp]])</f>
        <v>7.5530708553151005E-13</v>
      </c>
      <c r="J158" s="117">
        <f>SUM(inventory[[#This Row],[CO2_mass0]:[CO2_mass3]])</f>
        <v>0.90004570921799976</v>
      </c>
      <c r="K158" s="117">
        <f>inventory[[#This Row],[CH4_flux]]+K157*EXP(-1/life_CH4)</f>
        <v>5.1453387262541749E-6</v>
      </c>
      <c r="L158" s="117">
        <f>inventory[[#This Row],[Gas1_flux]]+L157*EXP(-1/life_gas1)</f>
        <v>0.2870973608619149</v>
      </c>
      <c r="M158" s="117">
        <f>inventory[[#This Row],[Gas2_flux]]+M157*EXP(-1/life_gas2)</f>
        <v>0</v>
      </c>
      <c r="N158" s="140">
        <f>inventory[[#This Row],[Gas3_flux]]+N157*EXP(-1/life_gas3)</f>
        <v>3.4889981446476093E-2</v>
      </c>
      <c r="O158" s="3">
        <f>inventory[[#This Row],[CO2]]*A_CO2</f>
        <v>1.5766100688371699E-15</v>
      </c>
      <c r="P158" s="3">
        <f>inventory[[#This Row],[CH4]]*A_CH4</f>
        <v>1.0832298905957427E-18</v>
      </c>
      <c r="Q158" s="3">
        <f>inventory[[#This Row],[gas1]]*A_gas1</f>
        <v>1.0244682141355746E-13</v>
      </c>
      <c r="R158" s="3">
        <f>inventory[[#This Row],[gas2]]*A_gas2</f>
        <v>0</v>
      </c>
      <c r="S158" s="3">
        <f>inventory[[#This Row],[gas3]]*A_gas3</f>
        <v>3.7186519824968301E-13</v>
      </c>
      <c r="T158" s="142">
        <f>inventory[[#This Row],[Other_forcing]]/earth_area</f>
        <v>0</v>
      </c>
      <c r="U158" s="3">
        <f>U157+A_CO2*(AX157+AY157*life1_CO2*(1-EXP(-1/life1_CO2))+AZ157*life2_CO2*(1-EXP(-1/life2_CO2))+BA157*life3_CO2*(1-EXP(-1/life3_CO2)))</f>
        <v>2.8873824073880295E-13</v>
      </c>
      <c r="V158" s="3">
        <f t="shared" si="26"/>
        <v>2.6105145347185722E-12</v>
      </c>
      <c r="W158" s="3">
        <f t="shared" si="27"/>
        <v>3.0781152796634172E-11</v>
      </c>
      <c r="X158" s="3">
        <f t="shared" si="28"/>
        <v>-3.5199999999999995E-12</v>
      </c>
      <c r="Y158" s="3">
        <f t="shared" si="29"/>
        <v>4.6288609530998859E-10</v>
      </c>
      <c r="Z158" s="142">
        <f>Z157+inventory[[#This Row],[Other_radfor]]</f>
        <v>0</v>
      </c>
      <c r="AA158" s="3">
        <f>SUM(inventory[[#This Row],[CO2_temp_s1]:[CO2_temp_s2]])</f>
        <v>1.2582269900927031E-15</v>
      </c>
      <c r="AB158" s="3">
        <f>inventory[[#This Row],[CH4_temp_s1]]+inventory[[#This Row],[CH4_temp_s2]]</f>
        <v>1.9525846092432842E-15</v>
      </c>
      <c r="AC158" s="3">
        <f>inventory[[#This Row],[gas1_temp_s1]]+inventory[[#This Row],[gas1_temp_s2]]</f>
        <v>9.5437560161376359E-14</v>
      </c>
      <c r="AD158" s="3">
        <f>inventory[[#This Row],[gas2_temp_s1]]+inventory[[#This Row],[gas2_temp_s2]]</f>
        <v>-2.550443123606984E-15</v>
      </c>
      <c r="AE158" s="3">
        <f>inventory[[#This Row],[gas3_temp_s1]]+inventory[[#This Row],[gas3_temp_s2]]</f>
        <v>6.5920915689440469E-13</v>
      </c>
      <c r="AF158" s="142">
        <f>inventory[[#This Row],[other_temp_s1]]+inventory[[#This Row],[other_temp_s2]]</f>
        <v>0</v>
      </c>
      <c r="AG158" s="118">
        <f>inventory[[#This Row],[CO2_flux]]+AG157</f>
        <v>1</v>
      </c>
      <c r="AH158" s="118">
        <f>inventory[[#This Row],[CH4_flux]]+AH157</f>
        <v>1</v>
      </c>
      <c r="AI158" s="118">
        <f>inventory[[#This Row],[Gas1_flux]]+AI157</f>
        <v>1</v>
      </c>
      <c r="AJ158" s="118">
        <f>inventory[[#This Row],[Gas2_flux]]+AJ157</f>
        <v>1</v>
      </c>
      <c r="AK158" s="144">
        <f>inventory[[#This Row],[Gas3_flux]]+AK157</f>
        <v>1</v>
      </c>
      <c r="AL158" s="113">
        <f>A_CO2*(AX157*clim_sens1*(1-EXP(-1/clim_time1))
+AY157*clim_sens1*life1_CO2/(life1_CO2-clim_time1)*(EXP(-1/life1_CO2)-EXP(-1/clim_time1))
+AZ157*clim_sens1*life2_CO2/(life2_CO2-clim_time1)*(EXP(-1/life2_CO2)-EXP(-1/clim_time1))
+BA157*clim_sens1*life3_CO2/(life3_CO2-clim_time1)*(EXP(-1/life3_CO2)-EXP(-1/clim_time1)))
+AL157*EXP(-1/clim_time1)</f>
        <v>1.0083744387254195E-15</v>
      </c>
      <c r="AM158" s="113">
        <f>A_CO2*(AX157*clim_sens2*(1-EXP(-1/clim_time2))
+AY157*clim_sens2*life1_CO2/(life1_CO2-clim_time2)*(EXP(-1/life1_CO2)-EXP(-1/clim_time2))
+AZ157*clim_sens2*life2_CO2/(life2_CO2-clim_time2)*(EXP(-1/life2_CO2)-EXP(-1/clim_time2))
+BA157*clim_sens2*life3_CO2/(life3_CO2-clim_time2)*(EXP(-1/life3_CO2)-EXP(-1/clim_time2)))
+AM157*EXP(-1/clim_time2)</f>
        <v>2.4985255136728364E-16</v>
      </c>
      <c r="AN158" s="113">
        <f t="shared" si="30"/>
        <v>2.1124829968823138E-18</v>
      </c>
      <c r="AO158" s="113">
        <f t="shared" si="31"/>
        <v>1.9504721262464017E-15</v>
      </c>
      <c r="AP158" s="113">
        <f t="shared" si="32"/>
        <v>6.9466401747871823E-14</v>
      </c>
      <c r="AQ158" s="113">
        <f t="shared" si="33"/>
        <v>2.5971158413504537E-14</v>
      </c>
      <c r="AR158" s="113">
        <f t="shared" si="34"/>
        <v>-4.1295383045616135E-21</v>
      </c>
      <c r="AS158" s="113">
        <f t="shared" si="35"/>
        <v>-2.5504389940686794E-15</v>
      </c>
      <c r="AT158" s="113">
        <f t="shared" si="36"/>
        <v>2.8850020721407608E-13</v>
      </c>
      <c r="AU158" s="113">
        <f t="shared" si="37"/>
        <v>3.7070894968032866E-13</v>
      </c>
      <c r="AV158" s="113">
        <f t="shared" si="38"/>
        <v>0</v>
      </c>
      <c r="AW158" s="149">
        <f>T157*Other_forcing_efficacy*clim_sens2*(1-EXP(-1/clim_time2))
+AW157*EXP(-1/clim_time2)</f>
        <v>0</v>
      </c>
      <c r="AX158" s="113">
        <f>p_0*(inventory[[#This Row],[CO2_flux]]+inventory[[#This Row],[CH4_to_CO2]])+AX157</f>
        <v>0.51608596263710582</v>
      </c>
      <c r="AY158" s="113">
        <f>p_1*(inventory[[#This Row],[CO2_flux]]+inventory[[#This Row],[CH4_to_CO2]])+AY157*EXP(-1/life1_CO2)</f>
        <v>0.36986997053817261</v>
      </c>
      <c r="AZ158" s="113">
        <f>p_2*(inventory[[#This Row],[CO2_flux]]+inventory[[#This Row],[CH4_to_CO2]])+AZ157*EXP(-1/life2_CO2)</f>
        <v>1.4088609627741576E-2</v>
      </c>
      <c r="BA158" s="113">
        <f>p_3*(inventory[[#This Row],[CO2_flux]]+inventory[[#This Row],[CH4_to_CO2]])+BA157*EXP(-1/life3_CO2)</f>
        <v>1.1664149797427056E-6</v>
      </c>
      <c r="BB158" s="113">
        <f>IF(fossil_CH4,K157*(1-EXP(-1/life_CH4))*CH4_to_CO2,0)</f>
        <v>5.9418890557659518E-7</v>
      </c>
    </row>
    <row r="159" spans="1:54" x14ac:dyDescent="0.2">
      <c r="A159" s="43">
        <v>152</v>
      </c>
      <c r="B159" s="107">
        <v>0</v>
      </c>
      <c r="C159" s="107">
        <v>0</v>
      </c>
      <c r="D159" s="107">
        <v>0</v>
      </c>
      <c r="E159" s="107">
        <v>0</v>
      </c>
      <c r="F159" s="107">
        <v>0</v>
      </c>
      <c r="G159" s="107">
        <v>0</v>
      </c>
      <c r="H159" s="131">
        <f>SUM(inventory[[#This Row],[CO2_IRF]:[other_IRF]])</f>
        <v>4.9351786582817589E-10</v>
      </c>
      <c r="I159" s="133">
        <f>SUM(inventory[[#This Row],[CO2_temp]:[other_temp]])</f>
        <v>7.4791973814579406E-13</v>
      </c>
      <c r="J159" s="117">
        <f>SUM(inventory[[#This Row],[CO2_mass0]:[CO2_mass3]])</f>
        <v>0.89872906064014402</v>
      </c>
      <c r="K159" s="117">
        <f>inventory[[#This Row],[CH4_flux]]+K158*EXP(-1/life_CH4)</f>
        <v>4.746682921747144E-6</v>
      </c>
      <c r="L159" s="117">
        <f>inventory[[#This Row],[Gas1_flux]]+L158*EXP(-1/life_gas1)</f>
        <v>0.28473443301415363</v>
      </c>
      <c r="M159" s="117">
        <f>inventory[[#This Row],[Gas2_flux]]+M158*EXP(-1/life_gas2)</f>
        <v>0</v>
      </c>
      <c r="N159" s="140">
        <f>inventory[[#This Row],[Gas3_flux]]+N158*EXP(-1/life_gas3)</f>
        <v>3.4123199875216968E-2</v>
      </c>
      <c r="O159" s="3">
        <f>inventory[[#This Row],[CO2]]*A_CO2</f>
        <v>1.5743036955233399E-15</v>
      </c>
      <c r="P159" s="3">
        <f>inventory[[#This Row],[CH4]]*A_CH4</f>
        <v>9.9930229972634868E-19</v>
      </c>
      <c r="Q159" s="3">
        <f>inventory[[#This Row],[gas1]]*A_gas1</f>
        <v>1.0160364247765233E-13</v>
      </c>
      <c r="R159" s="3">
        <f>inventory[[#This Row],[gas2]]*A_gas2</f>
        <v>0</v>
      </c>
      <c r="S159" s="3">
        <f>inventory[[#This Row],[gas3]]*A_gas3</f>
        <v>3.6369266936921044E-13</v>
      </c>
      <c r="T159" s="142">
        <f>inventory[[#This Row],[Other_forcing]]/earth_area</f>
        <v>0</v>
      </c>
      <c r="U159" s="3">
        <f>U158+A_CO2*(AX158+AY158*life1_CO2*(1-EXP(-1/life1_CO2))+AZ158*life2_CO2*(1-EXP(-1/life2_CO2))+BA158*life3_CO2*(1-EXP(-1/life3_CO2)))</f>
        <v>2.9031369526662062E-13</v>
      </c>
      <c r="V159" s="3">
        <f t="shared" si="26"/>
        <v>2.6105155754206988E-12</v>
      </c>
      <c r="W159" s="3">
        <f t="shared" si="27"/>
        <v>3.0883177447878694E-11</v>
      </c>
      <c r="X159" s="3">
        <f t="shared" si="28"/>
        <v>-3.5199999999999995E-12</v>
      </c>
      <c r="Y159" s="3">
        <f t="shared" si="29"/>
        <v>4.6325385910960987E-10</v>
      </c>
      <c r="Z159" s="142">
        <f>Z158+inventory[[#This Row],[Other_radfor]]</f>
        <v>0</v>
      </c>
      <c r="AA159" s="3">
        <f>SUM(inventory[[#This Row],[CO2_temp_s1]:[CO2_temp_s2]])</f>
        <v>1.2576636763766705E-15</v>
      </c>
      <c r="AB159" s="3">
        <f>inventory[[#This Row],[CH4_temp_s1]]+inventory[[#This Row],[CH4_temp_s2]]</f>
        <v>1.9476650015481226E-15</v>
      </c>
      <c r="AC159" s="3">
        <f>inventory[[#This Row],[gas1_temp_s1]]+inventory[[#This Row],[gas1_temp_s2]]</f>
        <v>9.4909231995585253E-14</v>
      </c>
      <c r="AD159" s="3">
        <f>inventory[[#This Row],[gas2_temp_s1]]+inventory[[#This Row],[gas2_temp_s2]]</f>
        <v>-2.5442220803055931E-15</v>
      </c>
      <c r="AE159" s="3">
        <f>inventory[[#This Row],[gas3_temp_s1]]+inventory[[#This Row],[gas3_temp_s2]]</f>
        <v>6.523493995525896E-13</v>
      </c>
      <c r="AF159" s="142">
        <f>inventory[[#This Row],[other_temp_s1]]+inventory[[#This Row],[other_temp_s2]]</f>
        <v>0</v>
      </c>
      <c r="AG159" s="118">
        <f>inventory[[#This Row],[CO2_flux]]+AG158</f>
        <v>1</v>
      </c>
      <c r="AH159" s="118">
        <f>inventory[[#This Row],[CH4_flux]]+AH158</f>
        <v>1</v>
      </c>
      <c r="AI159" s="118">
        <f>inventory[[#This Row],[Gas1_flux]]+AI158</f>
        <v>1</v>
      </c>
      <c r="AJ159" s="118">
        <f>inventory[[#This Row],[Gas2_flux]]+AJ158</f>
        <v>1</v>
      </c>
      <c r="AK159" s="144">
        <f>inventory[[#This Row],[Gas3_flux]]+AK158</f>
        <v>1</v>
      </c>
      <c r="AL159" s="113">
        <f>A_CO2*(AX158*clim_sens1*(1-EXP(-1/clim_time1))
+AY158*clim_sens1*life1_CO2/(life1_CO2-clim_time1)*(EXP(-1/life1_CO2)-EXP(-1/clim_time1))
+AZ158*clim_sens1*life2_CO2/(life2_CO2-clim_time1)*(EXP(-1/life2_CO2)-EXP(-1/clim_time1))
+BA158*clim_sens1*life3_CO2/(life3_CO2-clim_time1)*(EXP(-1/life3_CO2)-EXP(-1/clim_time1)))
+AL158*EXP(-1/clim_time1)</f>
        <v>1.0067720590869882E-15</v>
      </c>
      <c r="AM159" s="113">
        <f>A_CO2*(AX158*clim_sens2*(1-EXP(-1/clim_time2))
+AY158*clim_sens2*life1_CO2/(life1_CO2-clim_time2)*(EXP(-1/life1_CO2)-EXP(-1/clim_time2))
+AZ158*clim_sens2*life2_CO2/(life2_CO2-clim_time2)*(EXP(-1/life2_CO2)-EXP(-1/clim_time2))
+BA158*clim_sens2*life3_CO2/(life3_CO2-clim_time2)*(EXP(-1/life3_CO2)-EXP(-1/clim_time2)))
+AM158*EXP(-1/clim_time2)</f>
        <v>2.5089161728968236E-16</v>
      </c>
      <c r="AN159" s="113">
        <f t="shared" si="30"/>
        <v>1.9490331175289873E-18</v>
      </c>
      <c r="AO159" s="113">
        <f t="shared" si="31"/>
        <v>1.9457159684305935E-15</v>
      </c>
      <c r="AP159" s="113">
        <f t="shared" si="32"/>
        <v>6.8894665449090255E-14</v>
      </c>
      <c r="AQ159" s="113">
        <f t="shared" si="33"/>
        <v>2.6014566546494994E-14</v>
      </c>
      <c r="AR159" s="113">
        <f t="shared" si="34"/>
        <v>-3.6660617418098217E-21</v>
      </c>
      <c r="AS159" s="113">
        <f t="shared" si="35"/>
        <v>-2.5442184142438512E-15</v>
      </c>
      <c r="AT159" s="113">
        <f t="shared" si="36"/>
        <v>2.8215981301231093E-13</v>
      </c>
      <c r="AU159" s="113">
        <f t="shared" si="37"/>
        <v>3.7018958654027871E-13</v>
      </c>
      <c r="AV159" s="113">
        <f t="shared" si="38"/>
        <v>0</v>
      </c>
      <c r="AW159" s="149">
        <f>T158*Other_forcing_efficacy*clim_sens2*(1-EXP(-1/clim_time2))
+AW158*EXP(-1/clim_time2)</f>
        <v>0</v>
      </c>
      <c r="AX159" s="113">
        <f>p_0*(inventory[[#This Row],[CO2_flux]]+inventory[[#This Row],[CH4_to_CO2]])+AX158</f>
        <v>0.51608608175047699</v>
      </c>
      <c r="AY159" s="113">
        <f>p_1*(inventory[[#This Row],[CO2_flux]]+inventory[[#This Row],[CH4_to_CO2]])+AY158*EXP(-1/life1_CO2)</f>
        <v>0.36893347703487389</v>
      </c>
      <c r="AZ159" s="113">
        <f>p_2*(inventory[[#This Row],[CO2_flux]]+inventory[[#This Row],[CH4_to_CO2]])+AZ158*EXP(-1/life2_CO2)</f>
        <v>1.3708425812503516E-2</v>
      </c>
      <c r="BA159" s="113">
        <f>p_3*(inventory[[#This Row],[CO2_flux]]+inventory[[#This Row],[CH4_to_CO2]])+BA158*EXP(-1/life3_CO2)</f>
        <v>1.0760422896445903E-6</v>
      </c>
      <c r="BB159" s="113">
        <f>IF(fossil_CH4,K158*(1-EXP(-1/life_CH4))*CH4_to_CO2,0)</f>
        <v>5.4815173119716685E-7</v>
      </c>
    </row>
    <row r="160" spans="1:54" x14ac:dyDescent="0.2">
      <c r="A160" s="43">
        <v>153</v>
      </c>
      <c r="B160" s="107">
        <v>0</v>
      </c>
      <c r="C160" s="107">
        <v>0</v>
      </c>
      <c r="D160" s="107">
        <v>0</v>
      </c>
      <c r="E160" s="107">
        <v>0</v>
      </c>
      <c r="F160" s="107">
        <v>0</v>
      </c>
      <c r="G160" s="107">
        <v>0</v>
      </c>
      <c r="H160" s="131">
        <f>SUM(inventory[[#This Row],[CO2_IRF]:[other_IRF]])</f>
        <v>4.9398030630216716E-10</v>
      </c>
      <c r="I160" s="133">
        <f>SUM(inventory[[#This Row],[CO2_temp]:[other_temp]])</f>
        <v>7.4066828533701896E-13</v>
      </c>
      <c r="J160" s="117">
        <f>SUM(inventory[[#This Row],[CO2_mass0]:[CO2_mass3]])</f>
        <v>0.89742502330723029</v>
      </c>
      <c r="K160" s="117">
        <f>inventory[[#This Row],[CH4_flux]]+K159*EXP(-1/life_CH4)</f>
        <v>4.3789145784788115E-6</v>
      </c>
      <c r="L160" s="117">
        <f>inventory[[#This Row],[Gas1_flux]]+L159*EXP(-1/life_gas1)</f>
        <v>0.28239095302198036</v>
      </c>
      <c r="M160" s="117">
        <f>inventory[[#This Row],[Gas2_flux]]+M159*EXP(-1/life_gas2)</f>
        <v>0</v>
      </c>
      <c r="N160" s="140">
        <f>inventory[[#This Row],[Gas3_flux]]+N159*EXP(-1/life_gas3)</f>
        <v>3.3373269960325865E-2</v>
      </c>
      <c r="O160" s="3">
        <f>inventory[[#This Row],[CO2]]*A_CO2</f>
        <v>1.572019413327275E-15</v>
      </c>
      <c r="P160" s="3">
        <f>inventory[[#This Row],[CH4]]*A_CH4</f>
        <v>9.2187733638809361E-19</v>
      </c>
      <c r="Q160" s="3">
        <f>inventory[[#This Row],[gas1]]*A_gas1</f>
        <v>1.0076740324673897E-13</v>
      </c>
      <c r="R160" s="3">
        <f>inventory[[#This Row],[gas2]]*A_gas2</f>
        <v>0</v>
      </c>
      <c r="S160" s="3">
        <f>inventory[[#This Row],[gas3]]*A_gas3</f>
        <v>3.5569974919806732E-13</v>
      </c>
      <c r="T160" s="142">
        <f>inventory[[#This Row],[Other_forcing]]/earth_area</f>
        <v>0</v>
      </c>
      <c r="U160" s="3">
        <f>U159+A_CO2*(AX159+AY159*life1_CO2*(1-EXP(-1/life1_CO2))+AZ159*life2_CO2*(1-EXP(-1/life2_CO2))+BA159*life3_CO2*(1-EXP(-1/life3_CO2)))</f>
        <v>2.9188685454639511E-13</v>
      </c>
      <c r="V160" s="3">
        <f t="shared" si="26"/>
        <v>2.610516535490244E-12</v>
      </c>
      <c r="W160" s="3">
        <f t="shared" si="27"/>
        <v>3.098436239481921E-11</v>
      </c>
      <c r="X160" s="3">
        <f t="shared" si="28"/>
        <v>-3.5199999999999995E-12</v>
      </c>
      <c r="Y160" s="3">
        <f t="shared" si="29"/>
        <v>4.6361354051731133E-10</v>
      </c>
      <c r="Z160" s="142">
        <f>Z159+inventory[[#This Row],[Other_radfor]]</f>
        <v>0</v>
      </c>
      <c r="AA160" s="3">
        <f>SUM(inventory[[#This Row],[CO2_temp_s1]:[CO2_temp_s2]])</f>
        <v>1.2571127351931711E-15</v>
      </c>
      <c r="AB160" s="3">
        <f>inventory[[#This Row],[CH4_temp_s1]]+inventory[[#This Row],[CH4_temp_s2]]</f>
        <v>1.9427695487463303E-15</v>
      </c>
      <c r="AC160" s="3">
        <f>inventory[[#This Row],[gas1_temp_s1]]+inventory[[#This Row],[gas1_temp_s2]]</f>
        <v>9.4384624918659976E-14</v>
      </c>
      <c r="AD160" s="3">
        <f>inventory[[#This Row],[gas2_temp_s1]]+inventory[[#This Row],[gas2_temp_s2]]</f>
        <v>-2.5380162611606341E-15</v>
      </c>
      <c r="AE160" s="3">
        <f>inventory[[#This Row],[gas3_temp_s1]]+inventory[[#This Row],[gas3_temp_s2]]</f>
        <v>6.4562179439558009E-13</v>
      </c>
      <c r="AF160" s="142">
        <f>inventory[[#This Row],[other_temp_s1]]+inventory[[#This Row],[other_temp_s2]]</f>
        <v>0</v>
      </c>
      <c r="AG160" s="118">
        <f>inventory[[#This Row],[CO2_flux]]+AG159</f>
        <v>1</v>
      </c>
      <c r="AH160" s="118">
        <f>inventory[[#This Row],[CH4_flux]]+AH159</f>
        <v>1</v>
      </c>
      <c r="AI160" s="118">
        <f>inventory[[#This Row],[Gas1_flux]]+AI159</f>
        <v>1</v>
      </c>
      <c r="AJ160" s="118">
        <f>inventory[[#This Row],[Gas2_flux]]+AJ159</f>
        <v>1</v>
      </c>
      <c r="AK160" s="144">
        <f>inventory[[#This Row],[Gas3_flux]]+AK159</f>
        <v>1</v>
      </c>
      <c r="AL160" s="113">
        <f>A_CO2*(AX159*clim_sens1*(1-EXP(-1/clim_time1))
+AY159*clim_sens1*life1_CO2/(life1_CO2-clim_time1)*(EXP(-1/life1_CO2)-EXP(-1/clim_time1))
+AZ159*clim_sens1*life2_CO2/(life2_CO2-clim_time1)*(EXP(-1/life2_CO2)-EXP(-1/clim_time1))
+BA159*clim_sens1*life3_CO2/(life3_CO2-clim_time1)*(EXP(-1/life3_CO2)-EXP(-1/clim_time1)))
+AL159*EXP(-1/clim_time1)</f>
        <v>1.0051869878942445E-15</v>
      </c>
      <c r="AM160" s="113">
        <f>A_CO2*(AX159*clim_sens2*(1-EXP(-1/clim_time2))
+AY159*clim_sens2*life1_CO2/(life1_CO2-clim_time2)*(EXP(-1/life1_CO2)-EXP(-1/clim_time2))
+AZ159*clim_sens2*life2_CO2/(life2_CO2-clim_time2)*(EXP(-1/life2_CO2)-EXP(-1/clim_time2))
+BA159*clim_sens2*life3_CO2/(life3_CO2-clim_time2)*(EXP(-1/life3_CO2)-EXP(-1/clim_time2)))
+AM159*EXP(-1/clim_time2)</f>
        <v>2.5192574729892646E-16</v>
      </c>
      <c r="AN160" s="113">
        <f t="shared" si="30"/>
        <v>1.7982221201724786E-18</v>
      </c>
      <c r="AO160" s="113">
        <f t="shared" si="31"/>
        <v>1.9409713266261577E-15</v>
      </c>
      <c r="AP160" s="113">
        <f t="shared" si="32"/>
        <v>6.8327634728133592E-14</v>
      </c>
      <c r="AQ160" s="113">
        <f t="shared" si="33"/>
        <v>2.6056990190526384E-14</v>
      </c>
      <c r="AR160" s="113">
        <f t="shared" si="34"/>
        <v>-3.254603227657538E-21</v>
      </c>
      <c r="AS160" s="113">
        <f t="shared" si="35"/>
        <v>-2.5380130065574065E-15</v>
      </c>
      <c r="AT160" s="113">
        <f t="shared" si="36"/>
        <v>2.7595876115596197E-13</v>
      </c>
      <c r="AU160" s="113">
        <f t="shared" si="37"/>
        <v>3.6966303323961812E-13</v>
      </c>
      <c r="AV160" s="113">
        <f t="shared" si="38"/>
        <v>0</v>
      </c>
      <c r="AW160" s="149">
        <f>T159*Other_forcing_efficacy*clim_sens2*(1-EXP(-1/clim_time2))
+AW159*EXP(-1/clim_time2)</f>
        <v>0</v>
      </c>
      <c r="AX160" s="113">
        <f>p_0*(inventory[[#This Row],[CO2_flux]]+inventory[[#This Row],[CH4_to_CO2]])+AX159</f>
        <v>0.51608619163506086</v>
      </c>
      <c r="AY160" s="113">
        <f>p_1*(inventory[[#This Row],[CO2_flux]]+inventory[[#This Row],[CH4_to_CO2]])+AY159*EXP(-1/life1_CO2)</f>
        <v>0.36799934548696905</v>
      </c>
      <c r="AZ160" s="113">
        <f>p_2*(inventory[[#This Row],[CO2_flux]]+inventory[[#This Row],[CH4_to_CO2]])+AZ159*EXP(-1/life2_CO2)</f>
        <v>1.3338493513613249E-2</v>
      </c>
      <c r="BA160" s="113">
        <f>p_3*(inventory[[#This Row],[CO2_flux]]+inventory[[#This Row],[CH4_to_CO2]])+BA159*EXP(-1/life3_CO2)</f>
        <v>9.9267158705347467E-7</v>
      </c>
      <c r="BB160" s="113">
        <f>IF(fossil_CH4,K159*(1-EXP(-1/life_CH4))*CH4_to_CO2,0)</f>
        <v>5.0568147199395706E-7</v>
      </c>
    </row>
    <row r="161" spans="1:54" x14ac:dyDescent="0.2">
      <c r="A161" s="43">
        <v>154</v>
      </c>
      <c r="B161" s="107">
        <v>0</v>
      </c>
      <c r="C161" s="107">
        <v>0</v>
      </c>
      <c r="D161" s="107">
        <v>0</v>
      </c>
      <c r="E161" s="107">
        <v>0</v>
      </c>
      <c r="F161" s="107">
        <v>0</v>
      </c>
      <c r="G161" s="107">
        <v>0</v>
      </c>
      <c r="H161" s="131">
        <f>SUM(inventory[[#This Row],[CO2_IRF]:[other_IRF]])</f>
        <v>4.9443400687100766E-10</v>
      </c>
      <c r="I161" s="133">
        <f>SUM(inventory[[#This Row],[CO2_temp]:[other_temp]])</f>
        <v>7.3354983789490255E-13</v>
      </c>
      <c r="J161" s="117">
        <f>SUM(inventory[[#This Row],[CO2_mass0]:[CO2_mass3]])</f>
        <v>0.89613331632522009</v>
      </c>
      <c r="K161" s="117">
        <f>inventory[[#This Row],[CH4_flux]]+K160*EXP(-1/life_CH4)</f>
        <v>4.0396405662075343E-6</v>
      </c>
      <c r="L161" s="117">
        <f>inventory[[#This Row],[Gas1_flux]]+L160*EXP(-1/life_gas1)</f>
        <v>0.28006676082164728</v>
      </c>
      <c r="M161" s="117">
        <f>inventory[[#This Row],[Gas2_flux]]+M160*EXP(-1/life_gas2)</f>
        <v>0</v>
      </c>
      <c r="N161" s="140">
        <f>inventory[[#This Row],[Gas3_flux]]+N160*EXP(-1/life_gas3)</f>
        <v>3.2639821350801929E-2</v>
      </c>
      <c r="O161" s="3">
        <f>inventory[[#This Row],[CO2]]*A_CO2</f>
        <v>1.5697567302068877E-15</v>
      </c>
      <c r="P161" s="3">
        <f>inventory[[#This Row],[CH4]]*A_CH4</f>
        <v>8.5045118336937029E-19</v>
      </c>
      <c r="Q161" s="3">
        <f>inventory[[#This Row],[gas1]]*A_gas1</f>
        <v>9.9938046604227631E-14</v>
      </c>
      <c r="R161" s="3">
        <f>inventory[[#This Row],[gas2]]*A_gas2</f>
        <v>0</v>
      </c>
      <c r="S161" s="3">
        <f>inventory[[#This Row],[gas3]]*A_gas3</f>
        <v>3.4788249045274575E-13</v>
      </c>
      <c r="T161" s="142">
        <f>inventory[[#This Row],[Other_forcing]]/earth_area</f>
        <v>0</v>
      </c>
      <c r="U161" s="3">
        <f>U160+A_CO2*(AX160+AY160*life1_CO2*(1-EXP(-1/life1_CO2))+AZ160*life2_CO2*(1-EXP(-1/life2_CO2))+BA160*life3_CO2*(1-EXP(-1/life3_CO2)))</f>
        <v>2.934577404191841E-13</v>
      </c>
      <c r="V161" s="3">
        <f t="shared" si="26"/>
        <v>2.6105174211745415E-12</v>
      </c>
      <c r="W161" s="3">
        <f t="shared" si="27"/>
        <v>3.1084714548563084E-11</v>
      </c>
      <c r="X161" s="3">
        <f t="shared" si="28"/>
        <v>-3.5199999999999995E-12</v>
      </c>
      <c r="Y161" s="3">
        <f t="shared" si="29"/>
        <v>4.6396531716085081E-10</v>
      </c>
      <c r="Z161" s="142">
        <f>Z160+inventory[[#This Row],[Other_radfor]]</f>
        <v>0</v>
      </c>
      <c r="AA161" s="3">
        <f>SUM(inventory[[#This Row],[CO2_temp_s1]:[CO2_temp_s2]])</f>
        <v>1.2565738052628385E-15</v>
      </c>
      <c r="AB161" s="3">
        <f>inventory[[#This Row],[CH4_temp_s1]]+inventory[[#This Row],[CH4_temp_s2]]</f>
        <v>1.9378972528506087E-15</v>
      </c>
      <c r="AC161" s="3">
        <f>inventory[[#This Row],[gas1_temp_s1]]+inventory[[#This Row],[gas1_temp_s2]]</f>
        <v>9.3863709839282419E-14</v>
      </c>
      <c r="AD161" s="3">
        <f>inventory[[#This Row],[gas2_temp_s1]]+inventory[[#This Row],[gas2_temp_s2]]</f>
        <v>-2.531825623328692E-15</v>
      </c>
      <c r="AE161" s="3">
        <f>inventory[[#This Row],[gas3_temp_s1]]+inventory[[#This Row],[gas3_temp_s2]]</f>
        <v>6.390234826208354E-13</v>
      </c>
      <c r="AF161" s="142">
        <f>inventory[[#This Row],[other_temp_s1]]+inventory[[#This Row],[other_temp_s2]]</f>
        <v>0</v>
      </c>
      <c r="AG161" s="118">
        <f>inventory[[#This Row],[CO2_flux]]+AG160</f>
        <v>1</v>
      </c>
      <c r="AH161" s="118">
        <f>inventory[[#This Row],[CH4_flux]]+AH160</f>
        <v>1</v>
      </c>
      <c r="AI161" s="118">
        <f>inventory[[#This Row],[Gas1_flux]]+AI160</f>
        <v>1</v>
      </c>
      <c r="AJ161" s="118">
        <f>inventory[[#This Row],[Gas2_flux]]+AJ160</f>
        <v>1</v>
      </c>
      <c r="AK161" s="144">
        <f>inventory[[#This Row],[Gas3_flux]]+AK160</f>
        <v>1</v>
      </c>
      <c r="AL161" s="113">
        <f>A_CO2*(AX160*clim_sens1*(1-EXP(-1/clim_time1))
+AY160*clim_sens1*life1_CO2/(life1_CO2-clim_time1)*(EXP(-1/life1_CO2)-EXP(-1/clim_time1))
+AZ160*clim_sens1*life2_CO2/(life2_CO2-clim_time1)*(EXP(-1/life2_CO2)-EXP(-1/clim_time1))
+BA160*clim_sens1*life3_CO2/(life3_CO2-clim_time1)*(EXP(-1/life3_CO2)-EXP(-1/clim_time1)))
+AL160*EXP(-1/clim_time1)</f>
        <v>1.0036188289759291E-15</v>
      </c>
      <c r="AM161" s="113">
        <f>A_CO2*(AX160*clim_sens2*(1-EXP(-1/clim_time2))
+AY160*clim_sens2*life1_CO2/(life1_CO2-clim_time2)*(EXP(-1/life1_CO2)-EXP(-1/clim_time2))
+AZ160*clim_sens2*life2_CO2/(life2_CO2-clim_time2)*(EXP(-1/life2_CO2)-EXP(-1/clim_time2))
+BA160*clim_sens2*life3_CO2/(life3_CO2-clim_time2)*(EXP(-1/life3_CO2)-EXP(-1/clim_time2)))
+AM160*EXP(-1/clim_time2)</f>
        <v>2.5295497628690941E-16</v>
      </c>
      <c r="AN161" s="113">
        <f t="shared" si="30"/>
        <v>1.6590735686002695E-18</v>
      </c>
      <c r="AO161" s="113">
        <f t="shared" si="31"/>
        <v>1.9362381792820084E-15</v>
      </c>
      <c r="AP161" s="113">
        <f t="shared" si="32"/>
        <v>6.7765270861129883E-14</v>
      </c>
      <c r="AQ161" s="113">
        <f t="shared" si="33"/>
        <v>2.6098438978152533E-14</v>
      </c>
      <c r="AR161" s="113">
        <f t="shared" si="34"/>
        <v>-2.8893245437404174E-21</v>
      </c>
      <c r="AS161" s="113">
        <f t="shared" si="35"/>
        <v>-2.5318227340041484E-15</v>
      </c>
      <c r="AT161" s="113">
        <f t="shared" si="36"/>
        <v>2.6989398944716479E-13</v>
      </c>
      <c r="AU161" s="113">
        <f t="shared" si="37"/>
        <v>3.6912949317367062E-13</v>
      </c>
      <c r="AV161" s="113">
        <f t="shared" si="38"/>
        <v>0</v>
      </c>
      <c r="AW161" s="149">
        <f>T160*Other_forcing_efficacy*clim_sens2*(1-EXP(-1/clim_time2))
+AW160*EXP(-1/clim_time2)</f>
        <v>0</v>
      </c>
      <c r="AX161" s="113">
        <f>p_0*(inventory[[#This Row],[CO2_flux]]+inventory[[#This Row],[CH4_to_CO2]])+AX160</f>
        <v>0.51608629300589481</v>
      </c>
      <c r="AY161" s="113">
        <f>p_1*(inventory[[#This Row],[CO2_flux]]+inventory[[#This Row],[CH4_to_CO2]])+AY160*EXP(-1/life1_CO2)</f>
        <v>0.36706757065039725</v>
      </c>
      <c r="AZ161" s="113">
        <f>p_2*(inventory[[#This Row],[CO2_flux]]+inventory[[#This Row],[CH4_to_CO2]])+AZ160*EXP(-1/life2_CO2)</f>
        <v>1.2978536908563151E-2</v>
      </c>
      <c r="BA161" s="113">
        <f>p_3*(inventory[[#This Row],[CO2_flux]]+inventory[[#This Row],[CH4_to_CO2]])+BA160*EXP(-1/life3_CO2)</f>
        <v>9.1576036483579842E-7</v>
      </c>
      <c r="BB161" s="113">
        <f>IF(fossil_CH4,K160*(1-EXP(-1/life_CH4))*CH4_to_CO2,0)</f>
        <v>4.6650176687300557E-7</v>
      </c>
    </row>
    <row r="162" spans="1:54" x14ac:dyDescent="0.2">
      <c r="A162" s="43">
        <v>155</v>
      </c>
      <c r="B162" s="107">
        <v>0</v>
      </c>
      <c r="C162" s="107">
        <v>0</v>
      </c>
      <c r="D162" s="107">
        <v>0</v>
      </c>
      <c r="E162" s="107">
        <v>0</v>
      </c>
      <c r="F162" s="107">
        <v>0</v>
      </c>
      <c r="G162" s="107">
        <v>0</v>
      </c>
      <c r="H162" s="131">
        <f>SUM(inventory[[#This Row],[CO2_IRF]:[other_IRF]])</f>
        <v>4.9487914814005233E-10</v>
      </c>
      <c r="I162" s="133">
        <f>SUM(inventory[[#This Row],[CO2_temp]:[other_temp]])</f>
        <v>7.2656156962909214E-13</v>
      </c>
      <c r="J162" s="117">
        <f>SUM(inventory[[#This Row],[CO2_mass0]:[CO2_mass3]])</f>
        <v>0.89485366611703476</v>
      </c>
      <c r="K162" s="117">
        <f>inventory[[#This Row],[CH4_flux]]+K161*EXP(-1/life_CH4)</f>
        <v>3.7266531720786553E-6</v>
      </c>
      <c r="L162" s="117">
        <f>inventory[[#This Row],[Gas1_flux]]+L161*EXP(-1/life_gas1)</f>
        <v>0.27776169766679626</v>
      </c>
      <c r="M162" s="117">
        <f>inventory[[#This Row],[Gas2_flux]]+M161*EXP(-1/life_gas2)</f>
        <v>0</v>
      </c>
      <c r="N162" s="140">
        <f>inventory[[#This Row],[Gas3_flux]]+N161*EXP(-1/life_gas3)</f>
        <v>3.1922491834895497E-2</v>
      </c>
      <c r="O162" s="3">
        <f>inventory[[#This Row],[CO2]]*A_CO2</f>
        <v>1.5675151669372094E-15</v>
      </c>
      <c r="P162" s="3">
        <f>inventory[[#This Row],[CH4]]*A_CH4</f>
        <v>7.8455905872262372E-19</v>
      </c>
      <c r="Q162" s="3">
        <f>inventory[[#This Row],[gas1]]*A_gas1</f>
        <v>9.9115515903621251E-14</v>
      </c>
      <c r="R162" s="3">
        <f>inventory[[#This Row],[gas2]]*A_gas2</f>
        <v>0</v>
      </c>
      <c r="S162" s="3">
        <f>inventory[[#This Row],[gas3]]*A_gas3</f>
        <v>3.4023703259969105E-13</v>
      </c>
      <c r="T162" s="142">
        <f>inventory[[#This Row],[Other_forcing]]/earth_area</f>
        <v>0</v>
      </c>
      <c r="U162" s="3">
        <f>U161+A_CO2*(AX161+AY161*life1_CO2*(1-EXP(-1/life1_CO2))+AZ161*life2_CO2*(1-EXP(-1/life2_CO2))+BA161*life3_CO2*(1-EXP(-1/life3_CO2)))</f>
        <v>2.9502637424066863E-13</v>
      </c>
      <c r="V162" s="3">
        <f t="shared" si="26"/>
        <v>2.6105182382368869E-12</v>
      </c>
      <c r="W162" s="3">
        <f t="shared" si="27"/>
        <v>3.1184240763336455E-11</v>
      </c>
      <c r="X162" s="3">
        <f t="shared" si="28"/>
        <v>-3.5199999999999995E-12</v>
      </c>
      <c r="Y162" s="3">
        <f t="shared" si="29"/>
        <v>4.6430936276423827E-10</v>
      </c>
      <c r="Z162" s="142">
        <f>Z161+inventory[[#This Row],[Other_radfor]]</f>
        <v>0</v>
      </c>
      <c r="AA162" s="3">
        <f>SUM(inventory[[#This Row],[CO2_temp_s1]:[CO2_temp_s2]])</f>
        <v>1.2560465348123748E-15</v>
      </c>
      <c r="AB162" s="3">
        <f>inventory[[#This Row],[CH4_temp_s1]]+inventory[[#This Row],[CH4_temp_s2]]</f>
        <v>1.9330471907574842E-15</v>
      </c>
      <c r="AC162" s="3">
        <f>inventory[[#This Row],[gas1_temp_s1]]+inventory[[#This Row],[gas1_temp_s2]]</f>
        <v>9.3346457901281664E-14</v>
      </c>
      <c r="AD162" s="3">
        <f>inventory[[#This Row],[gas2_temp_s1]]+inventory[[#This Row],[gas2_temp_s2]]</f>
        <v>-2.525650124711857E-15</v>
      </c>
      <c r="AE162" s="3">
        <f>inventory[[#This Row],[gas3_temp_s1]]+inventory[[#This Row],[gas3_temp_s2]]</f>
        <v>6.3255166812695248E-13</v>
      </c>
      <c r="AF162" s="142">
        <f>inventory[[#This Row],[other_temp_s1]]+inventory[[#This Row],[other_temp_s2]]</f>
        <v>0</v>
      </c>
      <c r="AG162" s="118">
        <f>inventory[[#This Row],[CO2_flux]]+AG161</f>
        <v>1</v>
      </c>
      <c r="AH162" s="118">
        <f>inventory[[#This Row],[CH4_flux]]+AH161</f>
        <v>1</v>
      </c>
      <c r="AI162" s="118">
        <f>inventory[[#This Row],[Gas1_flux]]+AI161</f>
        <v>1</v>
      </c>
      <c r="AJ162" s="118">
        <f>inventory[[#This Row],[Gas2_flux]]+AJ161</f>
        <v>1</v>
      </c>
      <c r="AK162" s="144">
        <f>inventory[[#This Row],[Gas3_flux]]+AK161</f>
        <v>1</v>
      </c>
      <c r="AL162" s="113">
        <f>A_CO2*(AX161*clim_sens1*(1-EXP(-1/clim_time1))
+AY161*clim_sens1*life1_CO2/(life1_CO2-clim_time1)*(EXP(-1/life1_CO2)-EXP(-1/clim_time1))
+AZ161*clim_sens1*life2_CO2/(life2_CO2-clim_time1)*(EXP(-1/life2_CO2)-EXP(-1/clim_time1))
+BA161*clim_sens1*life3_CO2/(life3_CO2-clim_time1)*(EXP(-1/life3_CO2)-EXP(-1/clim_time1)))
+AL161*EXP(-1/clim_time1)</f>
        <v>1.0020671962598188E-15</v>
      </c>
      <c r="AM162" s="113">
        <f>A_CO2*(AX161*clim_sens2*(1-EXP(-1/clim_time2))
+AY161*clim_sens2*life1_CO2/(life1_CO2-clim_time2)*(EXP(-1/life1_CO2)-EXP(-1/clim_time2))
+AZ161*clim_sens2*life2_CO2/(life2_CO2-clim_time2)*(EXP(-1/life2_CO2)-EXP(-1/clim_time2))
+BA161*clim_sens2*life3_CO2/(life3_CO2-clim_time2)*(EXP(-1/life3_CO2)-EXP(-1/clim_time2)))
+AM161*EXP(-1/clim_time2)</f>
        <v>2.5397933855255601E-16</v>
      </c>
      <c r="AN162" s="113">
        <f t="shared" si="30"/>
        <v>1.5306863643195423E-18</v>
      </c>
      <c r="AO162" s="113">
        <f t="shared" si="31"/>
        <v>1.9315165043931645E-15</v>
      </c>
      <c r="AP162" s="113">
        <f t="shared" si="32"/>
        <v>6.720753544236546E-14</v>
      </c>
      <c r="AQ162" s="113">
        <f t="shared" si="33"/>
        <v>2.6138922458916204E-14</v>
      </c>
      <c r="AR162" s="113">
        <f t="shared" si="34"/>
        <v>-2.5650427210659675E-21</v>
      </c>
      <c r="AS162" s="113">
        <f t="shared" si="35"/>
        <v>-2.5256475596691359E-15</v>
      </c>
      <c r="AT162" s="113">
        <f t="shared" si="36"/>
        <v>2.6396250296991121E-13</v>
      </c>
      <c r="AU162" s="113">
        <f t="shared" si="37"/>
        <v>3.6858916515704127E-13</v>
      </c>
      <c r="AV162" s="113">
        <f t="shared" si="38"/>
        <v>0</v>
      </c>
      <c r="AW162" s="149">
        <f>T161*Other_forcing_efficacy*clim_sens2*(1-EXP(-1/clim_time2))
+AW161*EXP(-1/clim_time2)</f>
        <v>0</v>
      </c>
      <c r="AX162" s="113">
        <f>p_0*(inventory[[#This Row],[CO2_flux]]+inventory[[#This Row],[CH4_to_CO2]])+AX161</f>
        <v>0.51608638652261585</v>
      </c>
      <c r="AY162" s="113">
        <f>p_1*(inventory[[#This Row],[CO2_flux]]+inventory[[#This Row],[CH4_to_CO2]])+AY161*EXP(-1/life1_CO2)</f>
        <v>0.36613814723726856</v>
      </c>
      <c r="AZ162" s="113">
        <f>p_2*(inventory[[#This Row],[CO2_flux]]+inventory[[#This Row],[CH4_to_CO2]])+AZ161*EXP(-1/life2_CO2)</f>
        <v>1.2628287549001535E-2</v>
      </c>
      <c r="BA162" s="113">
        <f>p_3*(inventory[[#This Row],[CO2_flux]]+inventory[[#This Row],[CH4_to_CO2]])+BA161*EXP(-1/life3_CO2)</f>
        <v>8.4480814877934174E-7</v>
      </c>
      <c r="BB162" s="113">
        <f>IF(fossil_CH4,K161*(1-EXP(-1/life_CH4))*CH4_to_CO2,0)</f>
        <v>4.3035766692720885E-7</v>
      </c>
    </row>
    <row r="163" spans="1:54" x14ac:dyDescent="0.2">
      <c r="A163" s="43">
        <v>156</v>
      </c>
      <c r="B163" s="107">
        <v>0</v>
      </c>
      <c r="C163" s="107">
        <v>0</v>
      </c>
      <c r="D163" s="107">
        <v>0</v>
      </c>
      <c r="E163" s="107">
        <v>0</v>
      </c>
      <c r="F163" s="107">
        <v>0</v>
      </c>
      <c r="G163" s="107">
        <v>0</v>
      </c>
      <c r="H163" s="131">
        <f>SUM(inventory[[#This Row],[CO2_IRF]:[other_IRF]])</f>
        <v>4.9531590683936923E-10</v>
      </c>
      <c r="I163" s="133">
        <f>SUM(inventory[[#This Row],[CO2_temp]:[other_temp]])</f>
        <v>7.1970071598551379E-13</v>
      </c>
      <c r="J163" s="117">
        <f>SUM(inventory[[#This Row],[CO2_mass0]:[CO2_mass3]])</f>
        <v>0.89358580623463058</v>
      </c>
      <c r="K163" s="117">
        <f>inventory[[#This Row],[CH4_flux]]+K162*EXP(-1/life_CH4)</f>
        <v>3.4379157346669781E-6</v>
      </c>
      <c r="L163" s="117">
        <f>inventory[[#This Row],[Gas1_flux]]+L162*EXP(-1/life_gas1)</f>
        <v>0.27547560611761623</v>
      </c>
      <c r="M163" s="117">
        <f>inventory[[#This Row],[Gas2_flux]]+M162*EXP(-1/life_gas2)</f>
        <v>0</v>
      </c>
      <c r="N163" s="140">
        <f>inventory[[#This Row],[Gas3_flux]]+N162*EXP(-1/life_gas3)</f>
        <v>3.1220927161230701E-2</v>
      </c>
      <c r="O163" s="3">
        <f>inventory[[#This Row],[CO2]]*A_CO2</f>
        <v>1.565294256781202E-15</v>
      </c>
      <c r="P163" s="3">
        <f>inventory[[#This Row],[CH4]]*A_CH4</f>
        <v>7.2377219135032863E-19</v>
      </c>
      <c r="Q163" s="3">
        <f>inventory[[#This Row],[gas1]]*A_gas1</f>
        <v>9.8299754964646493E-14</v>
      </c>
      <c r="R163" s="3">
        <f>inventory[[#This Row],[gas2]]*A_gas2</f>
        <v>0</v>
      </c>
      <c r="S163" s="3">
        <f>inventory[[#This Row],[gas3]]*A_gas3</f>
        <v>3.327595999487865E-13</v>
      </c>
      <c r="T163" s="142">
        <f>inventory[[#This Row],[Other_forcing]]/earth_area</f>
        <v>0</v>
      </c>
      <c r="U163" s="3">
        <f>U162+A_CO2*(AX162+AY162*life1_CO2*(1-EXP(-1/life1_CO2))+AZ162*life2_CO2*(1-EXP(-1/life2_CO2))+BA162*life3_CO2*(1-EXP(-1/life3_CO2)))</f>
        <v>2.9659277689378719E-13</v>
      </c>
      <c r="V163" s="3">
        <f t="shared" si="26"/>
        <v>2.6105189919940423E-12</v>
      </c>
      <c r="W163" s="3">
        <f t="shared" si="27"/>
        <v>3.1282947836952403E-11</v>
      </c>
      <c r="X163" s="3">
        <f t="shared" si="28"/>
        <v>-3.5199999999999995E-12</v>
      </c>
      <c r="Y163" s="3">
        <f t="shared" si="29"/>
        <v>4.6464584723352899E-10</v>
      </c>
      <c r="Z163" s="142">
        <f>Z162+inventory[[#This Row],[Other_radfor]]</f>
        <v>0</v>
      </c>
      <c r="AA163" s="3">
        <f>SUM(inventory[[#This Row],[CO2_temp_s1]:[CO2_temp_s2]])</f>
        <v>1.2555305813502471E-15</v>
      </c>
      <c r="AB163" s="3">
        <f>inventory[[#This Row],[CH4_temp_s1]]+inventory[[#This Row],[CH4_temp_s2]]</f>
        <v>1.9282185084859817E-15</v>
      </c>
      <c r="AC163" s="3">
        <f>inventory[[#This Row],[gas1_temp_s1]]+inventory[[#This Row],[gas1_temp_s2]]</f>
        <v>9.283284048177004E-14</v>
      </c>
      <c r="AD163" s="3">
        <f>inventory[[#This Row],[gas2_temp_s1]]+inventory[[#This Row],[gas2_temp_s2]]</f>
        <v>-2.5194897238839637E-15</v>
      </c>
      <c r="AE163" s="3">
        <f>inventory[[#This Row],[gas3_temp_s1]]+inventory[[#This Row],[gas3_temp_s2]]</f>
        <v>6.2620361613779146E-13</v>
      </c>
      <c r="AF163" s="142">
        <f>inventory[[#This Row],[other_temp_s1]]+inventory[[#This Row],[other_temp_s2]]</f>
        <v>0</v>
      </c>
      <c r="AG163" s="118">
        <f>inventory[[#This Row],[CO2_flux]]+AG162</f>
        <v>1</v>
      </c>
      <c r="AH163" s="118">
        <f>inventory[[#This Row],[CH4_flux]]+AH162</f>
        <v>1</v>
      </c>
      <c r="AI163" s="118">
        <f>inventory[[#This Row],[Gas1_flux]]+AI162</f>
        <v>1</v>
      </c>
      <c r="AJ163" s="118">
        <f>inventory[[#This Row],[Gas2_flux]]+AJ162</f>
        <v>1</v>
      </c>
      <c r="AK163" s="144">
        <f>inventory[[#This Row],[Gas3_flux]]+AK162</f>
        <v>1</v>
      </c>
      <c r="AL163" s="113">
        <f>A_CO2*(AX162*clim_sens1*(1-EXP(-1/clim_time1))
+AY162*clim_sens1*life1_CO2/(life1_CO2-clim_time1)*(EXP(-1/life1_CO2)-EXP(-1/clim_time1))
+AZ162*clim_sens1*life2_CO2/(life2_CO2-clim_time1)*(EXP(-1/life2_CO2)-EXP(-1/clim_time1))
+BA162*clim_sens1*life3_CO2/(life3_CO2-clim_time1)*(EXP(-1/life3_CO2)-EXP(-1/clim_time1)))
+AL162*EXP(-1/clim_time1)</f>
        <v>1.000531713533759E-15</v>
      </c>
      <c r="AM163" s="113">
        <f>A_CO2*(AX162*clim_sens2*(1-EXP(-1/clim_time2))
+AY162*clim_sens2*life1_CO2/(life1_CO2-clim_time2)*(EXP(-1/life1_CO2)-EXP(-1/clim_time2))
+AZ162*clim_sens2*life2_CO2/(life2_CO2-clim_time2)*(EXP(-1/life2_CO2)-EXP(-1/clim_time2))
+BA162*clim_sens2*life3_CO2/(life3_CO2-clim_time2)*(EXP(-1/life3_CO2)-EXP(-1/clim_time2)))
+AM162*EXP(-1/clim_time2)</f>
        <v>2.5499886781648795E-16</v>
      </c>
      <c r="AN163" s="113">
        <f t="shared" si="30"/>
        <v>1.412228944885833E-18</v>
      </c>
      <c r="AO163" s="113">
        <f t="shared" si="31"/>
        <v>1.9268062795410961E-15</v>
      </c>
      <c r="AP163" s="113">
        <f t="shared" si="32"/>
        <v>6.6654390381728647E-14</v>
      </c>
      <c r="AQ163" s="113">
        <f t="shared" si="33"/>
        <v>2.6178450100041399E-14</v>
      </c>
      <c r="AR163" s="113">
        <f t="shared" si="34"/>
        <v>-2.2771564984444382E-21</v>
      </c>
      <c r="AS163" s="113">
        <f t="shared" si="35"/>
        <v>-2.5194874467274653E-15</v>
      </c>
      <c r="AT163" s="113">
        <f t="shared" si="36"/>
        <v>2.5816137261323413E-13</v>
      </c>
      <c r="AU163" s="113">
        <f t="shared" si="37"/>
        <v>3.6804224352455738E-13</v>
      </c>
      <c r="AV163" s="113">
        <f t="shared" si="38"/>
        <v>0</v>
      </c>
      <c r="AW163" s="149">
        <f>T162*Other_forcing_efficacy*clim_sens2*(1-EXP(-1/clim_time2))
+AW162*EXP(-1/clim_time2)</f>
        <v>0</v>
      </c>
      <c r="AX163" s="113">
        <f>p_0*(inventory[[#This Row],[CO2_flux]]+inventory[[#This Row],[CH4_to_CO2]])+AX162</f>
        <v>0.51608647279375297</v>
      </c>
      <c r="AY163" s="113">
        <f>p_1*(inventory[[#This Row],[CO2_flux]]+inventory[[#This Row],[CH4_to_CO2]])+AY162*EXP(-1/life1_CO2)</f>
        <v>0.36521106992039976</v>
      </c>
      <c r="AZ163" s="113">
        <f>p_2*(inventory[[#This Row],[CO2_flux]]+inventory[[#This Row],[CH4_to_CO2]])+AZ162*EXP(-1/life2_CO2)</f>
        <v>1.2287484167236936E-2</v>
      </c>
      <c r="BA163" s="113">
        <f>p_3*(inventory[[#This Row],[CO2_flux]]+inventory[[#This Row],[CH4_to_CO2]])+BA162*EXP(-1/life3_CO2)</f>
        <v>7.793532409236457E-7</v>
      </c>
      <c r="BB163" s="113">
        <f>IF(fossil_CH4,K162*(1-EXP(-1/life_CH4))*CH4_to_CO2,0)</f>
        <v>3.9701397644105604E-7</v>
      </c>
    </row>
    <row r="164" spans="1:54" x14ac:dyDescent="0.2">
      <c r="A164" s="43">
        <v>157</v>
      </c>
      <c r="B164" s="107">
        <v>0</v>
      </c>
      <c r="C164" s="107">
        <v>0</v>
      </c>
      <c r="D164" s="107">
        <v>0</v>
      </c>
      <c r="E164" s="107">
        <v>0</v>
      </c>
      <c r="F164" s="107">
        <v>0</v>
      </c>
      <c r="G164" s="107">
        <v>0</v>
      </c>
      <c r="H164" s="131">
        <f>SUM(inventory[[#This Row],[CO2_IRF]:[other_IRF]])</f>
        <v>4.9574445590815826E-10</v>
      </c>
      <c r="I164" s="133">
        <f>SUM(inventory[[#This Row],[CO2_temp]:[other_temp]])</f>
        <v>7.129645726931993E-13</v>
      </c>
      <c r="J164" s="117">
        <f>SUM(inventory[[#This Row],[CO2_mass0]:[CO2_mass3]])</f>
        <v>0.89232947717543132</v>
      </c>
      <c r="K164" s="117">
        <f>inventory[[#This Row],[CH4_flux]]+K163*EXP(-1/life_CH4)</f>
        <v>3.1715493910795649E-6</v>
      </c>
      <c r="L164" s="117">
        <f>inventory[[#This Row],[Gas1_flux]]+L163*EXP(-1/life_gas1)</f>
        <v>0.2732083300300896</v>
      </c>
      <c r="M164" s="117">
        <f>inventory[[#This Row],[Gas2_flux]]+M163*EXP(-1/life_gas2)</f>
        <v>0</v>
      </c>
      <c r="N164" s="140">
        <f>inventory[[#This Row],[Gas3_flux]]+N163*EXP(-1/life_gas3)</f>
        <v>3.0534780863859336E-2</v>
      </c>
      <c r="O164" s="3">
        <f>inventory[[#This Row],[CO2]]*A_CO2</f>
        <v>1.5630935451682028E-15</v>
      </c>
      <c r="P164" s="3">
        <f>inventory[[#This Row],[CH4]]*A_CH4</f>
        <v>6.6769503091960285E-19</v>
      </c>
      <c r="Q164" s="3">
        <f>inventory[[#This Row],[gas1]]*A_gas1</f>
        <v>9.7490708069416461E-14</v>
      </c>
      <c r="R164" s="3">
        <f>inventory[[#This Row],[gas2]]*A_gas2</f>
        <v>0</v>
      </c>
      <c r="S164" s="3">
        <f>inventory[[#This Row],[gas3]]*A_gas3</f>
        <v>3.254464997887387E-13</v>
      </c>
      <c r="T164" s="142">
        <f>inventory[[#This Row],[Other_forcing]]/earth_area</f>
        <v>0</v>
      </c>
      <c r="U164" s="3">
        <f>U163+A_CO2*(AX163+AY163*life1_CO2*(1-EXP(-1/life1_CO2))+AZ163*life2_CO2*(1-EXP(-1/life2_CO2))+BA163*life3_CO2*(1-EXP(-1/life3_CO2)))</f>
        <v>2.9815696880104587E-13</v>
      </c>
      <c r="V164" s="3">
        <f t="shared" si="26"/>
        <v>2.6105196873508315E-12</v>
      </c>
      <c r="W164" s="3">
        <f t="shared" si="27"/>
        <v>3.1380842511275238E-11</v>
      </c>
      <c r="X164" s="3">
        <f t="shared" si="28"/>
        <v>-3.5199999999999995E-12</v>
      </c>
      <c r="Y164" s="3">
        <f t="shared" si="29"/>
        <v>4.6497493674073114E-10</v>
      </c>
      <c r="Z164" s="142">
        <f>Z163+inventory[[#This Row],[Other_radfor]]</f>
        <v>0</v>
      </c>
      <c r="AA164" s="3">
        <f>SUM(inventory[[#This Row],[CO2_temp_s1]:[CO2_temp_s2]])</f>
        <v>1.2550256114458959E-15</v>
      </c>
      <c r="AB164" s="3">
        <f>inventory[[#This Row],[CH4_temp_s1]]+inventory[[#This Row],[CH4_temp_s2]]</f>
        <v>1.9234104158586958E-15</v>
      </c>
      <c r="AC164" s="3">
        <f>inventory[[#This Row],[gas1_temp_s1]]+inventory[[#This Row],[gas1_temp_s2]]</f>
        <v>9.2322829189287496E-14</v>
      </c>
      <c r="AD164" s="3">
        <f>inventory[[#This Row],[gas2_temp_s1]]+inventory[[#This Row],[gas2_temp_s2]]</f>
        <v>-2.5133443800250829E-15</v>
      </c>
      <c r="AE164" s="3">
        <f>inventory[[#This Row],[gas3_temp_s1]]+inventory[[#This Row],[gas3_temp_s2]]</f>
        <v>6.1997665185663226E-13</v>
      </c>
      <c r="AF164" s="142">
        <f>inventory[[#This Row],[other_temp_s1]]+inventory[[#This Row],[other_temp_s2]]</f>
        <v>0</v>
      </c>
      <c r="AG164" s="118">
        <f>inventory[[#This Row],[CO2_flux]]+AG163</f>
        <v>1</v>
      </c>
      <c r="AH164" s="118">
        <f>inventory[[#This Row],[CH4_flux]]+AH163</f>
        <v>1</v>
      </c>
      <c r="AI164" s="118">
        <f>inventory[[#This Row],[Gas1_flux]]+AI163</f>
        <v>1</v>
      </c>
      <c r="AJ164" s="118">
        <f>inventory[[#This Row],[Gas2_flux]]+AJ163</f>
        <v>1</v>
      </c>
      <c r="AK164" s="144">
        <f>inventory[[#This Row],[Gas3_flux]]+AK163</f>
        <v>1</v>
      </c>
      <c r="AL164" s="113">
        <f>A_CO2*(AX163*clim_sens1*(1-EXP(-1/clim_time1))
+AY163*clim_sens1*life1_CO2/(life1_CO2-clim_time1)*(EXP(-1/life1_CO2)-EXP(-1/clim_time1))
+AZ163*clim_sens1*life2_CO2/(life2_CO2-clim_time1)*(EXP(-1/life2_CO2)-EXP(-1/clim_time1))
+BA163*clim_sens1*life3_CO2/(life3_CO2-clim_time1)*(EXP(-1/life3_CO2)-EXP(-1/clim_time1)))
+AL163*EXP(-1/clim_time1)</f>
        <v>9.9901201421058085E-16</v>
      </c>
      <c r="AM164" s="113">
        <f>A_CO2*(AX163*clim_sens2*(1-EXP(-1/clim_time2))
+AY163*clim_sens2*life1_CO2/(life1_CO2-clim_time2)*(EXP(-1/life1_CO2)-EXP(-1/clim_time2))
+AZ163*clim_sens2*life2_CO2/(life2_CO2-clim_time2)*(EXP(-1/life2_CO2)-EXP(-1/clim_time2))
+BA163*clim_sens2*life3_CO2/(life3_CO2-clim_time2)*(EXP(-1/life3_CO2)-EXP(-1/clim_time2)))
+AM163*EXP(-1/clim_time2)</f>
        <v>2.5601359723531501E-16</v>
      </c>
      <c r="AN164" s="113">
        <f t="shared" si="30"/>
        <v>1.3029339277639967E-18</v>
      </c>
      <c r="AO164" s="113">
        <f t="shared" si="31"/>
        <v>1.9221074819309316E-15</v>
      </c>
      <c r="AP164" s="113">
        <f t="shared" si="32"/>
        <v>6.6105797902167535E-14</v>
      </c>
      <c r="AQ164" s="113">
        <f t="shared" si="33"/>
        <v>2.6217031287119958E-14</v>
      </c>
      <c r="AR164" s="113">
        <f t="shared" si="34"/>
        <v>-2.0215810348190985E-21</v>
      </c>
      <c r="AS164" s="113">
        <f t="shared" si="35"/>
        <v>-2.5133423584440483E-15</v>
      </c>
      <c r="AT164" s="113">
        <f t="shared" si="36"/>
        <v>2.5248773362664168E-13</v>
      </c>
      <c r="AU164" s="113">
        <f t="shared" si="37"/>
        <v>3.6748891822999058E-13</v>
      </c>
      <c r="AV164" s="113">
        <f t="shared" si="38"/>
        <v>0</v>
      </c>
      <c r="AW164" s="149">
        <f>T163*Other_forcing_efficacy*clim_sens2*(1-EXP(-1/clim_time2))
+AW163*EXP(-1/clim_time2)</f>
        <v>0</v>
      </c>
      <c r="AX164" s="113">
        <f>p_0*(inventory[[#This Row],[CO2_flux]]+inventory[[#This Row],[CH4_to_CO2]])+AX163</f>
        <v>0.5160865523806869</v>
      </c>
      <c r="AY164" s="113">
        <f>p_1*(inventory[[#This Row],[CO2_flux]]+inventory[[#This Row],[CH4_to_CO2]])+AY163*EXP(-1/life1_CO2)</f>
        <v>0.36428633333749544</v>
      </c>
      <c r="AZ164" s="113">
        <f>p_2*(inventory[[#This Row],[CO2_flux]]+inventory[[#This Row],[CH4_to_CO2]])+AZ163*EXP(-1/life2_CO2)</f>
        <v>1.1955872487533818E-2</v>
      </c>
      <c r="BA164" s="113">
        <f>p_3*(inventory[[#This Row],[CO2_flux]]+inventory[[#This Row],[CH4_to_CO2]])+BA163*EXP(-1/life3_CO2)</f>
        <v>7.1896971521400241E-7</v>
      </c>
      <c r="BB164" s="113">
        <f>IF(fossil_CH4,K163*(1-EXP(-1/life_CH4))*CH4_to_CO2,0)</f>
        <v>3.6625372243269322E-7</v>
      </c>
    </row>
    <row r="165" spans="1:54" x14ac:dyDescent="0.2">
      <c r="A165" s="43">
        <v>158</v>
      </c>
      <c r="B165" s="107">
        <v>0</v>
      </c>
      <c r="C165" s="107">
        <v>0</v>
      </c>
      <c r="D165" s="107">
        <v>0</v>
      </c>
      <c r="E165" s="107">
        <v>0</v>
      </c>
      <c r="F165" s="107">
        <v>0</v>
      </c>
      <c r="G165" s="107">
        <v>0</v>
      </c>
      <c r="H165" s="131">
        <f>SUM(inventory[[#This Row],[CO2_IRF]:[other_IRF]])</f>
        <v>4.9616496457731915E-10</v>
      </c>
      <c r="I165" s="133">
        <f>SUM(inventory[[#This Row],[CO2_temp]:[other_temp]])</f>
        <v>7.0635049444091825E-13</v>
      </c>
      <c r="J165" s="117">
        <f>SUM(inventory[[#This Row],[CO2_mass0]:[CO2_mass3]])</f>
        <v>0.89108442620305595</v>
      </c>
      <c r="K165" s="117">
        <f>inventory[[#This Row],[CH4_flux]]+K164*EXP(-1/life_CH4)</f>
        <v>2.9258208508800237E-6</v>
      </c>
      <c r="L165" s="117">
        <f>inventory[[#This Row],[Gas1_flux]]+L164*EXP(-1/life_gas1)</f>
        <v>0.27095971454532747</v>
      </c>
      <c r="M165" s="117">
        <f>inventory[[#This Row],[Gas2_flux]]+M164*EXP(-1/life_gas2)</f>
        <v>0</v>
      </c>
      <c r="N165" s="140">
        <f>inventory[[#This Row],[Gas3_flux]]+N164*EXP(-1/life_gas3)</f>
        <v>2.986371409115952E-2</v>
      </c>
      <c r="O165" s="3">
        <f>inventory[[#This Row],[CO2]]*A_CO2</f>
        <v>1.5609125893798927E-15</v>
      </c>
      <c r="P165" s="3">
        <f>inventory[[#This Row],[CH4]]*A_CH4</f>
        <v>6.1596267394990326E-19</v>
      </c>
      <c r="Q165" s="3">
        <f>inventory[[#This Row],[gas1]]*A_gas1</f>
        <v>9.6688319958625068E-14</v>
      </c>
      <c r="R165" s="3">
        <f>inventory[[#This Row],[gas2]]*A_gas2</f>
        <v>0</v>
      </c>
      <c r="S165" s="3">
        <f>inventory[[#This Row],[gas3]]*A_gas3</f>
        <v>3.1829412056344118E-13</v>
      </c>
      <c r="T165" s="142">
        <f>inventory[[#This Row],[Other_forcing]]/earth_area</f>
        <v>0</v>
      </c>
      <c r="U165" s="3">
        <f>U164+A_CO2*(AX164+AY164*life1_CO2*(1-EXP(-1/life1_CO2))+AZ164*life2_CO2*(1-EXP(-1/life2_CO2))+BA164*life3_CO2*(1-EXP(-1/life3_CO2)))</f>
        <v>2.99718969936512E-13</v>
      </c>
      <c r="V165" s="3">
        <f t="shared" si="26"/>
        <v>2.6105203288320578E-12</v>
      </c>
      <c r="W165" s="3">
        <f t="shared" si="27"/>
        <v>3.1477931472680999E-11</v>
      </c>
      <c r="X165" s="3">
        <f t="shared" si="28"/>
        <v>-3.5199999999999995E-12</v>
      </c>
      <c r="Y165" s="3">
        <f t="shared" si="29"/>
        <v>4.6529679380586953E-10</v>
      </c>
      <c r="Z165" s="142">
        <f>Z164+inventory[[#This Row],[Other_radfor]]</f>
        <v>0</v>
      </c>
      <c r="AA165" s="3">
        <f>SUM(inventory[[#This Row],[CO2_temp_s1]:[CO2_temp_s2]])</f>
        <v>1.2545313005125522E-15</v>
      </c>
      <c r="AB165" s="3">
        <f>inventory[[#This Row],[CH4_temp_s1]]+inventory[[#This Row],[CH4_temp_s2]]</f>
        <v>1.9186221815914212E-15</v>
      </c>
      <c r="AC165" s="3">
        <f>inventory[[#This Row],[gas1_temp_s1]]+inventory[[#This Row],[gas1_temp_s2]]</f>
        <v>9.181639586195492E-14</v>
      </c>
      <c r="AD165" s="3">
        <f>inventory[[#This Row],[gas2_temp_s1]]+inventory[[#This Row],[gas2_temp_s2]]</f>
        <v>-2.5072140528633446E-15</v>
      </c>
      <c r="AE165" s="3">
        <f>inventory[[#This Row],[gas3_temp_s1]]+inventory[[#This Row],[gas3_temp_s2]]</f>
        <v>6.1386815914972267E-13</v>
      </c>
      <c r="AF165" s="142">
        <f>inventory[[#This Row],[other_temp_s1]]+inventory[[#This Row],[other_temp_s2]]</f>
        <v>0</v>
      </c>
      <c r="AG165" s="118">
        <f>inventory[[#This Row],[CO2_flux]]+AG164</f>
        <v>1</v>
      </c>
      <c r="AH165" s="118">
        <f>inventory[[#This Row],[CH4_flux]]+AH164</f>
        <v>1</v>
      </c>
      <c r="AI165" s="118">
        <f>inventory[[#This Row],[Gas1_flux]]+AI164</f>
        <v>1</v>
      </c>
      <c r="AJ165" s="118">
        <f>inventory[[#This Row],[Gas2_flux]]+AJ164</f>
        <v>1</v>
      </c>
      <c r="AK165" s="144">
        <f>inventory[[#This Row],[Gas3_flux]]+AK164</f>
        <v>1</v>
      </c>
      <c r="AL165" s="113">
        <f>A_CO2*(AX164*clim_sens1*(1-EXP(-1/clim_time1))
+AY164*clim_sens1*life1_CO2/(life1_CO2-clim_time1)*(EXP(-1/life1_CO2)-EXP(-1/clim_time1))
+AZ164*clim_sens1*life2_CO2/(life2_CO2-clim_time1)*(EXP(-1/life2_CO2)-EXP(-1/clim_time1))
+BA164*clim_sens1*life3_CO2/(life3_CO2-clim_time1)*(EXP(-1/life3_CO2)-EXP(-1/clim_time1)))
+AL164*EXP(-1/clim_time1)</f>
        <v>9.9750774109699227E-16</v>
      </c>
      <c r="AM165" s="113">
        <f>A_CO2*(AX164*clim_sens2*(1-EXP(-1/clim_time2))
+AY164*clim_sens2*life1_CO2/(life1_CO2-clim_time2)*(EXP(-1/life1_CO2)-EXP(-1/clim_time2))
+AZ164*clim_sens2*life2_CO2/(life2_CO2-clim_time2)*(EXP(-1/life2_CO2)-EXP(-1/clim_time2))
+BA164*clim_sens2*life3_CO2/(life3_CO2-clim_time2)*(EXP(-1/life3_CO2)-EXP(-1/clim_time2)))
+AM164*EXP(-1/clim_time2)</f>
        <v>2.5702355941555996E-16</v>
      </c>
      <c r="AN165" s="113">
        <f t="shared" si="30"/>
        <v>1.2020931656482674E-18</v>
      </c>
      <c r="AO165" s="113">
        <f t="shared" si="31"/>
        <v>1.9174200884257727E-15</v>
      </c>
      <c r="AP165" s="113">
        <f t="shared" si="32"/>
        <v>6.5561720537162432E-14</v>
      </c>
      <c r="AQ165" s="113">
        <f t="shared" si="33"/>
        <v>2.6254675324792484E-14</v>
      </c>
      <c r="AR165" s="113">
        <f t="shared" si="34"/>
        <v>-1.794689949123834E-21</v>
      </c>
      <c r="AS165" s="113">
        <f t="shared" si="35"/>
        <v>-2.5072122581733957E-15</v>
      </c>
      <c r="AT165" s="113">
        <f t="shared" si="36"/>
        <v>2.4693878420711441E-13</v>
      </c>
      <c r="AU165" s="113">
        <f t="shared" si="37"/>
        <v>3.6692937494260826E-13</v>
      </c>
      <c r="AV165" s="113">
        <f t="shared" si="38"/>
        <v>0</v>
      </c>
      <c r="AW165" s="149">
        <f>T164*Other_forcing_efficacy*clim_sens2*(1-EXP(-1/clim_time2))
+AW164*EXP(-1/clim_time2)</f>
        <v>0</v>
      </c>
      <c r="AX165" s="113">
        <f>p_0*(inventory[[#This Row],[CO2_flux]]+inventory[[#This Row],[CH4_to_CO2]])+AX164</f>
        <v>0.51608662580130316</v>
      </c>
      <c r="AY165" s="113">
        <f>p_1*(inventory[[#This Row],[CO2_flux]]+inventory[[#This Row],[CH4_to_CO2]])+AY164*EXP(-1/life1_CO2)</f>
        <v>0.3633639320950029</v>
      </c>
      <c r="AZ165" s="113">
        <f>p_2*(inventory[[#This Row],[CO2_flux]]+inventory[[#This Row],[CH4_to_CO2]])+AZ164*EXP(-1/life2_CO2)</f>
        <v>1.1633205042103882E-2</v>
      </c>
      <c r="BA165" s="113">
        <f>p_3*(inventory[[#This Row],[CO2_flux]]+inventory[[#This Row],[CH4_to_CO2]])+BA164*EXP(-1/life3_CO2)</f>
        <v>6.6326464592923288E-7</v>
      </c>
      <c r="BB165" s="113">
        <f>IF(fossil_CH4,K164*(1-EXP(-1/life_CH4))*CH4_to_CO2,0)</f>
        <v>3.3787674277436948E-7</v>
      </c>
    </row>
    <row r="166" spans="1:54" x14ac:dyDescent="0.2">
      <c r="A166" s="43">
        <v>159</v>
      </c>
      <c r="B166" s="107">
        <v>0</v>
      </c>
      <c r="C166" s="107">
        <v>0</v>
      </c>
      <c r="D166" s="107">
        <v>0</v>
      </c>
      <c r="E166" s="107">
        <v>0</v>
      </c>
      <c r="F166" s="107">
        <v>0</v>
      </c>
      <c r="G166" s="107">
        <v>0</v>
      </c>
      <c r="H166" s="131">
        <f>SUM(inventory[[#This Row],[CO2_IRF]:[other_IRF]])</f>
        <v>4.9657759845020921E-10</v>
      </c>
      <c r="I166" s="133">
        <f>SUM(inventory[[#This Row],[CO2_temp]:[other_temp]])</f>
        <v>6.998558935829635E-13</v>
      </c>
      <c r="J166" s="117">
        <f>SUM(inventory[[#This Row],[CO2_mass0]:[CO2_mass3]])</f>
        <v>0.88985040717227482</v>
      </c>
      <c r="K166" s="117">
        <f>inventory[[#This Row],[CH4_flux]]+K165*EXP(-1/life_CH4)</f>
        <v>2.6991311172771672E-6</v>
      </c>
      <c r="L166" s="117">
        <f>inventory[[#This Row],[Gas1_flux]]+L165*EXP(-1/life_gas1)</f>
        <v>0.26872960607899243</v>
      </c>
      <c r="M166" s="117">
        <f>inventory[[#This Row],[Gas2_flux]]+M165*EXP(-1/life_gas2)</f>
        <v>0</v>
      </c>
      <c r="N166" s="140">
        <f>inventory[[#This Row],[Gas3_flux]]+N165*EXP(-1/life_gas3)</f>
        <v>2.9207395438494675E-2</v>
      </c>
      <c r="O166" s="3">
        <f>inventory[[#This Row],[CO2]]*A_CO2</f>
        <v>1.5587509582436735E-15</v>
      </c>
      <c r="P166" s="3">
        <f>inventory[[#This Row],[CH4]]*A_CH4</f>
        <v>5.6823848932492582E-19</v>
      </c>
      <c r="Q166" s="3">
        <f>inventory[[#This Row],[gas1]]*A_gas1</f>
        <v>9.5892535827772763E-14</v>
      </c>
      <c r="R166" s="3">
        <f>inventory[[#This Row],[gas2]]*A_gas2</f>
        <v>0</v>
      </c>
      <c r="S166" s="3">
        <f>inventory[[#This Row],[gas3]]*A_gas3</f>
        <v>3.1129893008841651E-13</v>
      </c>
      <c r="T166" s="142">
        <f>inventory[[#This Row],[Other_forcing]]/earth_area</f>
        <v>0</v>
      </c>
      <c r="U166" s="3">
        <f>U165+A_CO2*(AX165+AY165*life1_CO2*(1-EXP(-1/life1_CO2))+AZ165*life2_CO2*(1-EXP(-1/life2_CO2))+BA165*life3_CO2*(1-EXP(-1/life3_CO2)))</f>
        <v>3.0127879983749866E-13</v>
      </c>
      <c r="V166" s="3">
        <f t="shared" si="26"/>
        <v>2.6105209206119472E-12</v>
      </c>
      <c r="W166" s="3">
        <f t="shared" si="27"/>
        <v>3.1574221352514128E-11</v>
      </c>
      <c r="X166" s="3">
        <f t="shared" si="28"/>
        <v>-3.5199999999999995E-12</v>
      </c>
      <c r="Y166" s="3">
        <f t="shared" si="29"/>
        <v>4.6561157737724563E-10</v>
      </c>
      <c r="Z166" s="142">
        <f>Z165+inventory[[#This Row],[Other_radfor]]</f>
        <v>0</v>
      </c>
      <c r="AA166" s="3">
        <f>SUM(inventory[[#This Row],[CO2_temp_s1]:[CO2_temp_s2]])</f>
        <v>1.2540473325937479E-15</v>
      </c>
      <c r="AB166" s="3">
        <f>inventory[[#This Row],[CH4_temp_s1]]+inventory[[#This Row],[CH4_temp_s2]]</f>
        <v>1.9138531287600921E-15</v>
      </c>
      <c r="AC166" s="3">
        <f>inventory[[#This Row],[gas1_temp_s1]]+inventory[[#This Row],[gas1_temp_s2]]</f>
        <v>9.1313512565637279E-14</v>
      </c>
      <c r="AD166" s="3">
        <f>inventory[[#This Row],[gas2_temp_s1]]+inventory[[#This Row],[gas2_temp_s2]]</f>
        <v>-2.5010987026232621E-15</v>
      </c>
      <c r="AE166" s="3">
        <f>inventory[[#This Row],[gas3_temp_s1]]+inventory[[#This Row],[gas3_temp_s2]]</f>
        <v>6.078755792585957E-13</v>
      </c>
      <c r="AF166" s="142">
        <f>inventory[[#This Row],[other_temp_s1]]+inventory[[#This Row],[other_temp_s2]]</f>
        <v>0</v>
      </c>
      <c r="AG166" s="118">
        <f>inventory[[#This Row],[CO2_flux]]+AG165</f>
        <v>1</v>
      </c>
      <c r="AH166" s="118">
        <f>inventory[[#This Row],[CH4_flux]]+AH165</f>
        <v>1</v>
      </c>
      <c r="AI166" s="118">
        <f>inventory[[#This Row],[Gas1_flux]]+AI165</f>
        <v>1</v>
      </c>
      <c r="AJ166" s="118">
        <f>inventory[[#This Row],[Gas2_flux]]+AJ165</f>
        <v>1</v>
      </c>
      <c r="AK166" s="144">
        <f>inventory[[#This Row],[Gas3_flux]]+AK165</f>
        <v>1</v>
      </c>
      <c r="AL166" s="113">
        <f>A_CO2*(AX165*clim_sens1*(1-EXP(-1/clim_time1))
+AY165*clim_sens1*life1_CO2/(life1_CO2-clim_time1)*(EXP(-1/life1_CO2)-EXP(-1/clim_time1))
+AZ165*clim_sens1*life2_CO2/(life2_CO2-clim_time1)*(EXP(-1/life2_CO2)-EXP(-1/clim_time1))
+BA165*clim_sens1*life3_CO2/(life3_CO2-clim_time1)*(EXP(-1/life3_CO2)-EXP(-1/clim_time1)))
+AL165*EXP(-1/clim_time1)</f>
        <v>9.9601854616652158E-16</v>
      </c>
      <c r="AM166" s="113">
        <f>A_CO2*(AX165*clim_sens2*(1-EXP(-1/clim_time2))
+AY165*clim_sens2*life1_CO2/(life1_CO2-clim_time2)*(EXP(-1/life1_CO2)-EXP(-1/clim_time2))
+AZ165*clim_sens2*life2_CO2/(life2_CO2-clim_time2)*(EXP(-1/life2_CO2)-EXP(-1/clim_time2))
+BA165*clim_sens2*life3_CO2/(life3_CO2-clim_time2)*(EXP(-1/life3_CO2)-EXP(-1/clim_time2)))
+AM165*EXP(-1/clim_time2)</f>
        <v>2.5802878642722618E-16</v>
      </c>
      <c r="AN166" s="113">
        <f t="shared" si="30"/>
        <v>1.1090531817580754E-18</v>
      </c>
      <c r="AO166" s="113">
        <f t="shared" si="31"/>
        <v>1.9127440755783341E-15</v>
      </c>
      <c r="AP166" s="113">
        <f t="shared" si="32"/>
        <v>6.5022121128213639E-14</v>
      </c>
      <c r="AQ166" s="113">
        <f t="shared" si="33"/>
        <v>2.629139143742364E-14</v>
      </c>
      <c r="AR166" s="113">
        <f t="shared" si="34"/>
        <v>-1.5932638652668869E-21</v>
      </c>
      <c r="AS166" s="113">
        <f t="shared" si="35"/>
        <v>-2.5010971093593969E-15</v>
      </c>
      <c r="AT166" s="113">
        <f t="shared" si="36"/>
        <v>2.4151178411699297E-13</v>
      </c>
      <c r="AU166" s="113">
        <f t="shared" si="37"/>
        <v>3.6636379514160277E-13</v>
      </c>
      <c r="AV166" s="113">
        <f t="shared" si="38"/>
        <v>0</v>
      </c>
      <c r="AW166" s="149">
        <f>T165*Other_forcing_efficacy*clim_sens2*(1-EXP(-1/clim_time2))
+AW165*EXP(-1/clim_time2)</f>
        <v>0</v>
      </c>
      <c r="AX166" s="113">
        <f>p_0*(inventory[[#This Row],[CO2_flux]]+inventory[[#This Row],[CH4_to_CO2]])+AX165</f>
        <v>0.5160866935333619</v>
      </c>
      <c r="AY166" s="113">
        <f>p_1*(inventory[[#This Row],[CO2_flux]]+inventory[[#This Row],[CH4_to_CO2]])+AY165*EXP(-1/life1_CO2)</f>
        <v>0.36244386077166491</v>
      </c>
      <c r="AZ166" s="113">
        <f>p_2*(inventory[[#This Row],[CO2_flux]]+inventory[[#This Row],[CH4_to_CO2]])+AZ165*EXP(-1/life2_CO2)</f>
        <v>1.1319240991697066E-2</v>
      </c>
      <c r="BA166" s="113">
        <f>p_3*(inventory[[#This Row],[CO2_flux]]+inventory[[#This Row],[CH4_to_CO2]])+BA165*EXP(-1/life3_CO2)</f>
        <v>6.1187555084816665E-7</v>
      </c>
      <c r="BB166" s="113">
        <f>IF(fossil_CH4,K165*(1-EXP(-1/life_CH4))*CH4_to_CO2,0)</f>
        <v>3.1169838370392777E-7</v>
      </c>
    </row>
    <row r="167" spans="1:54" x14ac:dyDescent="0.2">
      <c r="A167" s="43">
        <v>160</v>
      </c>
      <c r="B167" s="107">
        <v>0</v>
      </c>
      <c r="C167" s="107">
        <v>0</v>
      </c>
      <c r="D167" s="107">
        <v>0</v>
      </c>
      <c r="E167" s="107">
        <v>0</v>
      </c>
      <c r="F167" s="107">
        <v>0</v>
      </c>
      <c r="G167" s="107">
        <v>0</v>
      </c>
      <c r="H167" s="131">
        <f>SUM(inventory[[#This Row],[CO2_IRF]:[other_IRF]])</f>
        <v>4.9698251958163152E-10</v>
      </c>
      <c r="I167" s="133">
        <f>SUM(inventory[[#This Row],[CO2_temp]:[other_temp]])</f>
        <v>6.9347823887344696E-13</v>
      </c>
      <c r="J167" s="117">
        <f>SUM(inventory[[#This Row],[CO2_mass0]:[CO2_mass3]])</f>
        <v>0.88862718035813104</v>
      </c>
      <c r="K167" s="117">
        <f>inventory[[#This Row],[CH4_flux]]+K166*EXP(-1/life_CH4)</f>
        <v>2.4900050821849279E-6</v>
      </c>
      <c r="L167" s="117">
        <f>inventory[[#This Row],[Gas1_flux]]+L166*EXP(-1/life_gas1)</f>
        <v>0.26651785231080866</v>
      </c>
      <c r="M167" s="117">
        <f>inventory[[#This Row],[Gas2_flux]]+M166*EXP(-1/life_gas2)</f>
        <v>0</v>
      </c>
      <c r="N167" s="140">
        <f>inventory[[#This Row],[Gas3_flux]]+N166*EXP(-1/life_gas3)</f>
        <v>2.8565500784550179E-2</v>
      </c>
      <c r="O167" s="3">
        <f>inventory[[#This Row],[CO2]]*A_CO2</f>
        <v>1.5566082318333378E-15</v>
      </c>
      <c r="P167" s="3">
        <f>inventory[[#This Row],[CH4]]*A_CH4</f>
        <v>5.2421192777751855E-19</v>
      </c>
      <c r="Q167" s="3">
        <f>inventory[[#This Row],[gas1]]*A_gas1</f>
        <v>9.5103301323423327E-14</v>
      </c>
      <c r="R167" s="3">
        <f>inventory[[#This Row],[gas2]]*A_gas2</f>
        <v>0</v>
      </c>
      <c r="S167" s="3">
        <f>inventory[[#This Row],[gas3]]*A_gas3</f>
        <v>3.0445747380645593E-13</v>
      </c>
      <c r="T167" s="142">
        <f>inventory[[#This Row],[Other_forcing]]/earth_area</f>
        <v>0</v>
      </c>
      <c r="U167" s="3">
        <f>U166+A_CO2*(AX166+AY166*life1_CO2*(1-EXP(-1/life1_CO2))+AZ166*life2_CO2*(1-EXP(-1/life2_CO2))+BA166*life3_CO2*(1-EXP(-1/life3_CO2)))</f>
        <v>3.0283647761594726E-13</v>
      </c>
      <c r="V167" s="3">
        <f t="shared" si="26"/>
        <v>2.6105214665413105E-12</v>
      </c>
      <c r="W167" s="3">
        <f t="shared" si="27"/>
        <v>3.1669718727540411E-11</v>
      </c>
      <c r="X167" s="3">
        <f t="shared" si="28"/>
        <v>-3.5199999999999995E-12</v>
      </c>
      <c r="Y167" s="3">
        <f t="shared" si="29"/>
        <v>4.6591944290993389E-10</v>
      </c>
      <c r="Z167" s="142">
        <f>Z166+inventory[[#This Row],[Other_radfor]]</f>
        <v>0</v>
      </c>
      <c r="AA167" s="3">
        <f>SUM(inventory[[#This Row],[CO2_temp_s1]:[CO2_temp_s2]])</f>
        <v>1.2535734001535878E-15</v>
      </c>
      <c r="AB167" s="3">
        <f>inventory[[#This Row],[CH4_temp_s1]]+inventory[[#This Row],[CH4_temp_s2]]</f>
        <v>1.9091026306161447E-15</v>
      </c>
      <c r="AC167" s="3">
        <f>inventory[[#This Row],[gas1_temp_s1]]+inventory[[#This Row],[gas1_temp_s2]]</f>
        <v>9.0814151592116872E-14</v>
      </c>
      <c r="AD167" s="3">
        <f>inventory[[#This Row],[gas2_temp_s1]]+inventory[[#This Row],[gas2_temp_s2]]</f>
        <v>-2.4949982899798344E-15</v>
      </c>
      <c r="AE167" s="3">
        <f>inventory[[#This Row],[gas3_temp_s1]]+inventory[[#This Row],[gas3_temp_s2]]</f>
        <v>6.0199640954054013E-13</v>
      </c>
      <c r="AF167" s="142">
        <f>inventory[[#This Row],[other_temp_s1]]+inventory[[#This Row],[other_temp_s2]]</f>
        <v>0</v>
      </c>
      <c r="AG167" s="118">
        <f>inventory[[#This Row],[CO2_flux]]+AG166</f>
        <v>1</v>
      </c>
      <c r="AH167" s="118">
        <f>inventory[[#This Row],[CH4_flux]]+AH166</f>
        <v>1</v>
      </c>
      <c r="AI167" s="118">
        <f>inventory[[#This Row],[Gas1_flux]]+AI166</f>
        <v>1</v>
      </c>
      <c r="AJ167" s="118">
        <f>inventory[[#This Row],[Gas2_flux]]+AJ166</f>
        <v>1</v>
      </c>
      <c r="AK167" s="144">
        <f>inventory[[#This Row],[Gas3_flux]]+AK166</f>
        <v>1</v>
      </c>
      <c r="AL167" s="113">
        <f>A_CO2*(AX166*clim_sens1*(1-EXP(-1/clim_time1))
+AY166*clim_sens1*life1_CO2/(life1_CO2-clim_time1)*(EXP(-1/life1_CO2)-EXP(-1/clim_time1))
+AZ166*clim_sens1*life2_CO2/(life2_CO2-clim_time1)*(EXP(-1/life2_CO2)-EXP(-1/clim_time1))
+BA166*clim_sens1*life3_CO2/(life3_CO2-clim_time1)*(EXP(-1/life3_CO2)-EXP(-1/clim_time1)))
+AL166*EXP(-1/clim_time1)</f>
        <v>9.9454409033657149E-16</v>
      </c>
      <c r="AM167" s="113">
        <f>A_CO2*(AX166*clim_sens2*(1-EXP(-1/clim_time2))
+AY166*clim_sens2*life1_CO2/(life1_CO2-clim_time2)*(EXP(-1/life1_CO2)-EXP(-1/clim_time2))
+AZ166*clim_sens2*life2_CO2/(life2_CO2-clim_time2)*(EXP(-1/life2_CO2)-EXP(-1/clim_time2))
+BA166*clim_sens2*life3_CO2/(life3_CO2-clim_time2)*(EXP(-1/life3_CO2)-EXP(-1/clim_time2)))
+AM166*EXP(-1/clim_time2)</f>
        <v>2.5902930981701624E-16</v>
      </c>
      <c r="AN167" s="113">
        <f t="shared" si="30"/>
        <v>1.0232109560211238E-18</v>
      </c>
      <c r="AO167" s="113">
        <f t="shared" si="31"/>
        <v>1.9080794196601234E-15</v>
      </c>
      <c r="AP167" s="113">
        <f t="shared" si="32"/>
        <v>6.4486962822345011E-14</v>
      </c>
      <c r="AQ167" s="113">
        <f t="shared" si="33"/>
        <v>2.6327188769771861E-14</v>
      </c>
      <c r="AR167" s="113">
        <f t="shared" si="34"/>
        <v>-1.41444473214132E-21</v>
      </c>
      <c r="AS167" s="113">
        <f t="shared" si="35"/>
        <v>-2.4949968755351024E-15</v>
      </c>
      <c r="AT167" s="113">
        <f t="shared" si="36"/>
        <v>2.3620405333209566E-13</v>
      </c>
      <c r="AU167" s="113">
        <f t="shared" si="37"/>
        <v>3.6579235620844447E-13</v>
      </c>
      <c r="AV167" s="113">
        <f t="shared" si="38"/>
        <v>0</v>
      </c>
      <c r="AW167" s="149">
        <f>T166*Other_forcing_efficacy*clim_sens2*(1-EXP(-1/clim_time2))
+AW166*EXP(-1/clim_time2)</f>
        <v>0</v>
      </c>
      <c r="AX167" s="113">
        <f>p_0*(inventory[[#This Row],[CO2_flux]]+inventory[[#This Row],[CH4_to_CO2]])+AX166</f>
        <v>0.51608675601760712</v>
      </c>
      <c r="AY167" s="113">
        <f>p_1*(inventory[[#This Row],[CO2_flux]]+inventory[[#This Row],[CH4_to_CO2]])+AY166*EXP(-1/life1_CO2)</f>
        <v>0.36152611392179479</v>
      </c>
      <c r="AZ167" s="113">
        <f>p_2*(inventory[[#This Row],[CO2_flux]]+inventory[[#This Row],[CH4_to_CO2]])+AZ166*EXP(-1/life2_CO2)</f>
        <v>1.1013745950696588E-2</v>
      </c>
      <c r="BA167" s="113">
        <f>p_3*(inventory[[#This Row],[CO2_flux]]+inventory[[#This Row],[CH4_to_CO2]])+BA166*EXP(-1/life3_CO2)</f>
        <v>5.6446803251707818E-7</v>
      </c>
      <c r="BB167" s="113">
        <f>IF(fossil_CH4,K166*(1-EXP(-1/life_CH4))*CH4_to_CO2,0)</f>
        <v>2.8754829825182917E-7</v>
      </c>
    </row>
    <row r="168" spans="1:54" x14ac:dyDescent="0.2">
      <c r="A168" s="43">
        <v>161</v>
      </c>
      <c r="B168" s="107">
        <v>0</v>
      </c>
      <c r="C168" s="107">
        <v>0</v>
      </c>
      <c r="D168" s="107">
        <v>0</v>
      </c>
      <c r="E168" s="107">
        <v>0</v>
      </c>
      <c r="F168" s="107">
        <v>0</v>
      </c>
      <c r="G168" s="107">
        <v>0</v>
      </c>
      <c r="H168" s="131">
        <f>SUM(inventory[[#This Row],[CO2_IRF]:[other_IRF]])</f>
        <v>4.9737988655509097E-10</v>
      </c>
      <c r="I168" s="133">
        <f>SUM(inventory[[#This Row],[CO2_temp]:[other_temp]])</f>
        <v>6.8721505422847625E-13</v>
      </c>
      <c r="J168" s="117">
        <f>SUM(inventory[[#This Row],[CO2_mass0]:[CO2_mass3]])</f>
        <v>0.88741451228915369</v>
      </c>
      <c r="K168" s="117">
        <f>inventory[[#This Row],[CH4_flux]]+K167*EXP(-1/life_CH4)</f>
        <v>2.2970819274468367E-6</v>
      </c>
      <c r="L168" s="117">
        <f>inventory[[#This Row],[Gas1_flux]]+L167*EXP(-1/life_gas1)</f>
        <v>0.26432430217415787</v>
      </c>
      <c r="M168" s="117">
        <f>inventory[[#This Row],[Gas2_flux]]+M167*EXP(-1/life_gas2)</f>
        <v>0</v>
      </c>
      <c r="N168" s="140">
        <f>inventory[[#This Row],[Gas3_flux]]+N167*EXP(-1/life_gas3)</f>
        <v>2.7937713131266875E-2</v>
      </c>
      <c r="O168" s="3">
        <f>inventory[[#This Row],[CO2]]*A_CO2</f>
        <v>1.5544840011769103E-15</v>
      </c>
      <c r="P168" s="3">
        <f>inventory[[#This Row],[CH4]]*A_CH4</f>
        <v>4.8359650109355626E-19</v>
      </c>
      <c r="Q168" s="3">
        <f>inventory[[#This Row],[gas1]]*A_gas1</f>
        <v>9.4320562539491303E-14</v>
      </c>
      <c r="R168" s="3">
        <f>inventory[[#This Row],[gas2]]*A_gas2</f>
        <v>0</v>
      </c>
      <c r="S168" s="3">
        <f>inventory[[#This Row],[gas3]]*A_gas3</f>
        <v>2.9776637308159502E-13</v>
      </c>
      <c r="T168" s="142">
        <f>inventory[[#This Row],[Other_forcing]]/earth_area</f>
        <v>0</v>
      </c>
      <c r="U168" s="3">
        <f>U167+A_CO2*(AX167+AY167*life1_CO2*(1-EXP(-1/life1_CO2))+AZ167*life2_CO2*(1-EXP(-1/life2_CO2))+BA167*life3_CO2*(1-EXP(-1/life3_CO2)))</f>
        <v>3.0439202196951532E-13</v>
      </c>
      <c r="V168" s="3">
        <f t="shared" si="26"/>
        <v>2.6105219701726014E-12</v>
      </c>
      <c r="W168" s="3">
        <f t="shared" si="27"/>
        <v>3.1764430120396184E-11</v>
      </c>
      <c r="X168" s="3">
        <f t="shared" si="28"/>
        <v>-3.5199999999999995E-12</v>
      </c>
      <c r="Y168" s="3">
        <f t="shared" si="29"/>
        <v>4.6622054244255267E-10</v>
      </c>
      <c r="Z168" s="142">
        <f>Z167+inventory[[#This Row],[Other_radfor]]</f>
        <v>0</v>
      </c>
      <c r="AA168" s="3">
        <f>SUM(inventory[[#This Row],[CO2_temp_s1]:[CO2_temp_s2]])</f>
        <v>1.2531092038708374E-15</v>
      </c>
      <c r="AB168" s="3">
        <f>inventory[[#This Row],[CH4_temp_s1]]+inventory[[#This Row],[CH4_temp_s2]]</f>
        <v>1.9043701067236132E-15</v>
      </c>
      <c r="AC168" s="3">
        <f>inventory[[#This Row],[gas1_temp_s1]]+inventory[[#This Row],[gas1_temp_s2]]</f>
        <v>9.0318285457277246E-14</v>
      </c>
      <c r="AD168" s="3">
        <f>inventory[[#This Row],[gas2_temp_s1]]+inventory[[#This Row],[gas2_temp_s2]]</f>
        <v>-2.4889127760177772E-15</v>
      </c>
      <c r="AE168" s="3">
        <f>inventory[[#This Row],[gas3_temp_s1]]+inventory[[#This Row],[gas3_temp_s2]]</f>
        <v>5.9622820223662231E-13</v>
      </c>
      <c r="AF168" s="142">
        <f>inventory[[#This Row],[other_temp_s1]]+inventory[[#This Row],[other_temp_s2]]</f>
        <v>0</v>
      </c>
      <c r="AG168" s="118">
        <f>inventory[[#This Row],[CO2_flux]]+AG167</f>
        <v>1</v>
      </c>
      <c r="AH168" s="118">
        <f>inventory[[#This Row],[CH4_flux]]+AH167</f>
        <v>1</v>
      </c>
      <c r="AI168" s="118">
        <f>inventory[[#This Row],[Gas1_flux]]+AI167</f>
        <v>1</v>
      </c>
      <c r="AJ168" s="118">
        <f>inventory[[#This Row],[Gas2_flux]]+AJ167</f>
        <v>1</v>
      </c>
      <c r="AK168" s="144">
        <f>inventory[[#This Row],[Gas3_flux]]+AK167</f>
        <v>1</v>
      </c>
      <c r="AL168" s="113">
        <f>A_CO2*(AX167*clim_sens1*(1-EXP(-1/clim_time1))
+AY167*clim_sens1*life1_CO2/(life1_CO2-clim_time1)*(EXP(-1/life1_CO2)-EXP(-1/clim_time1))
+AZ167*clim_sens1*life2_CO2/(life2_CO2-clim_time1)*(EXP(-1/life2_CO2)-EXP(-1/clim_time1))
+BA167*clim_sens1*life3_CO2/(life3_CO2-clim_time1)*(EXP(-1/life3_CO2)-EXP(-1/clim_time1)))
+AL167*EXP(-1/clim_time1)</f>
        <v>9.9308404324962772E-16</v>
      </c>
      <c r="AM168" s="113">
        <f>A_CO2*(AX167*clim_sens2*(1-EXP(-1/clim_time2))
+AY167*clim_sens2*life1_CO2/(life1_CO2-clim_time2)*(EXP(-1/life1_CO2)-EXP(-1/clim_time2))
+AZ167*clim_sens2*life2_CO2/(life2_CO2-clim_time2)*(EXP(-1/life2_CO2)-EXP(-1/clim_time2))
+BA167*clim_sens2*life3_CO2/(life3_CO2-clim_time2)*(EXP(-1/life3_CO2)-EXP(-1/clim_time2)))
+AM167*EXP(-1/clim_time2)</f>
        <v>2.6002516062120976E-16</v>
      </c>
      <c r="AN168" s="113">
        <f t="shared" si="30"/>
        <v>9.4401003526951239E-19</v>
      </c>
      <c r="AO168" s="113">
        <f t="shared" si="31"/>
        <v>1.9034260966883435E-15</v>
      </c>
      <c r="AP168" s="113">
        <f t="shared" si="32"/>
        <v>6.3956209069623709E-14</v>
      </c>
      <c r="AQ168" s="113">
        <f t="shared" si="33"/>
        <v>2.6362076387653537E-14</v>
      </c>
      <c r="AR168" s="113">
        <f t="shared" si="34"/>
        <v>-1.2556952705051163E-21</v>
      </c>
      <c r="AS168" s="113">
        <f t="shared" si="35"/>
        <v>-2.4889115203225066E-15</v>
      </c>
      <c r="AT168" s="113">
        <f t="shared" si="36"/>
        <v>2.3101297071941772E-13</v>
      </c>
      <c r="AU168" s="113">
        <f t="shared" si="37"/>
        <v>3.6521523151720459E-13</v>
      </c>
      <c r="AV168" s="113">
        <f t="shared" si="38"/>
        <v>0</v>
      </c>
      <c r="AW168" s="149">
        <f>T167*Other_forcing_efficacy*clim_sens2*(1-EXP(-1/clim_time2))
+AW167*EXP(-1/clim_time2)</f>
        <v>0</v>
      </c>
      <c r="AX168" s="113">
        <f>p_0*(inventory[[#This Row],[CO2_flux]]+inventory[[#This Row],[CH4_to_CO2]])+AX167</f>
        <v>0.51608681366063425</v>
      </c>
      <c r="AY168" s="113">
        <f>p_1*(inventory[[#This Row],[CO2_flux]]+inventory[[#This Row],[CH4_to_CO2]])+AY167*EXP(-1/life1_CO2)</f>
        <v>0.36061068607829455</v>
      </c>
      <c r="AZ168" s="113">
        <f>p_2*(inventory[[#This Row],[CO2_flux]]+inventory[[#This Row],[CH4_to_CO2]])+AZ167*EXP(-1/life2_CO2)</f>
        <v>1.0716491816622721E-2</v>
      </c>
      <c r="BA168" s="113">
        <f>p_3*(inventory[[#This Row],[CO2_flux]]+inventory[[#This Row],[CH4_to_CO2]])+BA167*EXP(-1/life3_CO2)</f>
        <v>5.2073360226941351E-7</v>
      </c>
      <c r="BB168" s="113">
        <f>IF(fossil_CH4,K167*(1-EXP(-1/life_CH4))*CH4_to_CO2,0)</f>
        <v>2.6526933776487533E-7</v>
      </c>
    </row>
    <row r="169" spans="1:54" x14ac:dyDescent="0.2">
      <c r="A169" s="43">
        <v>162</v>
      </c>
      <c r="B169" s="107">
        <v>0</v>
      </c>
      <c r="C169" s="107">
        <v>0</v>
      </c>
      <c r="D169" s="107">
        <v>0</v>
      </c>
      <c r="E169" s="107">
        <v>0</v>
      </c>
      <c r="F169" s="107">
        <v>0</v>
      </c>
      <c r="G169" s="107">
        <v>0</v>
      </c>
      <c r="H169" s="131">
        <f>SUM(inventory[[#This Row],[CO2_IRF]:[other_IRF]])</f>
        <v>4.9776985455835742E-10</v>
      </c>
      <c r="I169" s="133">
        <f>SUM(inventory[[#This Row],[CO2_temp]:[other_temp]])</f>
        <v>6.8106391751560193E-13</v>
      </c>
      <c r="J169" s="117">
        <f>SUM(inventory[[#This Row],[CO2_mass0]:[CO2_mass3]])</f>
        <v>0.88621217558459586</v>
      </c>
      <c r="K169" s="117">
        <f>inventory[[#This Row],[CH4_flux]]+K168*EXP(-1/life_CH4)</f>
        <v>2.1191062697642286E-6</v>
      </c>
      <c r="L169" s="117">
        <f>inventory[[#This Row],[Gas1_flux]]+L168*EXP(-1/life_gas1)</f>
        <v>0.2621488058457615</v>
      </c>
      <c r="M169" s="117">
        <f>inventory[[#This Row],[Gas2_flux]]+M168*EXP(-1/life_gas2)</f>
        <v>0</v>
      </c>
      <c r="N169" s="140">
        <f>inventory[[#This Row],[Gas3_flux]]+N168*EXP(-1/life_gas3)</f>
        <v>2.7323722447292371E-2</v>
      </c>
      <c r="O169" s="3">
        <f>inventory[[#This Row],[CO2]]*A_CO2</f>
        <v>1.5523778679715363E-15</v>
      </c>
      <c r="P169" s="3">
        <f>inventory[[#This Row],[CH4]]*A_CH4</f>
        <v>4.4612791788512142E-19</v>
      </c>
      <c r="Q169" s="3">
        <f>inventory[[#This Row],[gas1]]*A_gas1</f>
        <v>9.3544266013560267E-14</v>
      </c>
      <c r="R169" s="3">
        <f>inventory[[#This Row],[gas2]]*A_gas2</f>
        <v>0</v>
      </c>
      <c r="S169" s="3">
        <f>inventory[[#This Row],[gas3]]*A_gas3</f>
        <v>2.9122232353058278E-13</v>
      </c>
      <c r="T169" s="142">
        <f>inventory[[#This Row],[Other_forcing]]/earth_area</f>
        <v>0</v>
      </c>
      <c r="U169" s="3">
        <f>U168+A_CO2*(AX168+AY168*life1_CO2*(1-EXP(-1/life1_CO2))+AZ168*life2_CO2*(1-EXP(-1/life2_CO2))+BA168*life3_CO2*(1-EXP(-1/life3_CO2)))</f>
        <v>3.0594545119237674E-13</v>
      </c>
      <c r="V169" s="3">
        <f t="shared" si="26"/>
        <v>2.610522434783033E-12</v>
      </c>
      <c r="W169" s="3">
        <f t="shared" si="27"/>
        <v>3.1858362000033835E-11</v>
      </c>
      <c r="X169" s="3">
        <f t="shared" si="28"/>
        <v>-3.5199999999999995E-12</v>
      </c>
      <c r="Y169" s="3">
        <f t="shared" si="29"/>
        <v>4.665150246723482E-10</v>
      </c>
      <c r="Z169" s="142">
        <f>Z168+inventory[[#This Row],[Other_radfor]]</f>
        <v>0</v>
      </c>
      <c r="AA169" s="3">
        <f>SUM(inventory[[#This Row],[CO2_temp_s1]:[CO2_temp_s2]])</f>
        <v>1.252654452436865E-15</v>
      </c>
      <c r="AB169" s="3">
        <f>inventory[[#This Row],[CH4_temp_s1]]+inventory[[#This Row],[CH4_temp_s2]]</f>
        <v>1.8996550193933241E-15</v>
      </c>
      <c r="AC169" s="3">
        <f>inventory[[#This Row],[gas1_temp_s1]]+inventory[[#This Row],[gas1_temp_s2]]</f>
        <v>8.9825886899298254E-14</v>
      </c>
      <c r="AD169" s="3">
        <f>inventory[[#This Row],[gas2_temp_s1]]+inventory[[#This Row],[gas2_temp_s2]]</f>
        <v>-2.482842122195302E-15</v>
      </c>
      <c r="AE169" s="3">
        <f>inventory[[#This Row],[gas3_temp_s1]]+inventory[[#This Row],[gas3_temp_s2]]</f>
        <v>5.9056856326666875E-13</v>
      </c>
      <c r="AF169" s="142">
        <f>inventory[[#This Row],[other_temp_s1]]+inventory[[#This Row],[other_temp_s2]]</f>
        <v>0</v>
      </c>
      <c r="AG169" s="118">
        <f>inventory[[#This Row],[CO2_flux]]+AG168</f>
        <v>1</v>
      </c>
      <c r="AH169" s="118">
        <f>inventory[[#This Row],[CH4_flux]]+AH168</f>
        <v>1</v>
      </c>
      <c r="AI169" s="118">
        <f>inventory[[#This Row],[Gas1_flux]]+AI168</f>
        <v>1</v>
      </c>
      <c r="AJ169" s="118">
        <f>inventory[[#This Row],[Gas2_flux]]+AJ168</f>
        <v>1</v>
      </c>
      <c r="AK169" s="144">
        <f>inventory[[#This Row],[Gas3_flux]]+AK168</f>
        <v>1</v>
      </c>
      <c r="AL169" s="113">
        <f>A_CO2*(AX168*clim_sens1*(1-EXP(-1/clim_time1))
+AY168*clim_sens1*life1_CO2/(life1_CO2-clim_time1)*(EXP(-1/life1_CO2)-EXP(-1/clim_time1))
+AZ168*clim_sens1*life2_CO2/(life2_CO2-clim_time1)*(EXP(-1/life2_CO2)-EXP(-1/clim_time1))
+BA168*clim_sens1*life3_CO2/(life3_CO2-clim_time1)*(EXP(-1/life3_CO2)-EXP(-1/clim_time1)))
+AL168*EXP(-1/clim_time1)</f>
        <v>9.9163808305865594E-16</v>
      </c>
      <c r="AM169" s="113">
        <f>A_CO2*(AX168*clim_sens2*(1-EXP(-1/clim_time2))
+AY168*clim_sens2*life1_CO2/(life1_CO2-clim_time2)*(EXP(-1/life1_CO2)-EXP(-1/clim_time2))
+AZ168*clim_sens2*life2_CO2/(life2_CO2-clim_time2)*(EXP(-1/life2_CO2)-EXP(-1/clim_time2))
+BA168*clim_sens2*life3_CO2/(life3_CO2-clim_time2)*(EXP(-1/life3_CO2)-EXP(-1/clim_time2)))
+AM168*EXP(-1/clim_time2)</f>
        <v>2.6101636937820915E-16</v>
      </c>
      <c r="AN169" s="113">
        <f t="shared" si="30"/>
        <v>8.709369426218388E-19</v>
      </c>
      <c r="AO169" s="113">
        <f t="shared" si="31"/>
        <v>1.8987840824507022E-15</v>
      </c>
      <c r="AP169" s="113">
        <f t="shared" si="32"/>
        <v>6.3429823620696549E-14</v>
      </c>
      <c r="AQ169" s="113">
        <f t="shared" si="33"/>
        <v>2.6396063278601705E-14</v>
      </c>
      <c r="AR169" s="113">
        <f t="shared" si="34"/>
        <v>-1.1147629713193904E-21</v>
      </c>
      <c r="AS169" s="113">
        <f t="shared" si="35"/>
        <v>-2.4828410074323309E-15</v>
      </c>
      <c r="AT169" s="113">
        <f t="shared" si="36"/>
        <v>2.2593597274377642E-13</v>
      </c>
      <c r="AU169" s="113">
        <f t="shared" si="37"/>
        <v>3.6463259052289238E-13</v>
      </c>
      <c r="AV169" s="113">
        <f t="shared" si="38"/>
        <v>0</v>
      </c>
      <c r="AW169" s="149">
        <f>T168*Other_forcing_efficacy*clim_sens2*(1-EXP(-1/clim_time2))
+AW168*EXP(-1/clim_time2)</f>
        <v>0</v>
      </c>
      <c r="AX169" s="113">
        <f>p_0*(inventory[[#This Row],[CO2_flux]]+inventory[[#This Row],[CH4_to_CO2]])+AX168</f>
        <v>0.51608686683753602</v>
      </c>
      <c r="AY169" s="113">
        <f>p_1*(inventory[[#This Row],[CO2_flux]]+inventory[[#This Row],[CH4_to_CO2]])+AY168*EXP(-1/life1_CO2)</f>
        <v>0.35969757175543643</v>
      </c>
      <c r="AZ169" s="113">
        <f>p_2*(inventory[[#This Row],[CO2_flux]]+inventory[[#This Row],[CH4_to_CO2]])+AZ168*EXP(-1/life2_CO2)</f>
        <v>1.0427256603950524E-2</v>
      </c>
      <c r="BA169" s="113">
        <f>p_3*(inventory[[#This Row],[CO2_flux]]+inventory[[#This Row],[CH4_to_CO2]])+BA168*EXP(-1/life3_CO2)</f>
        <v>4.803876728383363E-7</v>
      </c>
      <c r="BB169" s="113">
        <f>IF(fossil_CH4,K168*(1-EXP(-1/life_CH4))*CH4_to_CO2,0)</f>
        <v>2.4471652931358588E-7</v>
      </c>
    </row>
    <row r="170" spans="1:54" x14ac:dyDescent="0.2">
      <c r="A170" s="43">
        <v>163</v>
      </c>
      <c r="B170" s="107">
        <v>0</v>
      </c>
      <c r="C170" s="107">
        <v>0</v>
      </c>
      <c r="D170" s="107">
        <v>0</v>
      </c>
      <c r="E170" s="107">
        <v>0</v>
      </c>
      <c r="F170" s="107">
        <v>0</v>
      </c>
      <c r="G170" s="107">
        <v>0</v>
      </c>
      <c r="H170" s="131">
        <f>SUM(inventory[[#This Row],[CO2_IRF]:[other_IRF]])</f>
        <v>4.9815257545737378E-10</v>
      </c>
      <c r="I170" s="133">
        <f>SUM(inventory[[#This Row],[CO2_temp]:[other_temp]])</f>
        <v>6.7502245936992887E-13</v>
      </c>
      <c r="J170" s="117">
        <f>SUM(inventory[[#This Row],[CO2_mass0]:[CO2_mass3]])</f>
        <v>0.88501994879562385</v>
      </c>
      <c r="K170" s="117">
        <f>inventory[[#This Row],[CH4_flux]]+K169*EXP(-1/life_CH4)</f>
        <v>1.9549199917067362E-6</v>
      </c>
      <c r="L170" s="117">
        <f>inventory[[#This Row],[Gas1_flux]]+L169*EXP(-1/life_gas1)</f>
        <v>0.2599912147354474</v>
      </c>
      <c r="M170" s="117">
        <f>inventory[[#This Row],[Gas2_flux]]+M169*EXP(-1/life_gas2)</f>
        <v>0</v>
      </c>
      <c r="N170" s="140">
        <f>inventory[[#This Row],[Gas3_flux]]+N169*EXP(-1/life_gas3)</f>
        <v>2.6723225514872842E-2</v>
      </c>
      <c r="O170" s="3">
        <f>inventory[[#This Row],[CO2]]*A_CO2</f>
        <v>1.5502894443052941E-15</v>
      </c>
      <c r="P170" s="3">
        <f>inventory[[#This Row],[CH4]]*A_CH4</f>
        <v>4.1156236380215119E-19</v>
      </c>
      <c r="Q170" s="3">
        <f>inventory[[#This Row],[gas1]]*A_gas1</f>
        <v>9.277435872323119E-14</v>
      </c>
      <c r="R170" s="3">
        <f>inventory[[#This Row],[gas2]]*A_gas2</f>
        <v>0</v>
      </c>
      <c r="S170" s="3">
        <f>inventory[[#This Row],[gas3]]*A_gas3</f>
        <v>2.8482209339102021E-13</v>
      </c>
      <c r="T170" s="142">
        <f>inventory[[#This Row],[Other_forcing]]/earth_area</f>
        <v>0</v>
      </c>
      <c r="U170" s="3">
        <f>U169+A_CO2*(AX169+AY169*life1_CO2*(1-EXP(-1/life1_CO2))+AZ169*life2_CO2*(1-EXP(-1/life2_CO2))+BA169*life3_CO2*(1-EXP(-1/life3_CO2)))</f>
        <v>3.0749678318574113E-13</v>
      </c>
      <c r="V170" s="3">
        <f t="shared" si="26"/>
        <v>2.6105228633959038E-12</v>
      </c>
      <c r="W170" s="3">
        <f t="shared" si="27"/>
        <v>3.1951520782163656E-11</v>
      </c>
      <c r="X170" s="3">
        <f t="shared" si="28"/>
        <v>-3.5199999999999995E-12</v>
      </c>
      <c r="Y170" s="3">
        <f t="shared" si="29"/>
        <v>4.6680303502862847E-10</v>
      </c>
      <c r="Z170" s="142">
        <f>Z169+inventory[[#This Row],[Other_radfor]]</f>
        <v>0</v>
      </c>
      <c r="AA170" s="3">
        <f>SUM(inventory[[#This Row],[CO2_temp_s1]:[CO2_temp_s2]])</f>
        <v>1.2522088623574636E-15</v>
      </c>
      <c r="AB170" s="3">
        <f>inventory[[#This Row],[CH4_temp_s1]]+inventory[[#This Row],[CH4_temp_s2]]</f>
        <v>1.894956870391399E-15</v>
      </c>
      <c r="AC170" s="3">
        <f>inventory[[#This Row],[gas1_temp_s1]]+inventory[[#This Row],[gas1_temp_s2]]</f>
        <v>8.9336928876862415E-14</v>
      </c>
      <c r="AD170" s="3">
        <f>inventory[[#This Row],[gas2_temp_s1]]+inventory[[#This Row],[gas2_temp_s2]]</f>
        <v>-2.4767862903119413E-15</v>
      </c>
      <c r="AE170" s="3">
        <f>inventory[[#This Row],[gas3_temp_s1]]+inventory[[#This Row],[gas3_temp_s2]]</f>
        <v>5.8501515105062953E-13</v>
      </c>
      <c r="AF170" s="142">
        <f>inventory[[#This Row],[other_temp_s1]]+inventory[[#This Row],[other_temp_s2]]</f>
        <v>0</v>
      </c>
      <c r="AG170" s="118">
        <f>inventory[[#This Row],[CO2_flux]]+AG169</f>
        <v>1</v>
      </c>
      <c r="AH170" s="118">
        <f>inventory[[#This Row],[CH4_flux]]+AH169</f>
        <v>1</v>
      </c>
      <c r="AI170" s="118">
        <f>inventory[[#This Row],[Gas1_flux]]+AI169</f>
        <v>1</v>
      </c>
      <c r="AJ170" s="118">
        <f>inventory[[#This Row],[Gas2_flux]]+AJ169</f>
        <v>1</v>
      </c>
      <c r="AK170" s="144">
        <f>inventory[[#This Row],[Gas3_flux]]+AK169</f>
        <v>1</v>
      </c>
      <c r="AL170" s="113">
        <f>A_CO2*(AX169*clim_sens1*(1-EXP(-1/clim_time1))
+AY169*clim_sens1*life1_CO2/(life1_CO2-clim_time1)*(EXP(-1/life1_CO2)-EXP(-1/clim_time1))
+AZ169*clim_sens1*life2_CO2/(life2_CO2-clim_time1)*(EXP(-1/life2_CO2)-EXP(-1/clim_time1))
+BA169*clim_sens1*life3_CO2/(life3_CO2-clim_time1)*(EXP(-1/life3_CO2)-EXP(-1/clim_time1)))
+AL169*EXP(-1/clim_time1)</f>
        <v>9.9020589621670309E-16</v>
      </c>
      <c r="AM170" s="113">
        <f>A_CO2*(AX169*clim_sens2*(1-EXP(-1/clim_time2))
+AY169*clim_sens2*life1_CO2/(life1_CO2-clim_time2)*(EXP(-1/life1_CO2)-EXP(-1/clim_time2))
+AZ169*clim_sens2*life2_CO2/(life2_CO2-clim_time2)*(EXP(-1/life2_CO2)-EXP(-1/clim_time2))
+BA169*clim_sens2*life3_CO2/(life3_CO2-clim_time2)*(EXP(-1/life3_CO2)-EXP(-1/clim_time2)))
+AM169*EXP(-1/clim_time2)</f>
        <v>2.6200296614076044E-16</v>
      </c>
      <c r="AN170" s="113">
        <f t="shared" si="30"/>
        <v>8.0351786311668564E-19</v>
      </c>
      <c r="AO170" s="113">
        <f t="shared" si="31"/>
        <v>1.8941533525282823E-15</v>
      </c>
      <c r="AP170" s="113">
        <f t="shared" si="32"/>
        <v>6.2907770524343113E-14</v>
      </c>
      <c r="AQ170" s="113">
        <f t="shared" si="33"/>
        <v>2.6429158352519299E-14</v>
      </c>
      <c r="AR170" s="113">
        <f t="shared" si="34"/>
        <v>-9.8964813471420395E-22</v>
      </c>
      <c r="AS170" s="113">
        <f t="shared" si="35"/>
        <v>-2.4767853006638066E-15</v>
      </c>
      <c r="AT170" s="113">
        <f t="shared" si="36"/>
        <v>2.2097055220277938E-13</v>
      </c>
      <c r="AU170" s="113">
        <f t="shared" si="37"/>
        <v>3.6404459884785016E-13</v>
      </c>
      <c r="AV170" s="113">
        <f t="shared" si="38"/>
        <v>0</v>
      </c>
      <c r="AW170" s="149">
        <f>T169*Other_forcing_efficacy*clim_sens2*(1-EXP(-1/clim_time2))
+AW169*EXP(-1/clim_time2)</f>
        <v>0</v>
      </c>
      <c r="AX170" s="113">
        <f>p_0*(inventory[[#This Row],[CO2_flux]]+inventory[[#This Row],[CH4_to_CO2]])+AX169</f>
        <v>0.51608691589434352</v>
      </c>
      <c r="AY170" s="113">
        <f>p_1*(inventory[[#This Row],[CO2_flux]]+inventory[[#This Row],[CH4_to_CO2]])+AY169*EXP(-1/life1_CO2)</f>
        <v>0.35878676545142635</v>
      </c>
      <c r="AZ170" s="113">
        <f>p_2*(inventory[[#This Row],[CO2_flux]]+inventory[[#This Row],[CH4_to_CO2]])+AZ169*EXP(-1/life2_CO2)</f>
        <v>1.0145824282147466E-2</v>
      </c>
      <c r="BA170" s="113">
        <f>p_3*(inventory[[#This Row],[CO2_flux]]+inventory[[#This Row],[CH4_to_CO2]])+BA169*EXP(-1/life3_CO2)</f>
        <v>4.4316770649968894E-7</v>
      </c>
      <c r="BB170" s="113">
        <f>IF(fossil_CH4,K169*(1-EXP(-1/life_CH4))*CH4_to_CO2,0)</f>
        <v>2.2575613232905179E-7</v>
      </c>
    </row>
    <row r="171" spans="1:54" x14ac:dyDescent="0.2">
      <c r="A171" s="43">
        <v>164</v>
      </c>
      <c r="B171" s="107">
        <v>0</v>
      </c>
      <c r="C171" s="107">
        <v>0</v>
      </c>
      <c r="D171" s="107">
        <v>0</v>
      </c>
      <c r="E171" s="107">
        <v>0</v>
      </c>
      <c r="F171" s="107">
        <v>0</v>
      </c>
      <c r="G171" s="107">
        <v>0</v>
      </c>
      <c r="H171" s="131">
        <f>SUM(inventory[[#This Row],[CO2_IRF]:[other_IRF]])</f>
        <v>4.9852819786854341E-10</v>
      </c>
      <c r="I171" s="133">
        <f>SUM(inventory[[#This Row],[CO2_temp]:[other_temp]])</f>
        <v>6.6908836203630579E-13</v>
      </c>
      <c r="J171" s="117">
        <f>SUM(inventory[[#This Row],[CO2_mass0]:[CO2_mass3]])</f>
        <v>0.88383761625038737</v>
      </c>
      <c r="K171" s="117">
        <f>inventory[[#This Row],[CH4_flux]]+K170*EXP(-1/life_CH4)</f>
        <v>1.8034547056480887E-6</v>
      </c>
      <c r="L171" s="117">
        <f>inventory[[#This Row],[Gas1_flux]]+L170*EXP(-1/life_gas1)</f>
        <v>0.25785138147600078</v>
      </c>
      <c r="M171" s="117">
        <f>inventory[[#This Row],[Gas2_flux]]+M170*EXP(-1/life_gas2)</f>
        <v>0</v>
      </c>
      <c r="N171" s="140">
        <f>inventory[[#This Row],[Gas3_flux]]+N170*EXP(-1/life_gas3)</f>
        <v>2.6135925780109703E-2</v>
      </c>
      <c r="O171" s="3">
        <f>inventory[[#This Row],[CO2]]*A_CO2</f>
        <v>1.5482183523858032E-15</v>
      </c>
      <c r="P171" s="3">
        <f>inventory[[#This Row],[CH4]]*A_CH4</f>
        <v>3.7967491499160295E-19</v>
      </c>
      <c r="Q171" s="3">
        <f>inventory[[#This Row],[gas1]]*A_gas1</f>
        <v>9.2010788082500866E-14</v>
      </c>
      <c r="R171" s="3">
        <f>inventory[[#This Row],[gas2]]*A_gas2</f>
        <v>0</v>
      </c>
      <c r="S171" s="3">
        <f>inventory[[#This Row],[gas3]]*A_gas3</f>
        <v>2.7856252192536277E-13</v>
      </c>
      <c r="T171" s="142">
        <f>inventory[[#This Row],[Other_forcing]]/earth_area</f>
        <v>0</v>
      </c>
      <c r="U171" s="3">
        <f>U170+A_CO2*(AX170+AY170*life1_CO2*(1-EXP(-1/life1_CO2))+AZ170*life2_CO2*(1-EXP(-1/life2_CO2))+BA170*life3_CO2*(1-EXP(-1/life3_CO2)))</f>
        <v>3.0904603546809915E-13</v>
      </c>
      <c r="V171" s="3">
        <f t="shared" si="26"/>
        <v>2.610523258800269E-12</v>
      </c>
      <c r="W171" s="3">
        <f t="shared" si="27"/>
        <v>3.2043912829692026E-11</v>
      </c>
      <c r="X171" s="3">
        <f t="shared" si="28"/>
        <v>-3.5199999999999995E-12</v>
      </c>
      <c r="Y171" s="3">
        <f t="shared" si="29"/>
        <v>4.6708471574458303E-10</v>
      </c>
      <c r="Z171" s="142">
        <f>Z170+inventory[[#This Row],[Other_radfor]]</f>
        <v>0</v>
      </c>
      <c r="AA171" s="3">
        <f>SUM(inventory[[#This Row],[CO2_temp_s1]:[CO2_temp_s2]])</f>
        <v>1.2517721577585731E-15</v>
      </c>
      <c r="AB171" s="3">
        <f>inventory[[#This Row],[CH4_temp_s1]]+inventory[[#This Row],[CH4_temp_s2]]</f>
        <v>1.8902751979010455E-15</v>
      </c>
      <c r="AC171" s="3">
        <f>inventory[[#This Row],[gas1_temp_s1]]+inventory[[#This Row],[gas1_temp_s2]]</f>
        <v>8.8851384567373083E-14</v>
      </c>
      <c r="AD171" s="3">
        <f>inventory[[#This Row],[gas2_temp_s1]]+inventory[[#This Row],[gas2_temp_s2]]</f>
        <v>-2.4707452424799561E-15</v>
      </c>
      <c r="AE171" s="3">
        <f>inventory[[#This Row],[gas3_temp_s1]]+inventory[[#This Row],[gas3_temp_s2]]</f>
        <v>5.7956567535575304E-13</v>
      </c>
      <c r="AF171" s="142">
        <f>inventory[[#This Row],[other_temp_s1]]+inventory[[#This Row],[other_temp_s2]]</f>
        <v>0</v>
      </c>
      <c r="AG171" s="118">
        <f>inventory[[#This Row],[CO2_flux]]+AG170</f>
        <v>1</v>
      </c>
      <c r="AH171" s="118">
        <f>inventory[[#This Row],[CH4_flux]]+AH170</f>
        <v>1</v>
      </c>
      <c r="AI171" s="118">
        <f>inventory[[#This Row],[Gas1_flux]]+AI170</f>
        <v>1</v>
      </c>
      <c r="AJ171" s="118">
        <f>inventory[[#This Row],[Gas2_flux]]+AJ170</f>
        <v>1</v>
      </c>
      <c r="AK171" s="144">
        <f>inventory[[#This Row],[Gas3_flux]]+AK170</f>
        <v>1</v>
      </c>
      <c r="AL171" s="113">
        <f>A_CO2*(AX170*clim_sens1*(1-EXP(-1/clim_time1))
+AY170*clim_sens1*life1_CO2/(life1_CO2-clim_time1)*(EXP(-1/life1_CO2)-EXP(-1/clim_time1))
+AZ170*clim_sens1*life2_CO2/(life2_CO2-clim_time1)*(EXP(-1/life2_CO2)-EXP(-1/clim_time1))
+BA170*clim_sens1*life3_CO2/(life3_CO2-clim_time1)*(EXP(-1/life3_CO2)-EXP(-1/clim_time1)))
+AL170*EXP(-1/clim_time1)</f>
        <v>9.8878717727071497E-16</v>
      </c>
      <c r="AM171" s="113">
        <f>A_CO2*(AX170*clim_sens2*(1-EXP(-1/clim_time2))
+AY170*clim_sens2*life1_CO2/(life1_CO2-clim_time2)*(EXP(-1/life1_CO2)-EXP(-1/clim_time2))
+AZ170*clim_sens2*life2_CO2/(life2_CO2-clim_time2)*(EXP(-1/life2_CO2)-EXP(-1/clim_time2))
+BA170*clim_sens2*life3_CO2/(life3_CO2-clim_time2)*(EXP(-1/life3_CO2)-EXP(-1/clim_time2)))
+AM170*EXP(-1/clim_time2)</f>
        <v>2.6298498048785799E-16</v>
      </c>
      <c r="AN171" s="113">
        <f t="shared" si="30"/>
        <v>7.4131558441223295E-19</v>
      </c>
      <c r="AO171" s="113">
        <f t="shared" si="31"/>
        <v>1.8895338823166335E-15</v>
      </c>
      <c r="AP171" s="113">
        <f t="shared" si="32"/>
        <v>6.2390014125046075E-14</v>
      </c>
      <c r="AQ171" s="113">
        <f t="shared" si="33"/>
        <v>2.6461370442327008E-14</v>
      </c>
      <c r="AR171" s="113">
        <f t="shared" si="34"/>
        <v>-8.7857549608426536E-22</v>
      </c>
      <c r="AS171" s="113">
        <f t="shared" si="35"/>
        <v>-2.4707443639044599E-15</v>
      </c>
      <c r="AT171" s="113">
        <f t="shared" si="36"/>
        <v>2.1611425698950405E-13</v>
      </c>
      <c r="AU171" s="113">
        <f t="shared" si="37"/>
        <v>3.6345141836624897E-13</v>
      </c>
      <c r="AV171" s="113">
        <f t="shared" si="38"/>
        <v>0</v>
      </c>
      <c r="AW171" s="149">
        <f>T170*Other_forcing_efficacy*clim_sens2*(1-EXP(-1/clim_time2))
+AW170*EXP(-1/clim_time2)</f>
        <v>0</v>
      </c>
      <c r="AX171" s="113">
        <f>p_0*(inventory[[#This Row],[CO2_flux]]+inventory[[#This Row],[CH4_to_CO2]])+AX170</f>
        <v>0.51608696115027763</v>
      </c>
      <c r="AY171" s="113">
        <f>p_1*(inventory[[#This Row],[CO2_flux]]+inventory[[#This Row],[CH4_to_CO2]])+AY170*EXP(-1/life1_CO2)</f>
        <v>0.35787826165076547</v>
      </c>
      <c r="AZ171" s="113">
        <f>p_2*(inventory[[#This Row],[CO2_flux]]+inventory[[#This Row],[CH4_to_CO2]])+AZ170*EXP(-1/life2_CO2)</f>
        <v>9.8719846178376425E-3</v>
      </c>
      <c r="BA171" s="113">
        <f>p_3*(inventory[[#This Row],[CO2_flux]]+inventory[[#This Row],[CH4_to_CO2]])+BA170*EXP(-1/life3_CO2)</f>
        <v>4.088315066950224E-7</v>
      </c>
      <c r="BB171" s="113">
        <f>IF(fossil_CH4,K170*(1-EXP(-1/life_CH4))*CH4_to_CO2,0)</f>
        <v>2.082647683306405E-7</v>
      </c>
    </row>
    <row r="172" spans="1:54" x14ac:dyDescent="0.2">
      <c r="A172" s="43">
        <v>165</v>
      </c>
      <c r="B172" s="107">
        <v>0</v>
      </c>
      <c r="C172" s="107">
        <v>0</v>
      </c>
      <c r="D172" s="107">
        <v>0</v>
      </c>
      <c r="E172" s="107">
        <v>0</v>
      </c>
      <c r="F172" s="107">
        <v>0</v>
      </c>
      <c r="G172" s="107">
        <v>0</v>
      </c>
      <c r="H172" s="131">
        <f>SUM(inventory[[#This Row],[CO2_IRF]:[other_IRF]])</f>
        <v>4.9889686722943476E-10</v>
      </c>
      <c r="I172" s="133">
        <f>SUM(inventory[[#This Row],[CO2_temp]:[other_temp]])</f>
        <v>6.6325935823701685E-13</v>
      </c>
      <c r="J172" s="117">
        <f>SUM(inventory[[#This Row],[CO2_mass0]:[CO2_mass3]])</f>
        <v>0.88266496790289495</v>
      </c>
      <c r="K172" s="117">
        <f>inventory[[#This Row],[CH4_flux]]+K171*EXP(-1/life_CH4)</f>
        <v>1.6637248015887825E-6</v>
      </c>
      <c r="L172" s="117">
        <f>inventory[[#This Row],[Gas1_flux]]+L171*EXP(-1/life_gas1)</f>
        <v>0.25572915991309897</v>
      </c>
      <c r="M172" s="117">
        <f>inventory[[#This Row],[Gas2_flux]]+M171*EXP(-1/life_gas2)</f>
        <v>0</v>
      </c>
      <c r="N172" s="140">
        <f>inventory[[#This Row],[Gas3_flux]]+N171*EXP(-1/life_gas3)</f>
        <v>2.5561533206507215E-2</v>
      </c>
      <c r="O172" s="3">
        <f>inventory[[#This Row],[CO2]]*A_CO2</f>
        <v>1.5461642242755008E-15</v>
      </c>
      <c r="P172" s="3">
        <f>inventory[[#This Row],[CH4]]*A_CH4</f>
        <v>3.5025807448024827E-19</v>
      </c>
      <c r="Q172" s="3">
        <f>inventory[[#This Row],[gas1]]*A_gas1</f>
        <v>9.1253501938170284E-14</v>
      </c>
      <c r="R172" s="3">
        <f>inventory[[#This Row],[gas2]]*A_gas2</f>
        <v>0</v>
      </c>
      <c r="S172" s="3">
        <f>inventory[[#This Row],[gas3]]*A_gas3</f>
        <v>2.7244051785999778E-13</v>
      </c>
      <c r="T172" s="142">
        <f>inventory[[#This Row],[Other_forcing]]/earth_area</f>
        <v>0</v>
      </c>
      <c r="U172" s="3">
        <f>U171+A_CO2*(AX171+AY171*life1_CO2*(1-EXP(-1/life1_CO2))+AZ171*life2_CO2*(1-EXP(-1/life2_CO2))+BA171*life3_CO2*(1-EXP(-1/life3_CO2)))</f>
        <v>3.1059322518520055E-13</v>
      </c>
      <c r="V172" s="3">
        <f t="shared" si="26"/>
        <v>2.6105236235690916E-12</v>
      </c>
      <c r="W172" s="3">
        <f t="shared" si="27"/>
        <v>3.2135544453156027E-11</v>
      </c>
      <c r="X172" s="3">
        <f t="shared" si="28"/>
        <v>-3.5199999999999995E-12</v>
      </c>
      <c r="Y172" s="3">
        <f t="shared" si="29"/>
        <v>4.6736020592752446E-10</v>
      </c>
      <c r="Z172" s="142">
        <f>Z171+inventory[[#This Row],[Other_radfor]]</f>
        <v>0</v>
      </c>
      <c r="AA172" s="3">
        <f>SUM(inventory[[#This Row],[CO2_temp_s1]:[CO2_temp_s2]])</f>
        <v>1.2513440701959097E-15</v>
      </c>
      <c r="AB172" s="3">
        <f>inventory[[#This Row],[CH4_temp_s1]]+inventory[[#This Row],[CH4_temp_s2]]</f>
        <v>1.8856095737181953E-15</v>
      </c>
      <c r="AC172" s="3">
        <f>inventory[[#This Row],[gas1_temp_s1]]+inventory[[#This Row],[gas1_temp_s2]]</f>
        <v>8.8369227365184526E-14</v>
      </c>
      <c r="AD172" s="3">
        <f>inventory[[#This Row],[gas2_temp_s1]]+inventory[[#This Row],[gas2_temp_s2]]</f>
        <v>-2.4647189410989331E-15</v>
      </c>
      <c r="AE172" s="3">
        <f>inventory[[#This Row],[gas3_temp_s1]]+inventory[[#This Row],[gas3_temp_s2]]</f>
        <v>5.7421789616901715E-13</v>
      </c>
      <c r="AF172" s="142">
        <f>inventory[[#This Row],[other_temp_s1]]+inventory[[#This Row],[other_temp_s2]]</f>
        <v>0</v>
      </c>
      <c r="AG172" s="118">
        <f>inventory[[#This Row],[CO2_flux]]+AG171</f>
        <v>1</v>
      </c>
      <c r="AH172" s="118">
        <f>inventory[[#This Row],[CH4_flux]]+AH171</f>
        <v>1</v>
      </c>
      <c r="AI172" s="118">
        <f>inventory[[#This Row],[Gas1_flux]]+AI171</f>
        <v>1</v>
      </c>
      <c r="AJ172" s="118">
        <f>inventory[[#This Row],[Gas2_flux]]+AJ171</f>
        <v>1</v>
      </c>
      <c r="AK172" s="144">
        <f>inventory[[#This Row],[Gas3_flux]]+AK171</f>
        <v>1</v>
      </c>
      <c r="AL172" s="113">
        <f>A_CO2*(AX171*clim_sens1*(1-EXP(-1/clim_time1))
+AY171*clim_sens1*life1_CO2/(life1_CO2-clim_time1)*(EXP(-1/life1_CO2)-EXP(-1/clim_time1))
+AZ171*clim_sens1*life2_CO2/(life2_CO2-clim_time1)*(EXP(-1/life2_CO2)-EXP(-1/clim_time1))
+BA171*clim_sens1*life3_CO2/(life3_CO2-clim_time1)*(EXP(-1/life3_CO2)-EXP(-1/clim_time1)))
+AL171*EXP(-1/clim_time1)</f>
        <v>9.8738162865956931E-16</v>
      </c>
      <c r="AM172" s="113">
        <f>A_CO2*(AX171*clim_sens2*(1-EXP(-1/clim_time2))
+AY171*clim_sens2*life1_CO2/(life1_CO2-clim_time2)*(EXP(-1/life1_CO2)-EXP(-1/clim_time2))
+AZ171*clim_sens2*life2_CO2/(life2_CO2-clim_time2)*(EXP(-1/life2_CO2)-EXP(-1/clim_time2))
+BA171*clim_sens2*life3_CO2/(life3_CO2-clim_time2)*(EXP(-1/life3_CO2)-EXP(-1/clim_time2)))
+AM171*EXP(-1/clim_time2)</f>
        <v>2.6396244153634044E-16</v>
      </c>
      <c r="AN172" s="113">
        <f t="shared" si="30"/>
        <v>6.8392667298363541E-19</v>
      </c>
      <c r="AO172" s="113">
        <f t="shared" si="31"/>
        <v>1.8849256470452115E-15</v>
      </c>
      <c r="AP172" s="113">
        <f t="shared" si="32"/>
        <v>6.1876519060578761E-14</v>
      </c>
      <c r="AQ172" s="113">
        <f t="shared" si="33"/>
        <v>2.6492708304605762E-14</v>
      </c>
      <c r="AR172" s="113">
        <f t="shared" si="34"/>
        <v>-7.7996903671487753E-22</v>
      </c>
      <c r="AS172" s="113">
        <f t="shared" si="35"/>
        <v>-2.4647181611298964E-15</v>
      </c>
      <c r="AT172" s="113">
        <f t="shared" si="36"/>
        <v>2.1136468888229024E-13</v>
      </c>
      <c r="AU172" s="113">
        <f t="shared" si="37"/>
        <v>3.6285320728672685E-13</v>
      </c>
      <c r="AV172" s="113">
        <f t="shared" si="38"/>
        <v>0</v>
      </c>
      <c r="AW172" s="149">
        <f>T171*Other_forcing_efficacy*clim_sens2*(1-EXP(-1/clim_time2))
+AW171*EXP(-1/clim_time2)</f>
        <v>0</v>
      </c>
      <c r="AX172" s="113">
        <f>p_0*(inventory[[#This Row],[CO2_flux]]+inventory[[#This Row],[CH4_to_CO2]])+AX171</f>
        <v>0.51608700289982634</v>
      </c>
      <c r="AY172" s="113">
        <f>p_1*(inventory[[#This Row],[CO2_flux]]+inventory[[#This Row],[CH4_to_CO2]])+AY171*EXP(-1/life1_CO2)</f>
        <v>0.3569720548264263</v>
      </c>
      <c r="AZ172" s="113">
        <f>p_2*(inventory[[#This Row],[CO2_flux]]+inventory[[#This Row],[CH4_to_CO2]])+AZ171*EXP(-1/life2_CO2)</f>
        <v>9.6055330210002322E-3</v>
      </c>
      <c r="BA172" s="113">
        <f>p_3*(inventory[[#This Row],[CO2_flux]]+inventory[[#This Row],[CH4_to_CO2]])+BA171*EXP(-1/life3_CO2)</f>
        <v>3.7715564201800135E-7</v>
      </c>
      <c r="BB172" s="113">
        <f>IF(fossil_CH4,K171*(1-EXP(-1/life_CH4))*CH4_to_CO2,0)</f>
        <v>1.9212861808154601E-7</v>
      </c>
    </row>
    <row r="173" spans="1:54" x14ac:dyDescent="0.2">
      <c r="A173" s="43">
        <v>166</v>
      </c>
      <c r="B173" s="107">
        <v>0</v>
      </c>
      <c r="C173" s="107">
        <v>0</v>
      </c>
      <c r="D173" s="107">
        <v>0</v>
      </c>
      <c r="E173" s="107">
        <v>0</v>
      </c>
      <c r="F173" s="107">
        <v>0</v>
      </c>
      <c r="G173" s="107">
        <v>0</v>
      </c>
      <c r="H173" s="131">
        <f>SUM(inventory[[#This Row],[CO2_IRF]:[other_IRF]])</f>
        <v>4.9925872586793632E-10</v>
      </c>
      <c r="I173" s="133">
        <f>SUM(inventory[[#This Row],[CO2_temp]:[other_temp]])</f>
        <v>6.5753323006441105E-13</v>
      </c>
      <c r="J173" s="117">
        <f>SUM(inventory[[#This Row],[CO2_mass0]:[CO2_mass3]])</f>
        <v>0.8815017991856211</v>
      </c>
      <c r="K173" s="117">
        <f>inventory[[#This Row],[CH4_flux]]+K172*EXP(-1/life_CH4)</f>
        <v>1.5348210336266435E-6</v>
      </c>
      <c r="L173" s="117">
        <f>inventory[[#This Row],[Gas1_flux]]+L172*EXP(-1/life_gas1)</f>
        <v>0.25362440509532869</v>
      </c>
      <c r="M173" s="117">
        <f>inventory[[#This Row],[Gas2_flux]]+M172*EXP(-1/life_gas2)</f>
        <v>0</v>
      </c>
      <c r="N173" s="140">
        <f>inventory[[#This Row],[Gas3_flux]]+N172*EXP(-1/life_gas3)</f>
        <v>2.4999764131738687E-2</v>
      </c>
      <c r="O173" s="3">
        <f>inventory[[#This Row],[CO2]]*A_CO2</f>
        <v>1.5441267016334522E-15</v>
      </c>
      <c r="P173" s="3">
        <f>inventory[[#This Row],[CH4]]*A_CH4</f>
        <v>3.2312042195709557E-19</v>
      </c>
      <c r="Q173" s="3">
        <f>inventory[[#This Row],[gas1]]*A_gas1</f>
        <v>9.0502448566282457E-14</v>
      </c>
      <c r="R173" s="3">
        <f>inventory[[#This Row],[gas2]]*A_gas2</f>
        <v>0</v>
      </c>
      <c r="S173" s="3">
        <f>inventory[[#This Row],[gas3]]*A_gas3</f>
        <v>2.6645305785862712E-13</v>
      </c>
      <c r="T173" s="142">
        <f>inventory[[#This Row],[Other_forcing]]/earth_area</f>
        <v>0</v>
      </c>
      <c r="U173" s="3">
        <f>U172+A_CO2*(AX172+AY172*life1_CO2*(1-EXP(-1/life1_CO2))+AZ172*life2_CO2*(1-EXP(-1/life2_CO2))+BA172*life3_CO2*(1-EXP(-1/life3_CO2)))</f>
        <v>3.1213836911977143E-13</v>
      </c>
      <c r="V173" s="3">
        <f t="shared" si="26"/>
        <v>2.6105239600759827E-12</v>
      </c>
      <c r="W173" s="3">
        <f t="shared" si="27"/>
        <v>3.2226421911154454E-11</v>
      </c>
      <c r="X173" s="3">
        <f t="shared" si="28"/>
        <v>-3.5199999999999995E-12</v>
      </c>
      <c r="Y173" s="3">
        <f t="shared" si="29"/>
        <v>4.6762964162758613E-10</v>
      </c>
      <c r="Z173" s="142">
        <f>Z172+inventory[[#This Row],[Other_radfor]]</f>
        <v>0</v>
      </c>
      <c r="AA173" s="3">
        <f>SUM(inventory[[#This Row],[CO2_temp_s1]:[CO2_temp_s2]])</f>
        <v>1.250924338468497E-15</v>
      </c>
      <c r="AB173" s="3">
        <f>inventory[[#This Row],[CH4_temp_s1]]+inventory[[#This Row],[CH4_temp_s2]]</f>
        <v>1.8809596006630472E-15</v>
      </c>
      <c r="AC173" s="3">
        <f>inventory[[#This Row],[gas1_temp_s1]]+inventory[[#This Row],[gas1_temp_s2]]</f>
        <v>8.7890430879844124E-14</v>
      </c>
      <c r="AD173" s="3">
        <f>inventory[[#This Row],[gas2_temp_s1]]+inventory[[#This Row],[gas2_temp_s2]]</f>
        <v>-2.4587073488332066E-15</v>
      </c>
      <c r="AE173" s="3">
        <f>inventory[[#This Row],[gas3_temp_s1]]+inventory[[#This Row],[gas3_temp_s2]]</f>
        <v>5.6896962259426861E-13</v>
      </c>
      <c r="AF173" s="142">
        <f>inventory[[#This Row],[other_temp_s1]]+inventory[[#This Row],[other_temp_s2]]</f>
        <v>0</v>
      </c>
      <c r="AG173" s="118">
        <f>inventory[[#This Row],[CO2_flux]]+AG172</f>
        <v>1</v>
      </c>
      <c r="AH173" s="118">
        <f>inventory[[#This Row],[CH4_flux]]+AH172</f>
        <v>1</v>
      </c>
      <c r="AI173" s="118">
        <f>inventory[[#This Row],[Gas1_flux]]+AI172</f>
        <v>1</v>
      </c>
      <c r="AJ173" s="118">
        <f>inventory[[#This Row],[Gas2_flux]]+AJ172</f>
        <v>1</v>
      </c>
      <c r="AK173" s="144">
        <f>inventory[[#This Row],[Gas3_flux]]+AK172</f>
        <v>1</v>
      </c>
      <c r="AL173" s="113">
        <f>A_CO2*(AX172*clim_sens1*(1-EXP(-1/clim_time1))
+AY172*clim_sens1*life1_CO2/(life1_CO2-clim_time1)*(EXP(-1/life1_CO2)-EXP(-1/clim_time1))
+AZ172*clim_sens1*life2_CO2/(life2_CO2-clim_time1)*(EXP(-1/life2_CO2)-EXP(-1/clim_time1))
+BA172*clim_sens1*life3_CO2/(life3_CO2-clim_time1)*(EXP(-1/life3_CO2)-EXP(-1/clim_time1)))
+AL172*EXP(-1/clim_time1)</f>
        <v>9.859889605163115E-16</v>
      </c>
      <c r="AM173" s="113">
        <f>A_CO2*(AX172*clim_sens2*(1-EXP(-1/clim_time2))
+AY172*clim_sens2*life1_CO2/(life1_CO2-clim_time2)*(EXP(-1/life1_CO2)-EXP(-1/clim_time2))
+AZ172*clim_sens2*life2_CO2/(life2_CO2-clim_time2)*(EXP(-1/life2_CO2)-EXP(-1/clim_time2))
+BA172*clim_sens2*life3_CO2/(life3_CO2-clim_time2)*(EXP(-1/life3_CO2)-EXP(-1/clim_time2)))
+AM172*EXP(-1/clim_time2)</f>
        <v>2.6493537795218544E-16</v>
      </c>
      <c r="AN173" s="113">
        <f t="shared" si="30"/>
        <v>6.3097886774417715E-19</v>
      </c>
      <c r="AO173" s="113">
        <f t="shared" si="31"/>
        <v>1.8803286217953032E-15</v>
      </c>
      <c r="AP173" s="113">
        <f t="shared" si="32"/>
        <v>6.1367250259610196E-14</v>
      </c>
      <c r="AQ173" s="113">
        <f t="shared" si="33"/>
        <v>2.6523180620233931E-14</v>
      </c>
      <c r="AR173" s="113">
        <f t="shared" si="34"/>
        <v>-6.9242962152405182E-22</v>
      </c>
      <c r="AS173" s="113">
        <f t="shared" si="35"/>
        <v>-2.458706656403585E-15</v>
      </c>
      <c r="AT173" s="113">
        <f t="shared" si="36"/>
        <v>2.0671950236105853E-13</v>
      </c>
      <c r="AU173" s="113">
        <f t="shared" si="37"/>
        <v>3.6225012023321008E-13</v>
      </c>
      <c r="AV173" s="113">
        <f t="shared" si="38"/>
        <v>0</v>
      </c>
      <c r="AW173" s="149">
        <f>T172*Other_forcing_efficacy*clim_sens2*(1-EXP(-1/clim_time2))
+AW172*EXP(-1/clim_time2)</f>
        <v>0</v>
      </c>
      <c r="AX173" s="113">
        <f>p_0*(inventory[[#This Row],[CO2_flux]]+inventory[[#This Row],[CH4_to_CO2]])+AX172</f>
        <v>0.51608704141466089</v>
      </c>
      <c r="AY173" s="113">
        <f>p_1*(inventory[[#This Row],[CO2_flux]]+inventory[[#This Row],[CH4_to_CO2]])+AY172*EXP(-1/life1_CO2)</f>
        <v>0.35606813944185717</v>
      </c>
      <c r="AZ173" s="113">
        <f>p_2*(inventory[[#This Row],[CO2_flux]]+inventory[[#This Row],[CH4_to_CO2]])+AZ172*EXP(-1/life2_CO2)</f>
        <v>9.3462703951108558E-3</v>
      </c>
      <c r="BA173" s="113">
        <f>p_3*(inventory[[#This Row],[CO2_flux]]+inventory[[#This Row],[CH4_to_CO2]])+BA172*EXP(-1/life3_CO2)</f>
        <v>3.4793399230879861E-7</v>
      </c>
      <c r="BB173" s="113">
        <f>IF(fossil_CH4,K172*(1-EXP(-1/life_CH4))*CH4_to_CO2,0)</f>
        <v>1.7724268094794104E-7</v>
      </c>
    </row>
    <row r="174" spans="1:54" x14ac:dyDescent="0.2">
      <c r="A174" s="43">
        <v>167</v>
      </c>
      <c r="B174" s="107">
        <v>0</v>
      </c>
      <c r="C174" s="107">
        <v>0</v>
      </c>
      <c r="D174" s="107">
        <v>0</v>
      </c>
      <c r="E174" s="107">
        <v>0</v>
      </c>
      <c r="F174" s="107">
        <v>0</v>
      </c>
      <c r="G174" s="107">
        <v>0</v>
      </c>
      <c r="H174" s="131">
        <f>SUM(inventory[[#This Row],[CO2_IRF]:[other_IRF]])</f>
        <v>4.9961391306989735E-10</v>
      </c>
      <c r="I174" s="133">
        <f>SUM(inventory[[#This Row],[CO2_temp]:[other_temp]])</f>
        <v>6.5190780789791921E-13</v>
      </c>
      <c r="J174" s="117">
        <f>SUM(inventory[[#This Row],[CO2_mass0]:[CO2_mass3]])</f>
        <v>0.88034791086577557</v>
      </c>
      <c r="K174" s="117">
        <f>inventory[[#This Row],[CH4_flux]]+K173*EXP(-1/life_CH4)</f>
        <v>1.4159046033413663E-6</v>
      </c>
      <c r="L174" s="117">
        <f>inventory[[#This Row],[Gas1_flux]]+L173*EXP(-1/life_gas1)</f>
        <v>0.25153697326428559</v>
      </c>
      <c r="M174" s="117">
        <f>inventory[[#This Row],[Gas2_flux]]+M173*EXP(-1/life_gas2)</f>
        <v>0</v>
      </c>
      <c r="N174" s="140">
        <f>inventory[[#This Row],[Gas3_flux]]+N173*EXP(-1/life_gas3)</f>
        <v>2.4450341127560556E-2</v>
      </c>
      <c r="O174" s="3">
        <f>inventory[[#This Row],[CO2]]*A_CO2</f>
        <v>1.5421054354635788E-15</v>
      </c>
      <c r="P174" s="3">
        <f>inventory[[#This Row],[CH4]]*A_CH4</f>
        <v>2.980853681693474E-19</v>
      </c>
      <c r="Q174" s="3">
        <f>inventory[[#This Row],[gas1]]*A_gas1</f>
        <v>8.9757576668589526E-14</v>
      </c>
      <c r="R174" s="3">
        <f>inventory[[#This Row],[gas2]]*A_gas2</f>
        <v>0</v>
      </c>
      <c r="S174" s="3">
        <f>inventory[[#This Row],[gas3]]*A_gas3</f>
        <v>2.6059718502919996E-13</v>
      </c>
      <c r="T174" s="142">
        <f>inventory[[#This Row],[Other_forcing]]/earth_area</f>
        <v>0</v>
      </c>
      <c r="U174" s="3">
        <f>U173+A_CO2*(AX173+AY173*life1_CO2*(1-EXP(-1/life1_CO2))+AZ173*life2_CO2*(1-EXP(-1/life2_CO2))+BA173*life3_CO2*(1-EXP(-1/life3_CO2)))</f>
        <v>3.1368148370097713E-13</v>
      </c>
      <c r="V174" s="3">
        <f t="shared" si="26"/>
        <v>2.6105242705106498E-12</v>
      </c>
      <c r="W174" s="3">
        <f t="shared" si="27"/>
        <v>3.2316551410775298E-11</v>
      </c>
      <c r="X174" s="3">
        <f t="shared" si="28"/>
        <v>-3.5199999999999995E-12</v>
      </c>
      <c r="Y174" s="3">
        <f t="shared" si="29"/>
        <v>4.6789315590491038E-10</v>
      </c>
      <c r="Z174" s="142">
        <f>Z173+inventory[[#This Row],[Other_radfor]]</f>
        <v>0</v>
      </c>
      <c r="AA174" s="3">
        <f>SUM(inventory[[#This Row],[CO2_temp_s1]:[CO2_temp_s2]])</f>
        <v>1.2505127084360901E-15</v>
      </c>
      <c r="AB174" s="3">
        <f>inventory[[#This Row],[CH4_temp_s1]]+inventory[[#This Row],[CH4_temp_s2]]</f>
        <v>1.8763249101909461E-15</v>
      </c>
      <c r="AC174" s="3">
        <f>inventory[[#This Row],[gas1_temp_s1]]+inventory[[#This Row],[gas1_temp_s2]]</f>
        <v>8.7414968934346942E-14</v>
      </c>
      <c r="AD174" s="3">
        <f>inventory[[#This Row],[gas2_temp_s1]]+inventory[[#This Row],[gas2_temp_s2]]</f>
        <v>-2.4527104285917925E-15</v>
      </c>
      <c r="AE174" s="3">
        <f>inventory[[#This Row],[gas3_temp_s1]]+inventory[[#This Row],[gas3_temp_s2]]</f>
        <v>5.6381871177353699E-13</v>
      </c>
      <c r="AF174" s="142">
        <f>inventory[[#This Row],[other_temp_s1]]+inventory[[#This Row],[other_temp_s2]]</f>
        <v>0</v>
      </c>
      <c r="AG174" s="118">
        <f>inventory[[#This Row],[CO2_flux]]+AG173</f>
        <v>1</v>
      </c>
      <c r="AH174" s="118">
        <f>inventory[[#This Row],[CH4_flux]]+AH173</f>
        <v>1</v>
      </c>
      <c r="AI174" s="118">
        <f>inventory[[#This Row],[Gas1_flux]]+AI173</f>
        <v>1</v>
      </c>
      <c r="AJ174" s="118">
        <f>inventory[[#This Row],[Gas2_flux]]+AJ173</f>
        <v>1</v>
      </c>
      <c r="AK174" s="144">
        <f>inventory[[#This Row],[Gas3_flux]]+AK173</f>
        <v>1</v>
      </c>
      <c r="AL174" s="113">
        <f>A_CO2*(AX173*clim_sens1*(1-EXP(-1/clim_time1))
+AY173*clim_sens1*life1_CO2/(life1_CO2-clim_time1)*(EXP(-1/life1_CO2)-EXP(-1/clim_time1))
+AZ173*clim_sens1*life2_CO2/(life2_CO2-clim_time1)*(EXP(-1/life2_CO2)-EXP(-1/clim_time1))
+BA173*clim_sens1*life3_CO2/(life3_CO2-clim_time1)*(EXP(-1/life3_CO2)-EXP(-1/clim_time1)))
+AL173*EXP(-1/clim_time1)</f>
        <v>9.8460889047457975E-16</v>
      </c>
      <c r="AM174" s="113">
        <f>A_CO2*(AX173*clim_sens2*(1-EXP(-1/clim_time2))
+AY173*clim_sens2*life1_CO2/(life1_CO2-clim_time2)*(EXP(-1/life1_CO2)-EXP(-1/clim_time2))
+AZ173*clim_sens2*life2_CO2/(life2_CO2-clim_time2)*(EXP(-1/life2_CO2)-EXP(-1/clim_time2))
+BA173*clim_sens2*life3_CO2/(life3_CO2-clim_time2)*(EXP(-1/life3_CO2)-EXP(-1/clim_time2)))
+AM173*EXP(-1/clim_time2)</f>
        <v>2.6590381796151045E-16</v>
      </c>
      <c r="AN174" s="113">
        <f t="shared" si="30"/>
        <v>5.8212867439725063E-19</v>
      </c>
      <c r="AO174" s="113">
        <f t="shared" si="31"/>
        <v>1.8757427815165491E-15</v>
      </c>
      <c r="AP174" s="113">
        <f t="shared" si="32"/>
        <v>6.0862172939327697E-14</v>
      </c>
      <c r="AQ174" s="113">
        <f t="shared" si="33"/>
        <v>2.6552795995019242E-14</v>
      </c>
      <c r="AR174" s="113">
        <f t="shared" si="34"/>
        <v>-6.1471514662089174E-22</v>
      </c>
      <c r="AS174" s="113">
        <f t="shared" si="35"/>
        <v>-2.4527098138766459E-15</v>
      </c>
      <c r="AT174" s="113">
        <f t="shared" si="36"/>
        <v>2.0217640344957948E-13</v>
      </c>
      <c r="AU174" s="113">
        <f t="shared" si="37"/>
        <v>3.6164230832395751E-13</v>
      </c>
      <c r="AV174" s="113">
        <f t="shared" si="38"/>
        <v>0</v>
      </c>
      <c r="AW174" s="149">
        <f>T173*Other_forcing_efficacy*clim_sens2*(1-EXP(-1/clim_time2))
+AW173*EXP(-1/clim_time2)</f>
        <v>0</v>
      </c>
      <c r="AX174" s="113">
        <f>p_0*(inventory[[#This Row],[CO2_flux]]+inventory[[#This Row],[CH4_to_CO2]])+AX173</f>
        <v>0.51608707694540379</v>
      </c>
      <c r="AY174" s="113">
        <f>p_1*(inventory[[#This Row],[CO2_flux]]+inventory[[#This Row],[CH4_to_CO2]])+AY173*EXP(-1/life1_CO2)</f>
        <v>0.35516650995282883</v>
      </c>
      <c r="AZ174" s="113">
        <f>p_2*(inventory[[#This Row],[CO2_flux]]+inventory[[#This Row],[CH4_to_CO2]])+AZ173*EXP(-1/life2_CO2)</f>
        <v>9.0940029911355889E-3</v>
      </c>
      <c r="BA174" s="113">
        <f>p_3*(inventory[[#This Row],[CO2_flux]]+inventory[[#This Row],[CH4_to_CO2]])+BA173*EXP(-1/life3_CO2)</f>
        <v>3.209764073956719E-7</v>
      </c>
      <c r="BB174" s="113">
        <f>IF(fossil_CH4,K173*(1-EXP(-1/life_CH4))*CH4_to_CO2,0)</f>
        <v>1.6351009164225617E-7</v>
      </c>
    </row>
    <row r="175" spans="1:54" x14ac:dyDescent="0.2">
      <c r="A175" s="43">
        <v>168</v>
      </c>
      <c r="B175" s="107">
        <v>0</v>
      </c>
      <c r="C175" s="107">
        <v>0</v>
      </c>
      <c r="D175" s="107">
        <v>0</v>
      </c>
      <c r="E175" s="107">
        <v>0</v>
      </c>
      <c r="F175" s="107">
        <v>0</v>
      </c>
      <c r="G175" s="107">
        <v>0</v>
      </c>
      <c r="H175" s="131">
        <f>SUM(inventory[[#This Row],[CO2_IRF]:[other_IRF]])</f>
        <v>4.9996256514528616E-10</v>
      </c>
      <c r="I175" s="133">
        <f>SUM(inventory[[#This Row],[CO2_temp]:[other_temp]])</f>
        <v>6.4638096934491762E-13</v>
      </c>
      <c r="J175" s="117">
        <f>SUM(inventory[[#This Row],[CO2_mass0]:[CO2_mass3]])</f>
        <v>0.87920310890515263</v>
      </c>
      <c r="K175" s="117">
        <f>inventory[[#This Row],[CH4_flux]]+K174*EXP(-1/life_CH4)</f>
        <v>1.3062017015926241E-6</v>
      </c>
      <c r="L175" s="117">
        <f>inventory[[#This Row],[Gas1_flux]]+L174*EXP(-1/life_gas1)</f>
        <v>0.24946672184475538</v>
      </c>
      <c r="M175" s="117">
        <f>inventory[[#This Row],[Gas2_flux]]+M174*EXP(-1/life_gas2)</f>
        <v>0</v>
      </c>
      <c r="N175" s="140">
        <f>inventory[[#This Row],[Gas3_flux]]+N174*EXP(-1/life_gas3)</f>
        <v>2.3912992862805141E-2</v>
      </c>
      <c r="O175" s="3">
        <f>inventory[[#This Row],[CO2]]*A_CO2</f>
        <v>1.5401000858691556E-15</v>
      </c>
      <c r="P175" s="3">
        <f>inventory[[#This Row],[CH4]]*A_CH4</f>
        <v>2.7499000582653878E-19</v>
      </c>
      <c r="Q175" s="3">
        <f>inventory[[#This Row],[gas1]]*A_gas1</f>
        <v>8.9018835369049046E-14</v>
      </c>
      <c r="R175" s="3">
        <f>inventory[[#This Row],[gas2]]*A_gas2</f>
        <v>0</v>
      </c>
      <c r="S175" s="3">
        <f>inventory[[#This Row],[gas3]]*A_gas3</f>
        <v>2.548700074636591E-13</v>
      </c>
      <c r="T175" s="142">
        <f>inventory[[#This Row],[Other_forcing]]/earth_area</f>
        <v>0</v>
      </c>
      <c r="U175" s="3">
        <f>U174+A_CO2*(AX174+AY174*life1_CO2*(1-EXP(-1/life1_CO2))+AZ174*life2_CO2*(1-EXP(-1/life2_CO2))+BA174*life3_CO2*(1-EXP(-1/life3_CO2)))</f>
        <v>3.1522258501363712E-13</v>
      </c>
      <c r="V175" s="3">
        <f t="shared" si="26"/>
        <v>2.6105245568931427E-12</v>
      </c>
      <c r="W175" s="3">
        <f t="shared" si="27"/>
        <v>3.2405939108019696E-11</v>
      </c>
      <c r="X175" s="3">
        <f t="shared" si="28"/>
        <v>-3.5199999999999995E-12</v>
      </c>
      <c r="Y175" s="3">
        <f t="shared" si="29"/>
        <v>4.6815087889535972E-10</v>
      </c>
      <c r="Z175" s="142">
        <f>Z174+inventory[[#This Row],[Other_radfor]]</f>
        <v>0</v>
      </c>
      <c r="AA175" s="3">
        <f>SUM(inventory[[#This Row],[CO2_temp_s1]:[CO2_temp_s2]])</f>
        <v>1.2501089328404804E-15</v>
      </c>
      <c r="AB175" s="3">
        <f>inventory[[#This Row],[CH4_temp_s1]]+inventory[[#This Row],[CH4_temp_s2]]</f>
        <v>1.8717051601872739E-15</v>
      </c>
      <c r="AC175" s="3">
        <f>inventory[[#This Row],[gas1_temp_s1]]+inventory[[#This Row],[gas1_temp_s2]]</f>
        <v>8.6942815563402702E-14</v>
      </c>
      <c r="AD175" s="3">
        <f>inventory[[#This Row],[gas2_temp_s1]]+inventory[[#This Row],[gas2_temp_s2]]</f>
        <v>-2.4467281435105495E-15</v>
      </c>
      <c r="AE175" s="3">
        <f>inventory[[#This Row],[gas3_temp_s1]]+inventory[[#This Row],[gas3_temp_s2]]</f>
        <v>5.5876306783199773E-13</v>
      </c>
      <c r="AF175" s="142">
        <f>inventory[[#This Row],[other_temp_s1]]+inventory[[#This Row],[other_temp_s2]]</f>
        <v>0</v>
      </c>
      <c r="AG175" s="118">
        <f>inventory[[#This Row],[CO2_flux]]+AG174</f>
        <v>1</v>
      </c>
      <c r="AH175" s="118">
        <f>inventory[[#This Row],[CH4_flux]]+AH174</f>
        <v>1</v>
      </c>
      <c r="AI175" s="118">
        <f>inventory[[#This Row],[Gas1_flux]]+AI174</f>
        <v>1</v>
      </c>
      <c r="AJ175" s="118">
        <f>inventory[[#This Row],[Gas2_flux]]+AJ174</f>
        <v>1</v>
      </c>
      <c r="AK175" s="144">
        <f>inventory[[#This Row],[Gas3_flux]]+AK174</f>
        <v>1</v>
      </c>
      <c r="AL175" s="113">
        <f>A_CO2*(AX174*clim_sens1*(1-EXP(-1/clim_time1))
+AY174*clim_sens1*life1_CO2/(life1_CO2-clim_time1)*(EXP(-1/life1_CO2)-EXP(-1/clim_time1))
+AZ174*clim_sens1*life2_CO2/(life2_CO2-clim_time1)*(EXP(-1/life2_CO2)-EXP(-1/clim_time1))
+BA174*clim_sens1*life3_CO2/(life3_CO2-clim_time1)*(EXP(-1/life3_CO2)-EXP(-1/clim_time1)))
+AL174*EXP(-1/clim_time1)</f>
        <v>9.832411434791927E-16</v>
      </c>
      <c r="AM175" s="113">
        <f>A_CO2*(AX174*clim_sens2*(1-EXP(-1/clim_time2))
+AY174*clim_sens2*life1_CO2/(life1_CO2-clim_time2)*(EXP(-1/life1_CO2)-EXP(-1/clim_time2))
+AZ174*clim_sens2*life2_CO2/(life2_CO2-clim_time2)*(EXP(-1/life2_CO2)-EXP(-1/clim_time2))
+BA174*clim_sens2*life3_CO2/(life3_CO2-clim_time2)*(EXP(-1/life3_CO2)-EXP(-1/clim_time2)))
+AM174*EXP(-1/clim_time2)</f>
        <v>2.6686778936128766E-16</v>
      </c>
      <c r="AN175" s="113">
        <f t="shared" si="30"/>
        <v>5.3705914510240738E-19</v>
      </c>
      <c r="AO175" s="113">
        <f t="shared" si="31"/>
        <v>1.8711681010421716E-15</v>
      </c>
      <c r="AP175" s="113">
        <f t="shared" si="32"/>
        <v>6.0361252603077217E-14</v>
      </c>
      <c r="AQ175" s="113">
        <f t="shared" si="33"/>
        <v>2.6581562960325482E-14</v>
      </c>
      <c r="AR175" s="113">
        <f t="shared" si="34"/>
        <v>-5.4572291499233446E-22</v>
      </c>
      <c r="AS175" s="113">
        <f t="shared" si="35"/>
        <v>-2.4467275977876347E-15</v>
      </c>
      <c r="AT175" s="113">
        <f t="shared" si="36"/>
        <v>1.9773314858313047E-13</v>
      </c>
      <c r="AU175" s="113">
        <f t="shared" si="37"/>
        <v>3.6102991924886729E-13</v>
      </c>
      <c r="AV175" s="113">
        <f t="shared" si="38"/>
        <v>0</v>
      </c>
      <c r="AW175" s="149">
        <f>T174*Other_forcing_efficacy*clim_sens2*(1-EXP(-1/clim_time2))
+AW174*EXP(-1/clim_time2)</f>
        <v>0</v>
      </c>
      <c r="AX175" s="113">
        <f>p_0*(inventory[[#This Row],[CO2_flux]]+inventory[[#This Row],[CH4_to_CO2]])+AX174</f>
        <v>0.51608710972325955</v>
      </c>
      <c r="AY175" s="113">
        <f>p_1*(inventory[[#This Row],[CO2_flux]]+inventory[[#This Row],[CH4_to_CO2]])+AY174*EXP(-1/life1_CO2)</f>
        <v>0.35426716080913473</v>
      </c>
      <c r="AZ175" s="113">
        <f>p_2*(inventory[[#This Row],[CO2_flux]]+inventory[[#This Row],[CH4_to_CO2]])+AZ174*EXP(-1/life2_CO2)</f>
        <v>8.8485422652885767E-3</v>
      </c>
      <c r="BA175" s="113">
        <f>p_3*(inventory[[#This Row],[CO2_flux]]+inventory[[#This Row],[CH4_to_CO2]])+BA174*EXP(-1/life3_CO2)</f>
        <v>2.9610746975592984E-7</v>
      </c>
      <c r="BB175" s="113">
        <f>IF(fossil_CH4,K174*(1-EXP(-1/life_CH4))*CH4_to_CO2,0)</f>
        <v>1.5084148990452056E-7</v>
      </c>
    </row>
    <row r="176" spans="1:54" x14ac:dyDescent="0.2">
      <c r="A176" s="43">
        <v>169</v>
      </c>
      <c r="B176" s="107">
        <v>0</v>
      </c>
      <c r="C176" s="107">
        <v>0</v>
      </c>
      <c r="D176" s="107">
        <v>0</v>
      </c>
      <c r="E176" s="107">
        <v>0</v>
      </c>
      <c r="F176" s="107">
        <v>0</v>
      </c>
      <c r="G176" s="107">
        <v>0</v>
      </c>
      <c r="H176" s="131">
        <f>SUM(inventory[[#This Row],[CO2_IRF]:[other_IRF]])</f>
        <v>5.0030481549290097E-10</v>
      </c>
      <c r="I176" s="133">
        <f>SUM(inventory[[#This Row],[CO2_temp]:[other_temp]])</f>
        <v>6.4095063820491467E-13</v>
      </c>
      <c r="J176" s="117">
        <f>SUM(inventory[[#This Row],[CO2_mass0]:[CO2_mass3]])</f>
        <v>0.87806720432349494</v>
      </c>
      <c r="K176" s="117">
        <f>inventory[[#This Row],[CH4_flux]]+K175*EXP(-1/life_CH4)</f>
        <v>1.204998473214315E-6</v>
      </c>
      <c r="L176" s="117">
        <f>inventory[[#This Row],[Gas1_flux]]+L175*EXP(-1/life_gas1)</f>
        <v>0.2474135094349757</v>
      </c>
      <c r="M176" s="117">
        <f>inventory[[#This Row],[Gas2_flux]]+M175*EXP(-1/life_gas2)</f>
        <v>0</v>
      </c>
      <c r="N176" s="140">
        <f>inventory[[#This Row],[Gas3_flux]]+N175*EXP(-1/life_gas3)</f>
        <v>2.3387453969384433E-2</v>
      </c>
      <c r="O176" s="3">
        <f>inventory[[#This Row],[CO2]]*A_CO2</f>
        <v>1.5381103218134658E-15</v>
      </c>
      <c r="P176" s="3">
        <f>inventory[[#This Row],[CH4]]*A_CH4</f>
        <v>2.5368404953549783E-19</v>
      </c>
      <c r="Q176" s="3">
        <f>inventory[[#This Row],[gas1]]*A_gas1</f>
        <v>8.8286174210349056E-14</v>
      </c>
      <c r="R176" s="3">
        <f>inventory[[#This Row],[gas2]]*A_gas2</f>
        <v>0</v>
      </c>
      <c r="S176" s="3">
        <f>inventory[[#This Row],[gas3]]*A_gas3</f>
        <v>2.4926869680977942E-13</v>
      </c>
      <c r="T176" s="142">
        <f>inventory[[#This Row],[Other_forcing]]/earth_area</f>
        <v>0</v>
      </c>
      <c r="U176" s="3">
        <f>U175+A_CO2*(AX175+AY175*life1_CO2*(1-EXP(-1/life1_CO2))+AZ175*life2_CO2*(1-EXP(-1/life2_CO2))+BA175*life3_CO2*(1-EXP(-1/life3_CO2)))</f>
        <v>3.1676168880719792E-13</v>
      </c>
      <c r="V176" s="3">
        <f t="shared" si="26"/>
        <v>2.6105248210870007E-12</v>
      </c>
      <c r="W176" s="3">
        <f t="shared" si="27"/>
        <v>3.2494591108222395E-11</v>
      </c>
      <c r="X176" s="3">
        <f t="shared" si="28"/>
        <v>-3.5199999999999995E-12</v>
      </c>
      <c r="Y176" s="3">
        <f t="shared" si="29"/>
        <v>4.6840293787478433E-10</v>
      </c>
      <c r="Z176" s="142">
        <f>Z175+inventory[[#This Row],[Other_radfor]]</f>
        <v>0</v>
      </c>
      <c r="AA176" s="3">
        <f>SUM(inventory[[#This Row],[CO2_temp_s1]:[CO2_temp_s2]])</f>
        <v>1.2497127711306501E-15</v>
      </c>
      <c r="AB176" s="3">
        <f>inventory[[#This Row],[CH4_temp_s1]]+inventory[[#This Row],[CH4_temp_s2]]</f>
        <v>1.8671000329322322E-15</v>
      </c>
      <c r="AC176" s="3">
        <f>inventory[[#This Row],[gas1_temp_s1]]+inventory[[#This Row],[gas1_temp_s2]]</f>
        <v>8.6473945011715379E-14</v>
      </c>
      <c r="AD176" s="3">
        <f>inventory[[#This Row],[gas2_temp_s1]]+inventory[[#This Row],[gas2_temp_s2]]</f>
        <v>-2.4407604569363204E-15</v>
      </c>
      <c r="AE176" s="3">
        <f>inventory[[#This Row],[gas3_temp_s1]]+inventory[[#This Row],[gas3_temp_s2]]</f>
        <v>5.5380064084607269E-13</v>
      </c>
      <c r="AF176" s="142">
        <f>inventory[[#This Row],[other_temp_s1]]+inventory[[#This Row],[other_temp_s2]]</f>
        <v>0</v>
      </c>
      <c r="AG176" s="118">
        <f>inventory[[#This Row],[CO2_flux]]+AG175</f>
        <v>1</v>
      </c>
      <c r="AH176" s="118">
        <f>inventory[[#This Row],[CH4_flux]]+AH175</f>
        <v>1</v>
      </c>
      <c r="AI176" s="118">
        <f>inventory[[#This Row],[Gas1_flux]]+AI175</f>
        <v>1</v>
      </c>
      <c r="AJ176" s="118">
        <f>inventory[[#This Row],[Gas2_flux]]+AJ175</f>
        <v>1</v>
      </c>
      <c r="AK176" s="144">
        <f>inventory[[#This Row],[Gas3_flux]]+AK175</f>
        <v>1</v>
      </c>
      <c r="AL176" s="113">
        <f>A_CO2*(AX175*clim_sens1*(1-EXP(-1/clim_time1))
+AY175*clim_sens1*life1_CO2/(life1_CO2-clim_time1)*(EXP(-1/life1_CO2)-EXP(-1/clim_time1))
+AZ175*clim_sens1*life2_CO2/(life2_CO2-clim_time1)*(EXP(-1/life2_CO2)-EXP(-1/clim_time1))
+BA175*clim_sens1*life3_CO2/(life3_CO2-clim_time1)*(EXP(-1/life3_CO2)-EXP(-1/clim_time1)))
+AL175*EXP(-1/clim_time1)</f>
        <v>9.8188545160087103E-16</v>
      </c>
      <c r="AM176" s="113">
        <f>A_CO2*(AX175*clim_sens2*(1-EXP(-1/clim_time2))
+AY175*clim_sens2*life1_CO2/(life1_CO2-clim_time2)*(EXP(-1/life1_CO2)-EXP(-1/clim_time2))
+AZ175*clim_sens2*life2_CO2/(life2_CO2-clim_time2)*(EXP(-1/life2_CO2)-EXP(-1/clim_time2))
+BA175*clim_sens2*life3_CO2/(life3_CO2-clim_time2)*(EXP(-1/life3_CO2)-EXP(-1/clim_time2)))
+AM175*EXP(-1/clim_time2)</f>
        <v>2.6782731952977914E-16</v>
      </c>
      <c r="AN176" s="113">
        <f t="shared" si="30"/>
        <v>4.954778292179755E-19</v>
      </c>
      <c r="AO176" s="113">
        <f t="shared" si="31"/>
        <v>1.8666045551030142E-15</v>
      </c>
      <c r="AP176" s="113">
        <f t="shared" si="32"/>
        <v>5.9864455038021363E-14</v>
      </c>
      <c r="AQ176" s="113">
        <f t="shared" si="33"/>
        <v>2.6609489973694016E-14</v>
      </c>
      <c r="AR176" s="113">
        <f t="shared" si="34"/>
        <v>-4.8447399024543438E-22</v>
      </c>
      <c r="AS176" s="113">
        <f t="shared" si="35"/>
        <v>-2.4407599724623302E-15</v>
      </c>
      <c r="AT176" s="113">
        <f t="shared" si="36"/>
        <v>1.9338754350098864E-13</v>
      </c>
      <c r="AU176" s="113">
        <f t="shared" si="37"/>
        <v>3.60413097345084E-13</v>
      </c>
      <c r="AV176" s="113">
        <f t="shared" si="38"/>
        <v>0</v>
      </c>
      <c r="AW176" s="149">
        <f>T175*Other_forcing_efficacy*clim_sens2*(1-EXP(-1/clim_time2))
+AW175*EXP(-1/clim_time2)</f>
        <v>0</v>
      </c>
      <c r="AX176" s="113">
        <f>p_0*(inventory[[#This Row],[CO2_flux]]+inventory[[#This Row],[CH4_to_CO2]])+AX175</f>
        <v>0.51608713996151911</v>
      </c>
      <c r="AY176" s="113">
        <f>p_1*(inventory[[#This Row],[CO2_flux]]+inventory[[#This Row],[CH4_to_CO2]])+AY175*EXP(-1/life1_CO2)</f>
        <v>0.35337008645615736</v>
      </c>
      <c r="AZ176" s="113">
        <f>p_2*(inventory[[#This Row],[CO2_flux]]+inventory[[#This Row],[CH4_to_CO2]])+AZ175*EXP(-1/life2_CO2)</f>
        <v>8.6097047404654365E-3</v>
      </c>
      <c r="BA176" s="113">
        <f>p_3*(inventory[[#This Row],[CO2_flux]]+inventory[[#This Row],[CH4_to_CO2]])+BA175*EXP(-1/life3_CO2)</f>
        <v>2.7316535304471406E-7</v>
      </c>
      <c r="BB176" s="113">
        <f>IF(fossil_CH4,K175*(1-EXP(-1/life_CH4))*CH4_to_CO2,0)</f>
        <v>1.3915443902017509E-7</v>
      </c>
    </row>
    <row r="177" spans="1:54" x14ac:dyDescent="0.2">
      <c r="A177" s="43">
        <v>170</v>
      </c>
      <c r="B177" s="107">
        <v>0</v>
      </c>
      <c r="C177" s="107">
        <v>0</v>
      </c>
      <c r="D177" s="107">
        <v>0</v>
      </c>
      <c r="E177" s="107">
        <v>0</v>
      </c>
      <c r="F177" s="107">
        <v>0</v>
      </c>
      <c r="G177" s="107">
        <v>0</v>
      </c>
      <c r="H177" s="131">
        <f>SUM(inventory[[#This Row],[CO2_IRF]:[other_IRF]])</f>
        <v>5.006407946636613E-10</v>
      </c>
      <c r="I177" s="133">
        <f>SUM(inventory[[#This Row],[CO2_temp]:[other_temp]])</f>
        <v>6.3561478345653931E-13</v>
      </c>
      <c r="J177" s="117">
        <f>SUM(inventory[[#This Row],[CO2_mass0]:[CO2_mass3]])</f>
        <v>0.8769400130652929</v>
      </c>
      <c r="K177" s="117">
        <f>inventory[[#This Row],[CH4_flux]]+K176*EXP(-1/life_CH4)</f>
        <v>1.1116363718393654E-6</v>
      </c>
      <c r="L177" s="117">
        <f>inventory[[#This Row],[Gas1_flux]]+L176*EXP(-1/life_gas1)</f>
        <v>0.24537719579697806</v>
      </c>
      <c r="M177" s="117">
        <f>inventory[[#This Row],[Gas2_flux]]+M176*EXP(-1/life_gas2)</f>
        <v>0</v>
      </c>
      <c r="N177" s="140">
        <f>inventory[[#This Row],[Gas3_flux]]+N176*EXP(-1/life_gas3)</f>
        <v>2.2873464911238737E-2</v>
      </c>
      <c r="O177" s="3">
        <f>inventory[[#This Row],[CO2]]*A_CO2</f>
        <v>1.5361358208864733E-15</v>
      </c>
      <c r="P177" s="3">
        <f>inventory[[#This Row],[CH4]]*A_CH4</f>
        <v>2.3402885786810683E-19</v>
      </c>
      <c r="Q177" s="3">
        <f>inventory[[#This Row],[gas1]]*A_gas1</f>
        <v>8.7559543150461771E-14</v>
      </c>
      <c r="R177" s="3">
        <f>inventory[[#This Row],[gas2]]*A_gas2</f>
        <v>0</v>
      </c>
      <c r="S177" s="3">
        <f>inventory[[#This Row],[gas3]]*A_gas3</f>
        <v>2.4379048687439346E-13</v>
      </c>
      <c r="T177" s="142">
        <f>inventory[[#This Row],[Other_forcing]]/earth_area</f>
        <v>0</v>
      </c>
      <c r="U177" s="3">
        <f>U176+A_CO2*(AX176+AY176*life1_CO2*(1-EXP(-1/life1_CO2))+AZ176*life2_CO2*(1-EXP(-1/life2_CO2))+BA176*life3_CO2*(1-EXP(-1/life3_CO2)))</f>
        <v>3.1829881050447018E-13</v>
      </c>
      <c r="V177" s="3">
        <f t="shared" si="26"/>
        <v>2.6105250648113775E-12</v>
      </c>
      <c r="W177" s="3">
        <f t="shared" si="27"/>
        <v>3.2582513466468753E-11</v>
      </c>
      <c r="X177" s="3">
        <f t="shared" si="28"/>
        <v>-3.5199999999999995E-12</v>
      </c>
      <c r="Y177" s="3">
        <f t="shared" si="29"/>
        <v>4.6864945732187673E-10</v>
      </c>
      <c r="Z177" s="142">
        <f>Z176+inventory[[#This Row],[Other_radfor]]</f>
        <v>0</v>
      </c>
      <c r="AA177" s="3">
        <f>SUM(inventory[[#This Row],[CO2_temp_s1]:[CO2_temp_s2]])</f>
        <v>1.249323989291755E-15</v>
      </c>
      <c r="AB177" s="3">
        <f>inventory[[#This Row],[CH4_temp_s1]]+inventory[[#This Row],[CH4_temp_s2]]</f>
        <v>1.8625092332224511E-15</v>
      </c>
      <c r="AC177" s="3">
        <f>inventory[[#This Row],[gas1_temp_s1]]+inventory[[#This Row],[gas1_temp_s2]]</f>
        <v>8.600833173227539E-14</v>
      </c>
      <c r="AD177" s="3">
        <f>inventory[[#This Row],[gas2_temp_s1]]+inventory[[#This Row],[gas2_temp_s2]]</f>
        <v>-2.434807332412828E-15</v>
      </c>
      <c r="AE177" s="3">
        <f>inventory[[#This Row],[gas3_temp_s1]]+inventory[[#This Row],[gas3_temp_s2]]</f>
        <v>5.4892942583416251E-13</v>
      </c>
      <c r="AF177" s="142">
        <f>inventory[[#This Row],[other_temp_s1]]+inventory[[#This Row],[other_temp_s2]]</f>
        <v>0</v>
      </c>
      <c r="AG177" s="118">
        <f>inventory[[#This Row],[CO2_flux]]+AG176</f>
        <v>1</v>
      </c>
      <c r="AH177" s="118">
        <f>inventory[[#This Row],[CH4_flux]]+AH176</f>
        <v>1</v>
      </c>
      <c r="AI177" s="118">
        <f>inventory[[#This Row],[Gas1_flux]]+AI176</f>
        <v>1</v>
      </c>
      <c r="AJ177" s="118">
        <f>inventory[[#This Row],[Gas2_flux]]+AJ176</f>
        <v>1</v>
      </c>
      <c r="AK177" s="144">
        <f>inventory[[#This Row],[Gas3_flux]]+AK176</f>
        <v>1</v>
      </c>
      <c r="AL177" s="113">
        <f>A_CO2*(AX176*clim_sens1*(1-EXP(-1/clim_time1))
+AY176*clim_sens1*life1_CO2/(life1_CO2-clim_time1)*(EXP(-1/life1_CO2)-EXP(-1/clim_time1))
+AZ176*clim_sens1*life2_CO2/(life2_CO2-clim_time1)*(EXP(-1/life2_CO2)-EXP(-1/clim_time1))
+BA176*clim_sens1*life3_CO2/(life3_CO2-clim_time1)*(EXP(-1/life3_CO2)-EXP(-1/clim_time1)))
+AL176*EXP(-1/clim_time1)</f>
        <v>9.8054155385505465E-16</v>
      </c>
      <c r="AM177" s="113">
        <f>A_CO2*(AX176*clim_sens2*(1-EXP(-1/clim_time2))
+AY176*clim_sens2*life1_CO2/(life1_CO2-clim_time2)*(EXP(-1/life1_CO2)-EXP(-1/clim_time2))
+AZ176*clim_sens2*life2_CO2/(life2_CO2-clim_time2)*(EXP(-1/life2_CO2)-EXP(-1/clim_time2))
+BA176*clim_sens2*life3_CO2/(life3_CO2-clim_time2)*(EXP(-1/life3_CO2)-EXP(-1/clim_time2)))
+AM176*EXP(-1/clim_time2)</f>
        <v>2.6878243543670034E-16</v>
      </c>
      <c r="AN177" s="113">
        <f t="shared" si="30"/>
        <v>4.5711488197232835E-19</v>
      </c>
      <c r="AO177" s="113">
        <f t="shared" si="31"/>
        <v>1.8620521183404788E-15</v>
      </c>
      <c r="AP177" s="113">
        <f t="shared" si="32"/>
        <v>5.9371746312815224E-14</v>
      </c>
      <c r="AQ177" s="113">
        <f t="shared" si="33"/>
        <v>2.6636585419460167E-14</v>
      </c>
      <c r="AR177" s="113">
        <f t="shared" si="34"/>
        <v>-4.300993063991645E-22</v>
      </c>
      <c r="AS177" s="113">
        <f t="shared" si="35"/>
        <v>-2.4348069023135215E-15</v>
      </c>
      <c r="AT177" s="113">
        <f t="shared" si="36"/>
        <v>1.8913744216321932E-13</v>
      </c>
      <c r="AU177" s="113">
        <f t="shared" si="37"/>
        <v>3.5979198367094319E-13</v>
      </c>
      <c r="AV177" s="113">
        <f t="shared" si="38"/>
        <v>0</v>
      </c>
      <c r="AW177" s="149">
        <f>T176*Other_forcing_efficacy*clim_sens2*(1-EXP(-1/clim_time2))
+AW176*EXP(-1/clim_time2)</f>
        <v>0</v>
      </c>
      <c r="AX177" s="113">
        <f>p_0*(inventory[[#This Row],[CO2_flux]]+inventory[[#This Row],[CH4_to_CO2]])+AX176</f>
        <v>0.51608716785694797</v>
      </c>
      <c r="AY177" s="113">
        <f>p_1*(inventory[[#This Row],[CO2_flux]]+inventory[[#This Row],[CH4_to_CO2]])+AY176*EXP(-1/life1_CO2)</f>
        <v>0.3524752813363099</v>
      </c>
      <c r="AZ177" s="113">
        <f>p_2*(inventory[[#This Row],[CO2_flux]]+inventory[[#This Row],[CH4_to_CO2]])+AZ176*EXP(-1/life2_CO2)</f>
        <v>8.3773118712659536E-3</v>
      </c>
      <c r="BA177" s="113">
        <f>p_3*(inventory[[#This Row],[CO2_flux]]+inventory[[#This Row],[CH4_to_CO2]])+BA176*EXP(-1/life3_CO2)</f>
        <v>2.5200076906385344E-7</v>
      </c>
      <c r="BB177" s="113">
        <f>IF(fossil_CH4,K176*(1-EXP(-1/life_CH4))*CH4_to_CO2,0)</f>
        <v>1.2837288939055564E-7</v>
      </c>
    </row>
    <row r="178" spans="1:54" x14ac:dyDescent="0.2">
      <c r="A178" s="43">
        <v>171</v>
      </c>
      <c r="B178" s="107">
        <v>0</v>
      </c>
      <c r="C178" s="107">
        <v>0</v>
      </c>
      <c r="D178" s="107">
        <v>0</v>
      </c>
      <c r="E178" s="107">
        <v>0</v>
      </c>
      <c r="F178" s="107">
        <v>0</v>
      </c>
      <c r="G178" s="107">
        <v>0</v>
      </c>
      <c r="H178" s="131">
        <f>SUM(inventory[[#This Row],[CO2_IRF]:[other_IRF]])</f>
        <v>5.0097063042251609E-10</v>
      </c>
      <c r="I178" s="133">
        <f>SUM(inventory[[#This Row],[CO2_temp]:[other_temp]])</f>
        <v>6.3037141826683381E-13</v>
      </c>
      <c r="J178" s="117">
        <f>SUM(inventory[[#This Row],[CO2_mass0]:[CO2_mass3]])</f>
        <v>0.87582135586994714</v>
      </c>
      <c r="K178" s="117">
        <f>inventory[[#This Row],[CH4_flux]]+K177*EXP(-1/life_CH4)</f>
        <v>1.0255078746281583E-6</v>
      </c>
      <c r="L178" s="117">
        <f>inventory[[#This Row],[Gas1_flux]]+L177*EXP(-1/life_gas1)</f>
        <v>0.24335764184700945</v>
      </c>
      <c r="M178" s="117">
        <f>inventory[[#This Row],[Gas2_flux]]+M177*EXP(-1/life_gas2)</f>
        <v>0</v>
      </c>
      <c r="N178" s="140">
        <f>inventory[[#This Row],[Gas3_flux]]+N177*EXP(-1/life_gas3)</f>
        <v>2.2370771856165428E-2</v>
      </c>
      <c r="O178" s="3">
        <f>inventory[[#This Row],[CO2]]*A_CO2</f>
        <v>1.534176269077386E-15</v>
      </c>
      <c r="P178" s="3">
        <f>inventory[[#This Row],[CH4]]*A_CH4</f>
        <v>2.158965311982955E-19</v>
      </c>
      <c r="Q178" s="3">
        <f>inventory[[#This Row],[gas1]]*A_gas1</f>
        <v>8.6838892559225613E-14</v>
      </c>
      <c r="R178" s="3">
        <f>inventory[[#This Row],[gas2]]*A_gas2</f>
        <v>0</v>
      </c>
      <c r="S178" s="3">
        <f>inventory[[#This Row],[gas3]]*A_gas3</f>
        <v>2.384326722573136E-13</v>
      </c>
      <c r="T178" s="142">
        <f>inventory[[#This Row],[Other_forcing]]/earth_area</f>
        <v>0</v>
      </c>
      <c r="U178" s="3">
        <f>U177+A_CO2*(AX177+AY177*life1_CO2*(1-EXP(-1/life1_CO2))+AZ177*life2_CO2*(1-EXP(-1/life2_CO2))+BA177*life3_CO2*(1-EXP(-1/life3_CO2)))</f>
        <v>3.1983396521013593E-13</v>
      </c>
      <c r="V178" s="3">
        <f t="shared" si="26"/>
        <v>2.6105252896522281E-12</v>
      </c>
      <c r="W178" s="3">
        <f t="shared" si="27"/>
        <v>3.2669712188008328E-11</v>
      </c>
      <c r="X178" s="3">
        <f t="shared" si="28"/>
        <v>-3.5199999999999995E-12</v>
      </c>
      <c r="Y178" s="3">
        <f t="shared" si="29"/>
        <v>4.6889055897964535E-10</v>
      </c>
      <c r="Z178" s="142">
        <f>Z177+inventory[[#This Row],[Other_radfor]]</f>
        <v>0</v>
      </c>
      <c r="AA178" s="3">
        <f>SUM(inventory[[#This Row],[CO2_temp_s1]:[CO2_temp_s2]])</f>
        <v>1.248942359677895E-15</v>
      </c>
      <c r="AB178" s="3">
        <f>inventory[[#This Row],[CH4_temp_s1]]+inventory[[#This Row],[CH4_temp_s2]]</f>
        <v>1.8579324866373717E-15</v>
      </c>
      <c r="AC178" s="3">
        <f>inventory[[#This Row],[gas1_temp_s1]]+inventory[[#This Row],[gas1_temp_s2]]</f>
        <v>8.5545950384664565E-14</v>
      </c>
      <c r="AD178" s="3">
        <f>inventory[[#This Row],[gas2_temp_s1]]+inventory[[#This Row],[gas2_temp_s2]]</f>
        <v>-2.4288687336681328E-15</v>
      </c>
      <c r="AE178" s="3">
        <f>inventory[[#This Row],[gas3_temp_s1]]+inventory[[#This Row],[gas3_temp_s2]]</f>
        <v>5.4414746176952208E-13</v>
      </c>
      <c r="AF178" s="142">
        <f>inventory[[#This Row],[other_temp_s1]]+inventory[[#This Row],[other_temp_s2]]</f>
        <v>0</v>
      </c>
      <c r="AG178" s="118">
        <f>inventory[[#This Row],[CO2_flux]]+AG177</f>
        <v>1</v>
      </c>
      <c r="AH178" s="118">
        <f>inventory[[#This Row],[CH4_flux]]+AH177</f>
        <v>1</v>
      </c>
      <c r="AI178" s="118">
        <f>inventory[[#This Row],[Gas1_flux]]+AI177</f>
        <v>1</v>
      </c>
      <c r="AJ178" s="118">
        <f>inventory[[#This Row],[Gas2_flux]]+AJ177</f>
        <v>1</v>
      </c>
      <c r="AK178" s="144">
        <f>inventory[[#This Row],[Gas3_flux]]+AK177</f>
        <v>1</v>
      </c>
      <c r="AL178" s="113">
        <f>A_CO2*(AX177*clim_sens1*(1-EXP(-1/clim_time1))
+AY177*clim_sens1*life1_CO2/(life1_CO2-clim_time1)*(EXP(-1/life1_CO2)-EXP(-1/clim_time1))
+AZ177*clim_sens1*life2_CO2/(life2_CO2-clim_time1)*(EXP(-1/life2_CO2)-EXP(-1/clim_time1))
+BA177*clim_sens1*life3_CO2/(life3_CO2-clim_time1)*(EXP(-1/life3_CO2)-EXP(-1/clim_time1)))
+AL177*EXP(-1/clim_time1)</f>
        <v>9.7920919602477739E-16</v>
      </c>
      <c r="AM178" s="113">
        <f>A_CO2*(AX177*clim_sens2*(1-EXP(-1/clim_time2))
+AY177*clim_sens2*life1_CO2/(life1_CO2-clim_time2)*(EXP(-1/life1_CO2)-EXP(-1/clim_time2))
+AZ177*clim_sens2*life2_CO2/(life2_CO2-clim_time2)*(EXP(-1/life2_CO2)-EXP(-1/clim_time2))
+BA177*clim_sens2*life3_CO2/(life3_CO2-clim_time2)*(EXP(-1/life3_CO2)-EXP(-1/clim_time2)))
+AM177*EXP(-1/clim_time2)</f>
        <v>2.6973316365311755E-16</v>
      </c>
      <c r="AN178" s="113">
        <f t="shared" si="30"/>
        <v>4.2172131892257614E-19</v>
      </c>
      <c r="AO178" s="113">
        <f t="shared" si="31"/>
        <v>1.8575107653184493E-15</v>
      </c>
      <c r="AP178" s="113">
        <f t="shared" si="32"/>
        <v>5.8883092775300054E-14</v>
      </c>
      <c r="AQ178" s="113">
        <f t="shared" si="33"/>
        <v>2.6662857609364508E-14</v>
      </c>
      <c r="AR178" s="113">
        <f t="shared" si="34"/>
        <v>-3.8182733663643909E-22</v>
      </c>
      <c r="AS178" s="113">
        <f t="shared" si="35"/>
        <v>-2.4288683518407961E-15</v>
      </c>
      <c r="AT178" s="113">
        <f t="shared" si="36"/>
        <v>1.8498074569123143E-13</v>
      </c>
      <c r="AU178" s="113">
        <f t="shared" si="37"/>
        <v>3.5916671607829063E-13</v>
      </c>
      <c r="AV178" s="113">
        <f t="shared" si="38"/>
        <v>0</v>
      </c>
      <c r="AW178" s="149">
        <f>T177*Other_forcing_efficacy*clim_sens2*(1-EXP(-1/clim_time2))
+AW177*EXP(-1/clim_time2)</f>
        <v>0</v>
      </c>
      <c r="AX178" s="113">
        <f>p_0*(inventory[[#This Row],[CO2_flux]]+inventory[[#This Row],[CH4_to_CO2]])+AX177</f>
        <v>0.51608719359106636</v>
      </c>
      <c r="AY178" s="113">
        <f>p_1*(inventory[[#This Row],[CO2_flux]]+inventory[[#This Row],[CH4_to_CO2]])+AY177*EXP(-1/life1_CO2)</f>
        <v>0.35158273989036365</v>
      </c>
      <c r="AZ178" s="113">
        <f>p_2*(inventory[[#This Row],[CO2_flux]]+inventory[[#This Row],[CH4_to_CO2]])+AZ177*EXP(-1/life2_CO2)</f>
        <v>8.1511899125208797E-3</v>
      </c>
      <c r="BA178" s="113">
        <f>p_3*(inventory[[#This Row],[CO2_flux]]+inventory[[#This Row],[CH4_to_CO2]])+BA177*EXP(-1/life3_CO2)</f>
        <v>2.3247599631853996E-7</v>
      </c>
      <c r="BB178" s="113">
        <f>IF(fossil_CH4,K177*(1-EXP(-1/life_CH4))*CH4_to_CO2,0)</f>
        <v>1.1842668366540977E-7</v>
      </c>
    </row>
    <row r="179" spans="1:54" x14ac:dyDescent="0.2">
      <c r="A179" s="43">
        <v>172</v>
      </c>
      <c r="B179" s="107">
        <v>0</v>
      </c>
      <c r="C179" s="107">
        <v>0</v>
      </c>
      <c r="D179" s="107">
        <v>0</v>
      </c>
      <c r="E179" s="107">
        <v>0</v>
      </c>
      <c r="F179" s="107">
        <v>0</v>
      </c>
      <c r="G179" s="107">
        <v>0</v>
      </c>
      <c r="H179" s="131">
        <f>SUM(inventory[[#This Row],[CO2_IRF]:[other_IRF]])</f>
        <v>5.0129444780899367E-10</v>
      </c>
      <c r="I179" s="133">
        <f>SUM(inventory[[#This Row],[CO2_temp]:[other_temp]])</f>
        <v>6.2521859902235091E-13</v>
      </c>
      <c r="J179" s="117">
        <f>SUM(inventory[[#This Row],[CO2_mass0]:[CO2_mass3]])</f>
        <v>0.87471105814522321</v>
      </c>
      <c r="K179" s="117">
        <f>inventory[[#This Row],[CH4_flux]]+K178*EXP(-1/life_CH4)</f>
        <v>9.4605252901560435E-7</v>
      </c>
      <c r="L179" s="117">
        <f>inventory[[#This Row],[Gas1_flux]]+L178*EXP(-1/life_gas1)</f>
        <v>0.24135470964603256</v>
      </c>
      <c r="M179" s="117">
        <f>inventory[[#This Row],[Gas2_flux]]+M178*EXP(-1/life_gas2)</f>
        <v>0</v>
      </c>
      <c r="N179" s="140">
        <f>inventory[[#This Row],[Gas3_flux]]+N178*EXP(-1/life_gas3)</f>
        <v>2.1879126550464569E-2</v>
      </c>
      <c r="O179" s="3">
        <f>inventory[[#This Row],[CO2]]*A_CO2</f>
        <v>1.5322313605529872E-15</v>
      </c>
      <c r="P179" s="3">
        <f>inventory[[#This Row],[CH4]]*A_CH4</f>
        <v>1.9916907943774021E-19</v>
      </c>
      <c r="Q179" s="3">
        <f>inventory[[#This Row],[gas1]]*A_gas1</f>
        <v>8.6124173214955386E-14</v>
      </c>
      <c r="R179" s="3">
        <f>inventory[[#This Row],[gas2]]*A_gas2</f>
        <v>0</v>
      </c>
      <c r="S179" s="3">
        <f>inventory[[#This Row],[gas3]]*A_gas3</f>
        <v>2.3319260701527715E-13</v>
      </c>
      <c r="T179" s="142">
        <f>inventory[[#This Row],[Other_forcing]]/earth_area</f>
        <v>0</v>
      </c>
      <c r="U179" s="3">
        <f>U178+A_CO2*(AX178+AY178*life1_CO2*(1-EXP(-1/life1_CO2))+AZ178*life2_CO2*(1-EXP(-1/life2_CO2))+BA178*life3_CO2*(1-EXP(-1/life3_CO2)))</f>
        <v>3.2136716771903155E-13</v>
      </c>
      <c r="V179" s="3">
        <f t="shared" si="26"/>
        <v>2.61052549707263E-12</v>
      </c>
      <c r="W179" s="3">
        <f t="shared" si="27"/>
        <v>3.2756193228665025E-11</v>
      </c>
      <c r="X179" s="3">
        <f t="shared" si="28"/>
        <v>-3.5199999999999995E-12</v>
      </c>
      <c r="Y179" s="3">
        <f t="shared" si="29"/>
        <v>4.6912636191553702E-10</v>
      </c>
      <c r="Z179" s="142">
        <f>Z178+inventory[[#This Row],[Other_radfor]]</f>
        <v>0</v>
      </c>
      <c r="AA179" s="3">
        <f>SUM(inventory[[#This Row],[CO2_temp_s1]:[CO2_temp_s2]])</f>
        <v>1.2485676608486399E-15</v>
      </c>
      <c r="AB179" s="3">
        <f>inventory[[#This Row],[CH4_temp_s1]]+inventory[[#This Row],[CH4_temp_s2]]</f>
        <v>1.853369537939267E-15</v>
      </c>
      <c r="AC179" s="3">
        <f>inventory[[#This Row],[gas1_temp_s1]]+inventory[[#This Row],[gas1_temp_s2]]</f>
        <v>8.5086775833373802E-14</v>
      </c>
      <c r="AD179" s="3">
        <f>inventory[[#This Row],[gas2_temp_s1]]+inventory[[#This Row],[gas2_temp_s2]]</f>
        <v>-2.4229446246034734E-15</v>
      </c>
      <c r="AE179" s="3">
        <f>inventory[[#This Row],[gas3_temp_s1]]+inventory[[#This Row],[gas3_temp_s2]]</f>
        <v>5.3945283061479265E-13</v>
      </c>
      <c r="AF179" s="142">
        <f>inventory[[#This Row],[other_temp_s1]]+inventory[[#This Row],[other_temp_s2]]</f>
        <v>0</v>
      </c>
      <c r="AG179" s="118">
        <f>inventory[[#This Row],[CO2_flux]]+AG178</f>
        <v>1</v>
      </c>
      <c r="AH179" s="118">
        <f>inventory[[#This Row],[CH4_flux]]+AH178</f>
        <v>1</v>
      </c>
      <c r="AI179" s="118">
        <f>inventory[[#This Row],[Gas1_flux]]+AI178</f>
        <v>1</v>
      </c>
      <c r="AJ179" s="118">
        <f>inventory[[#This Row],[Gas2_flux]]+AJ178</f>
        <v>1</v>
      </c>
      <c r="AK179" s="144">
        <f>inventory[[#This Row],[Gas3_flux]]+AK178</f>
        <v>1</v>
      </c>
      <c r="AL179" s="113">
        <f>A_CO2*(AX178*clim_sens1*(1-EXP(-1/clim_time1))
+AY178*clim_sens1*life1_CO2/(life1_CO2-clim_time1)*(EXP(-1/life1_CO2)-EXP(-1/clim_time1))
+AZ178*clim_sens1*life2_CO2/(life2_CO2-clim_time1)*(EXP(-1/life2_CO2)-EXP(-1/clim_time1))
+BA178*clim_sens1*life3_CO2/(life3_CO2-clim_time1)*(EXP(-1/life3_CO2)-EXP(-1/clim_time1)))
+AL178*EXP(-1/clim_time1)</f>
        <v>9.7788813048755266E-16</v>
      </c>
      <c r="AM179" s="113">
        <f>A_CO2*(AX178*clim_sens2*(1-EXP(-1/clim_time2))
+AY178*clim_sens2*life1_CO2/(life1_CO2-clim_time2)*(EXP(-1/life1_CO2)-EXP(-1/clim_time2))
+AZ178*clim_sens2*life2_CO2/(life2_CO2-clim_time2)*(EXP(-1/life2_CO2)-EXP(-1/clim_time2))
+BA178*clim_sens2*life3_CO2/(life3_CO2-clim_time2)*(EXP(-1/life3_CO2)-EXP(-1/clim_time2)))
+AM178*EXP(-1/clim_time2)</f>
        <v>2.706795303610873E-16</v>
      </c>
      <c r="AN179" s="113">
        <f t="shared" si="30"/>
        <v>3.8906740498948741E-19</v>
      </c>
      <c r="AO179" s="113">
        <f t="shared" si="31"/>
        <v>1.8529804705342776E-15</v>
      </c>
      <c r="AP179" s="113">
        <f t="shared" si="32"/>
        <v>5.8398461050214697E-14</v>
      </c>
      <c r="AQ179" s="113">
        <f t="shared" si="33"/>
        <v>2.6688314783159105E-14</v>
      </c>
      <c r="AR179" s="113">
        <f t="shared" si="34"/>
        <v>-3.3897314604727712E-22</v>
      </c>
      <c r="AS179" s="113">
        <f t="shared" si="35"/>
        <v>-2.4229442856303274E-15</v>
      </c>
      <c r="AT179" s="113">
        <f t="shared" si="36"/>
        <v>1.8091540133158155E-13</v>
      </c>
      <c r="AU179" s="113">
        <f t="shared" si="37"/>
        <v>3.5853742928321112E-13</v>
      </c>
      <c r="AV179" s="113">
        <f t="shared" si="38"/>
        <v>0</v>
      </c>
      <c r="AW179" s="149">
        <f>T178*Other_forcing_efficacy*clim_sens2*(1-EXP(-1/clim_time2))
+AW178*EXP(-1/clim_time2)</f>
        <v>0</v>
      </c>
      <c r="AX179" s="113">
        <f>p_0*(inventory[[#This Row],[CO2_flux]]+inventory[[#This Row],[CH4_to_CO2]])+AX178</f>
        <v>0.51608721733133045</v>
      </c>
      <c r="AY179" s="113">
        <f>p_1*(inventory[[#This Row],[CO2_flux]]+inventory[[#This Row],[CH4_to_CO2]])+AY178*EXP(-1/life1_CO2)</f>
        <v>0.35069245655866987</v>
      </c>
      <c r="AZ179" s="113">
        <f>p_2*(inventory[[#This Row],[CO2_flux]]+inventory[[#This Row],[CH4_to_CO2]])+AZ178*EXP(-1/life2_CO2)</f>
        <v>7.9311697912390917E-3</v>
      </c>
      <c r="BA179" s="113">
        <f>p_3*(inventory[[#This Row],[CO2_flux]]+inventory[[#This Row],[CH4_to_CO2]])+BA178*EXP(-1/life3_CO2)</f>
        <v>2.1446398384048194E-7</v>
      </c>
      <c r="BB179" s="113">
        <f>IF(fossil_CH4,K178*(1-EXP(-1/life_CH4))*CH4_to_CO2,0)</f>
        <v>1.0925110021726162E-7</v>
      </c>
    </row>
    <row r="180" spans="1:54" x14ac:dyDescent="0.2">
      <c r="A180" s="43">
        <v>173</v>
      </c>
      <c r="B180" s="107">
        <v>0</v>
      </c>
      <c r="C180" s="107">
        <v>0</v>
      </c>
      <c r="D180" s="107">
        <v>0</v>
      </c>
      <c r="E180" s="107">
        <v>0</v>
      </c>
      <c r="F180" s="107">
        <v>0</v>
      </c>
      <c r="G180" s="107">
        <v>0</v>
      </c>
      <c r="H180" s="131">
        <f>SUM(inventory[[#This Row],[CO2_IRF]:[other_IRF]])</f>
        <v>5.0161236919642846E-10</v>
      </c>
      <c r="I180" s="133">
        <f>SUM(inventory[[#This Row],[CO2_temp]:[other_temp]])</f>
        <v>6.2015442438157856E-13</v>
      </c>
      <c r="J180" s="117">
        <f>SUM(inventory[[#This Row],[CO2_mass0]:[CO2_mass3]])</f>
        <v>0.87360894984392334</v>
      </c>
      <c r="K180" s="117">
        <f>inventory[[#This Row],[CH4_flux]]+K179*EXP(-1/life_CH4)</f>
        <v>8.7275330575237855E-7</v>
      </c>
      <c r="L180" s="117">
        <f>inventory[[#This Row],[Gas1_flux]]+L179*EXP(-1/life_gas1)</f>
        <v>0.23936826239030443</v>
      </c>
      <c r="M180" s="117">
        <f>inventory[[#This Row],[Gas2_flux]]+M179*EXP(-1/life_gas2)</f>
        <v>0</v>
      </c>
      <c r="N180" s="140">
        <f>inventory[[#This Row],[Gas3_flux]]+N179*EXP(-1/life_gas3)</f>
        <v>2.1398286196339447E-2</v>
      </c>
      <c r="O180" s="3">
        <f>inventory[[#This Row],[CO2]]*A_CO2</f>
        <v>1.5303007974416001E-15</v>
      </c>
      <c r="P180" s="3">
        <f>inventory[[#This Row],[CH4]]*A_CH4</f>
        <v>1.8373765425458606E-19</v>
      </c>
      <c r="Q180" s="3">
        <f>inventory[[#This Row],[gas1]]*A_gas1</f>
        <v>8.5415336301080324E-14</v>
      </c>
      <c r="R180" s="3">
        <f>inventory[[#This Row],[gas2]]*A_gas2</f>
        <v>0</v>
      </c>
      <c r="S180" s="3">
        <f>inventory[[#This Row],[gas3]]*A_gas3</f>
        <v>2.2806770335525398E-13</v>
      </c>
      <c r="T180" s="142">
        <f>inventory[[#This Row],[Other_forcing]]/earth_area</f>
        <v>0</v>
      </c>
      <c r="U180" s="3">
        <f>U179+A_CO2*(AX179+AY179*life1_CO2*(1-EXP(-1/life1_CO2))+AZ179*life2_CO2*(1-EXP(-1/life2_CO2))+BA179*life3_CO2*(1-EXP(-1/life3_CO2)))</f>
        <v>3.2289843252421248E-13</v>
      </c>
      <c r="V180" s="3">
        <f t="shared" si="26"/>
        <v>2.6105256884223025E-12</v>
      </c>
      <c r="W180" s="3">
        <f t="shared" si="27"/>
        <v>3.2841962495243904E-11</v>
      </c>
      <c r="X180" s="3">
        <f t="shared" si="28"/>
        <v>-3.5199999999999995E-12</v>
      </c>
      <c r="Y180" s="3">
        <f t="shared" si="29"/>
        <v>4.6935698258023804E-10</v>
      </c>
      <c r="Z180" s="142">
        <f>Z179+inventory[[#This Row],[Other_radfor]]</f>
        <v>0</v>
      </c>
      <c r="AA180" s="3">
        <f>SUM(inventory[[#This Row],[CO2_temp_s1]:[CO2_temp_s2]])</f>
        <v>1.2481996774092643E-15</v>
      </c>
      <c r="AB180" s="3">
        <f>inventory[[#This Row],[CH4_temp_s1]]+inventory[[#This Row],[CH4_temp_s2]]</f>
        <v>1.8488201495966254E-15</v>
      </c>
      <c r="AC180" s="3">
        <f>inventory[[#This Row],[gas1_temp_s1]]+inventory[[#This Row],[gas1_temp_s2]]</f>
        <v>8.4630783146133573E-14</v>
      </c>
      <c r="AD180" s="3">
        <f>inventory[[#This Row],[gas2_temp_s1]]+inventory[[#This Row],[gas2_temp_s2]]</f>
        <v>-2.4170349692833365E-15</v>
      </c>
      <c r="AE180" s="3">
        <f>inventory[[#This Row],[gas3_temp_s1]]+inventory[[#This Row],[gas3_temp_s2]]</f>
        <v>5.3484365637772242E-13</v>
      </c>
      <c r="AF180" s="142">
        <f>inventory[[#This Row],[other_temp_s1]]+inventory[[#This Row],[other_temp_s2]]</f>
        <v>0</v>
      </c>
      <c r="AG180" s="118">
        <f>inventory[[#This Row],[CO2_flux]]+AG179</f>
        <v>1</v>
      </c>
      <c r="AH180" s="118">
        <f>inventory[[#This Row],[CH4_flux]]+AH179</f>
        <v>1</v>
      </c>
      <c r="AI180" s="118">
        <f>inventory[[#This Row],[Gas1_flux]]+AI179</f>
        <v>1</v>
      </c>
      <c r="AJ180" s="118">
        <f>inventory[[#This Row],[Gas2_flux]]+AJ179</f>
        <v>1</v>
      </c>
      <c r="AK180" s="144">
        <f>inventory[[#This Row],[Gas3_flux]]+AK179</f>
        <v>1</v>
      </c>
      <c r="AL180" s="113">
        <f>A_CO2*(AX179*clim_sens1*(1-EXP(-1/clim_time1))
+AY179*clim_sens1*life1_CO2/(life1_CO2-clim_time1)*(EXP(-1/life1_CO2)-EXP(-1/clim_time1))
+AZ179*clim_sens1*life2_CO2/(life2_CO2-clim_time1)*(EXP(-1/life2_CO2)-EXP(-1/clim_time1))
+BA179*clim_sens1*life3_CO2/(life3_CO2-clim_time1)*(EXP(-1/life3_CO2)-EXP(-1/clim_time1)))
+AL179*EXP(-1/clim_time1)</f>
        <v>9.7657811604622099E-16</v>
      </c>
      <c r="AM180" s="113">
        <f>A_CO2*(AX179*clim_sens2*(1-EXP(-1/clim_time2))
+AY179*clim_sens2*life1_CO2/(life1_CO2-clim_time2)*(EXP(-1/life1_CO2)-EXP(-1/clim_time2))
+AZ179*clim_sens2*life2_CO2/(life2_CO2-clim_time2)*(EXP(-1/life2_CO2)-EXP(-1/clim_time2))
+BA179*clim_sens2*life3_CO2/(life3_CO2-clim_time2)*(EXP(-1/life3_CO2)-EXP(-1/clim_time2)))
+AM179*EXP(-1/clim_time2)</f>
        <v>2.716215613630434E-16</v>
      </c>
      <c r="AN180" s="113">
        <f t="shared" si="30"/>
        <v>3.5894116771662116E-19</v>
      </c>
      <c r="AO180" s="113">
        <f t="shared" si="31"/>
        <v>1.8484612084289088E-15</v>
      </c>
      <c r="AP180" s="113">
        <f t="shared" si="32"/>
        <v>5.7917818036924846E-14</v>
      </c>
      <c r="AQ180" s="113">
        <f t="shared" si="33"/>
        <v>2.6712965109208727E-14</v>
      </c>
      <c r="AR180" s="113">
        <f t="shared" si="34"/>
        <v>-3.0092867303158698E-22</v>
      </c>
      <c r="AS180" s="113">
        <f t="shared" si="35"/>
        <v>-2.4170346683546634E-15</v>
      </c>
      <c r="AT180" s="113">
        <f t="shared" si="36"/>
        <v>1.7693940144251974E-13</v>
      </c>
      <c r="AU180" s="113">
        <f t="shared" si="37"/>
        <v>3.5790425493520268E-13</v>
      </c>
      <c r="AV180" s="113">
        <f t="shared" si="38"/>
        <v>0</v>
      </c>
      <c r="AW180" s="149">
        <f>T179*Other_forcing_efficacy*clim_sens2*(1-EXP(-1/clim_time2))
+AW179*EXP(-1/clim_time2)</f>
        <v>0</v>
      </c>
      <c r="AX180" s="113">
        <f>p_0*(inventory[[#This Row],[CO2_flux]]+inventory[[#This Row],[CH4_to_CO2]])+AX179</f>
        <v>0.51608723923222211</v>
      </c>
      <c r="AY180" s="113">
        <f>p_1*(inventory[[#This Row],[CO2_flux]]+inventory[[#This Row],[CH4_to_CO2]])+AY179*EXP(-1/life1_CO2)</f>
        <v>0.34980442578228405</v>
      </c>
      <c r="AZ180" s="113">
        <f>p_2*(inventory[[#This Row],[CO2_flux]]+inventory[[#This Row],[CH4_to_CO2]])+AZ179*EXP(-1/life2_CO2)</f>
        <v>7.7170869818927621E-3</v>
      </c>
      <c r="BA180" s="113">
        <f>p_3*(inventory[[#This Row],[CO2_flux]]+inventory[[#This Row],[CH4_to_CO2]])+BA179*EXP(-1/life3_CO2)</f>
        <v>1.9784752444596148E-7</v>
      </c>
      <c r="BB180" s="113">
        <f>IF(fossil_CH4,K179*(1-EXP(-1/life_CH4))*CH4_to_CO2,0)</f>
        <v>1.0078643198693544E-7</v>
      </c>
    </row>
    <row r="181" spans="1:54" x14ac:dyDescent="0.2">
      <c r="A181" s="43">
        <v>174</v>
      </c>
      <c r="B181" s="107">
        <v>0</v>
      </c>
      <c r="C181" s="107">
        <v>0</v>
      </c>
      <c r="D181" s="107">
        <v>0</v>
      </c>
      <c r="E181" s="107">
        <v>0</v>
      </c>
      <c r="F181" s="107">
        <v>0</v>
      </c>
      <c r="G181" s="107">
        <v>0</v>
      </c>
      <c r="H181" s="131">
        <f>SUM(inventory[[#This Row],[CO2_IRF]:[other_IRF]])</f>
        <v>5.0192451434988909E-10</v>
      </c>
      <c r="I181" s="133">
        <f>SUM(inventory[[#This Row],[CO2_temp]:[other_temp]])</f>
        <v>6.1517703434821691E-13</v>
      </c>
      <c r="J181" s="117">
        <f>SUM(inventory[[#This Row],[CO2_mass0]:[CO2_mass3]])</f>
        <v>0.87251486534370615</v>
      </c>
      <c r="K181" s="117">
        <f>inventory[[#This Row],[CH4_flux]]+K180*EXP(-1/life_CH4)</f>
        <v>8.0513323450894895E-7</v>
      </c>
      <c r="L181" s="117">
        <f>inventory[[#This Row],[Gas1_flux]]+L180*EXP(-1/life_gas1)</f>
        <v>0.23739816440203237</v>
      </c>
      <c r="M181" s="117">
        <f>inventory[[#This Row],[Gas2_flux]]+M180*EXP(-1/life_gas2)</f>
        <v>0</v>
      </c>
      <c r="N181" s="140">
        <f>inventory[[#This Row],[Gas3_flux]]+N180*EXP(-1/life_gas3)</f>
        <v>2.0928013331991482E-2</v>
      </c>
      <c r="O181" s="3">
        <f>inventory[[#This Row],[CO2]]*A_CO2</f>
        <v>1.5283842896225697E-15</v>
      </c>
      <c r="P181" s="3">
        <f>inventory[[#This Row],[CH4]]*A_CH4</f>
        <v>1.6950184077911026E-19</v>
      </c>
      <c r="Q181" s="3">
        <f>inventory[[#This Row],[gas1]]*A_gas1</f>
        <v>8.4712333402809912E-14</v>
      </c>
      <c r="R181" s="3">
        <f>inventory[[#This Row],[gas2]]*A_gas2</f>
        <v>0</v>
      </c>
      <c r="S181" s="3">
        <f>inventory[[#This Row],[gas3]]*A_gas3</f>
        <v>2.2305543035647124E-13</v>
      </c>
      <c r="T181" s="142">
        <f>inventory[[#This Row],[Other_forcing]]/earth_area</f>
        <v>0</v>
      </c>
      <c r="U181" s="3">
        <f>U180+A_CO2*(AX180+AY180*life1_CO2*(1-EXP(-1/life1_CO2))+AZ180*life2_CO2*(1-EXP(-1/life2_CO2))+BA180*life3_CO2*(1-EXP(-1/life3_CO2)))</f>
        <v>3.2442777382480474E-13</v>
      </c>
      <c r="V181" s="3">
        <f t="shared" si="26"/>
        <v>2.6105258649463897E-12</v>
      </c>
      <c r="W181" s="3">
        <f t="shared" si="27"/>
        <v>3.2927025845934624E-11</v>
      </c>
      <c r="X181" s="3">
        <f t="shared" si="28"/>
        <v>-3.5199999999999995E-12</v>
      </c>
      <c r="Y181" s="3">
        <f t="shared" si="29"/>
        <v>4.6958253486518328E-10</v>
      </c>
      <c r="Z181" s="142">
        <f>Z180+inventory[[#This Row],[Other_radfor]]</f>
        <v>0</v>
      </c>
      <c r="AA181" s="3">
        <f>SUM(inventory[[#This Row],[CO2_temp_s1]:[CO2_temp_s2]])</f>
        <v>1.2478381998546462E-15</v>
      </c>
      <c r="AB181" s="3">
        <f>inventory[[#This Row],[CH4_temp_s1]]+inventory[[#This Row],[CH4_temp_s2]]</f>
        <v>1.8442841004214029E-15</v>
      </c>
      <c r="AC181" s="3">
        <f>inventory[[#This Row],[gas1_temp_s1]]+inventory[[#This Row],[gas1_temp_s2]]</f>
        <v>8.4177947592257189E-14</v>
      </c>
      <c r="AD181" s="3">
        <f>inventory[[#This Row],[gas2_temp_s1]]+inventory[[#This Row],[gas2_temp_s2]]</f>
        <v>-2.4111397319266192E-15</v>
      </c>
      <c r="AE181" s="3">
        <f>inventory[[#This Row],[gas3_temp_s1]]+inventory[[#This Row],[gas3_temp_s2]]</f>
        <v>5.3031810418761025E-13</v>
      </c>
      <c r="AF181" s="142">
        <f>inventory[[#This Row],[other_temp_s1]]+inventory[[#This Row],[other_temp_s2]]</f>
        <v>0</v>
      </c>
      <c r="AG181" s="118">
        <f>inventory[[#This Row],[CO2_flux]]+AG180</f>
        <v>1</v>
      </c>
      <c r="AH181" s="118">
        <f>inventory[[#This Row],[CH4_flux]]+AH180</f>
        <v>1</v>
      </c>
      <c r="AI181" s="118">
        <f>inventory[[#This Row],[Gas1_flux]]+AI180</f>
        <v>1</v>
      </c>
      <c r="AJ181" s="118">
        <f>inventory[[#This Row],[Gas2_flux]]+AJ180</f>
        <v>1</v>
      </c>
      <c r="AK181" s="144">
        <f>inventory[[#This Row],[Gas3_flux]]+AK180</f>
        <v>1</v>
      </c>
      <c r="AL181" s="113">
        <f>A_CO2*(AX180*clim_sens1*(1-EXP(-1/clim_time1))
+AY180*clim_sens1*life1_CO2/(life1_CO2-clim_time1)*(EXP(-1/life1_CO2)-EXP(-1/clim_time1))
+AZ180*clim_sens1*life2_CO2/(life2_CO2-clim_time1)*(EXP(-1/life2_CO2)-EXP(-1/clim_time1))
+BA180*clim_sens1*life3_CO2/(life3_CO2-clim_time1)*(EXP(-1/life3_CO2)-EXP(-1/clim_time1)))
+AL180*EXP(-1/clim_time1)</f>
        <v>9.7527891776370806E-16</v>
      </c>
      <c r="AM181" s="113">
        <f>A_CO2*(AX180*clim_sens2*(1-EXP(-1/clim_time2))
+AY180*clim_sens2*life1_CO2/(life1_CO2-clim_time2)*(EXP(-1/life1_CO2)-EXP(-1/clim_time2))
+AZ180*clim_sens2*life2_CO2/(life2_CO2-clim_time2)*(EXP(-1/life2_CO2)-EXP(-1/clim_time2))
+BA180*clim_sens2*life3_CO2/(life3_CO2-clim_time2)*(EXP(-1/life3_CO2)-EXP(-1/clim_time2)))
+AM180*EXP(-1/clim_time2)</f>
        <v>2.7255928209093822E-16</v>
      </c>
      <c r="AN181" s="113">
        <f t="shared" si="30"/>
        <v>3.3114702519531885E-19</v>
      </c>
      <c r="AO181" s="113">
        <f t="shared" si="31"/>
        <v>1.8439529533962077E-15</v>
      </c>
      <c r="AP181" s="113">
        <f t="shared" si="32"/>
        <v>5.7441130907170078E-14</v>
      </c>
      <c r="AQ181" s="113">
        <f t="shared" si="33"/>
        <v>2.6736816685087112E-14</v>
      </c>
      <c r="AR181" s="113">
        <f t="shared" si="34"/>
        <v>-2.6715410146360534E-22</v>
      </c>
      <c r="AS181" s="113">
        <f t="shared" si="35"/>
        <v>-2.4111394647725178E-15</v>
      </c>
      <c r="AT181" s="113">
        <f t="shared" si="36"/>
        <v>1.7305078250278079E-13</v>
      </c>
      <c r="AU181" s="113">
        <f t="shared" si="37"/>
        <v>3.5726732168482946E-13</v>
      </c>
      <c r="AV181" s="113">
        <f t="shared" si="38"/>
        <v>0</v>
      </c>
      <c r="AW181" s="149">
        <f>T180*Other_forcing_efficacy*clim_sens2*(1-EXP(-1/clim_time2))
+AW180*EXP(-1/clim_time2)</f>
        <v>0</v>
      </c>
      <c r="AX181" s="113">
        <f>p_0*(inventory[[#This Row],[CO2_flux]]+inventory[[#This Row],[CH4_to_CO2]])+AX180</f>
        <v>0.51608725943625411</v>
      </c>
      <c r="AY181" s="113">
        <f>p_1*(inventory[[#This Row],[CO2_flux]]+inventory[[#This Row],[CH4_to_CO2]])+AY180*EXP(-1/life1_CO2)</f>
        <v>0.3489186420040003</v>
      </c>
      <c r="AZ181" s="113">
        <f>p_2*(inventory[[#This Row],[CO2_flux]]+inventory[[#This Row],[CH4_to_CO2]])+AZ180*EXP(-1/life2_CO2)</f>
        <v>7.5087813849596171E-3</v>
      </c>
      <c r="BA181" s="113">
        <f>p_3*(inventory[[#This Row],[CO2_flux]]+inventory[[#This Row],[CH4_to_CO2]])+BA180*EXP(-1/life3_CO2)</f>
        <v>1.8251849204904777E-7</v>
      </c>
      <c r="BB181" s="113">
        <f>IF(fossil_CH4,K180*(1-EXP(-1/life_CH4))*CH4_to_CO2,0)</f>
        <v>9.2977597959715746E-8</v>
      </c>
    </row>
    <row r="182" spans="1:54" x14ac:dyDescent="0.2">
      <c r="A182" s="43">
        <v>175</v>
      </c>
      <c r="B182" s="107">
        <v>0</v>
      </c>
      <c r="C182" s="107">
        <v>0</v>
      </c>
      <c r="D182" s="107">
        <v>0</v>
      </c>
      <c r="E182" s="107">
        <v>0</v>
      </c>
      <c r="F182" s="107">
        <v>0</v>
      </c>
      <c r="G182" s="107">
        <v>0</v>
      </c>
      <c r="H182" s="131">
        <f>SUM(inventory[[#This Row],[CO2_IRF]:[other_IRF]])</f>
        <v>5.0223100048283963E-10</v>
      </c>
      <c r="I182" s="133">
        <f>SUM(inventory[[#This Row],[CO2_temp]:[other_temp]])</f>
        <v>6.102846093648488E-13</v>
      </c>
      <c r="J182" s="117">
        <f>SUM(inventory[[#This Row],[CO2_mass0]:[CO2_mass3]])</f>
        <v>0.8714286433299816</v>
      </c>
      <c r="K182" s="117">
        <f>inventory[[#This Row],[CH4_flux]]+K181*EXP(-1/life_CH4)</f>
        <v>7.4275230014970988E-7</v>
      </c>
      <c r="L182" s="117">
        <f>inventory[[#This Row],[Gas1_flux]]+L181*EXP(-1/life_gas1)</f>
        <v>0.2354442811201071</v>
      </c>
      <c r="M182" s="117">
        <f>inventory[[#This Row],[Gas2_flux]]+M181*EXP(-1/life_gas2)</f>
        <v>0</v>
      </c>
      <c r="N182" s="140">
        <f>inventory[[#This Row],[Gas3_flux]]+N181*EXP(-1/life_gas3)</f>
        <v>2.0468075714350324E-2</v>
      </c>
      <c r="O182" s="3">
        <f>inventory[[#This Row],[CO2]]*A_CO2</f>
        <v>1.5264815545211285E-15</v>
      </c>
      <c r="P182" s="3">
        <f>inventory[[#This Row],[CH4]]*A_CH4</f>
        <v>1.5636900418733703E-19</v>
      </c>
      <c r="Q182" s="3">
        <f>inventory[[#This Row],[gas1]]*A_gas1</f>
        <v>8.4015116503826957E-14</v>
      </c>
      <c r="R182" s="3">
        <f>inventory[[#This Row],[gas2]]*A_gas2</f>
        <v>0</v>
      </c>
      <c r="S182" s="3">
        <f>inventory[[#This Row],[gas3]]*A_gas3</f>
        <v>2.1815331272052474E-13</v>
      </c>
      <c r="T182" s="142">
        <f>inventory[[#This Row],[Other_forcing]]/earth_area</f>
        <v>0</v>
      </c>
      <c r="U182" s="3">
        <f>U181+A_CO2*(AX181+AY181*life1_CO2*(1-EXP(-1/life1_CO2))+AZ181*life2_CO2*(1-EXP(-1/life2_CO2))+BA181*life3_CO2*(1-EXP(-1/life3_CO2)))</f>
        <v>3.2595520553364919E-13</v>
      </c>
      <c r="V182" s="3">
        <f t="shared" si="26"/>
        <v>2.6105260277935633E-12</v>
      </c>
      <c r="W182" s="3">
        <f t="shared" si="27"/>
        <v>3.3011389090711565E-11</v>
      </c>
      <c r="X182" s="3">
        <f t="shared" si="28"/>
        <v>-3.5199999999999995E-12</v>
      </c>
      <c r="Y182" s="3">
        <f t="shared" si="29"/>
        <v>4.6980313015880085E-10</v>
      </c>
      <c r="Z182" s="142">
        <f>Z181+inventory[[#This Row],[Other_radfor]]</f>
        <v>0</v>
      </c>
      <c r="AA182" s="3">
        <f>SUM(inventory[[#This Row],[CO2_temp_s1]:[CO2_temp_s2]])</f>
        <v>1.2474830244167831E-15</v>
      </c>
      <c r="AB182" s="3">
        <f>inventory[[#This Row],[CH4_temp_s1]]+inventory[[#This Row],[CH4_temp_s2]]</f>
        <v>1.8397611843113819E-15</v>
      </c>
      <c r="AC182" s="3">
        <f>inventory[[#This Row],[gas1_temp_s1]]+inventory[[#This Row],[gas1_temp_s2]]</f>
        <v>8.3728244640996843E-14</v>
      </c>
      <c r="AD182" s="3">
        <f>inventory[[#This Row],[gas2_temp_s1]]+inventory[[#This Row],[gas2_temp_s2]]</f>
        <v>-2.4052588768987592E-15</v>
      </c>
      <c r="AE182" s="3">
        <f>inventory[[#This Row],[gas3_temp_s1]]+inventory[[#This Row],[gas3_temp_s2]]</f>
        <v>5.2587437939202256E-13</v>
      </c>
      <c r="AF182" s="142">
        <f>inventory[[#This Row],[other_temp_s1]]+inventory[[#This Row],[other_temp_s2]]</f>
        <v>0</v>
      </c>
      <c r="AG182" s="118">
        <f>inventory[[#This Row],[CO2_flux]]+AG181</f>
        <v>1</v>
      </c>
      <c r="AH182" s="118">
        <f>inventory[[#This Row],[CH4_flux]]+AH181</f>
        <v>1</v>
      </c>
      <c r="AI182" s="118">
        <f>inventory[[#This Row],[Gas1_flux]]+AI181</f>
        <v>1</v>
      </c>
      <c r="AJ182" s="118">
        <f>inventory[[#This Row],[Gas2_flux]]+AJ181</f>
        <v>1</v>
      </c>
      <c r="AK182" s="144">
        <f>inventory[[#This Row],[Gas3_flux]]+AK181</f>
        <v>1</v>
      </c>
      <c r="AL182" s="113">
        <f>A_CO2*(AX181*clim_sens1*(1-EXP(-1/clim_time1))
+AY181*clim_sens1*life1_CO2/(life1_CO2-clim_time1)*(EXP(-1/life1_CO2)-EXP(-1/clim_time1))
+AZ181*clim_sens1*life2_CO2/(life2_CO2-clim_time1)*(EXP(-1/life2_CO2)-EXP(-1/clim_time1))
+BA181*clim_sens1*life3_CO2/(life3_CO2-clim_time1)*(EXP(-1/life3_CO2)-EXP(-1/clim_time1)))
+AL181*EXP(-1/clim_time1)</f>
        <v>9.7399030680163842E-16</v>
      </c>
      <c r="AM182" s="113">
        <f>A_CO2*(AX181*clim_sens2*(1-EXP(-1/clim_time2))
+AY181*clim_sens2*life1_CO2/(life1_CO2-clim_time2)*(EXP(-1/life1_CO2)-EXP(-1/clim_time2))
+AZ181*clim_sens2*life2_CO2/(life2_CO2-clim_time2)*(EXP(-1/life2_CO2)-EXP(-1/clim_time2))
+BA181*clim_sens2*life3_CO2/(life3_CO2-clim_time2)*(EXP(-1/life3_CO2)-EXP(-1/clim_time2)))
+AM181*EXP(-1/clim_time2)</f>
        <v>2.7349271761514474E-16</v>
      </c>
      <c r="AN182" s="113">
        <f t="shared" si="30"/>
        <v>3.0550451983032159E-19</v>
      </c>
      <c r="AO182" s="113">
        <f t="shared" si="31"/>
        <v>1.8394556797915515E-15</v>
      </c>
      <c r="AP182" s="113">
        <f t="shared" si="32"/>
        <v>5.6968367102828555E-14</v>
      </c>
      <c r="AQ182" s="113">
        <f t="shared" si="33"/>
        <v>2.6759877538168294E-14</v>
      </c>
      <c r="AR182" s="113">
        <f t="shared" si="34"/>
        <v>-2.3717020119692895E-22</v>
      </c>
      <c r="AS182" s="113">
        <f t="shared" si="35"/>
        <v>-2.4052586397285579E-15</v>
      </c>
      <c r="AT182" s="113">
        <f t="shared" si="36"/>
        <v>1.6924762414213505E-13</v>
      </c>
      <c r="AU182" s="113">
        <f t="shared" si="37"/>
        <v>3.5662675524988751E-13</v>
      </c>
      <c r="AV182" s="113">
        <f t="shared" si="38"/>
        <v>0</v>
      </c>
      <c r="AW182" s="149">
        <f>T181*Other_forcing_efficacy*clim_sens2*(1-EXP(-1/clim_time2))
+AW181*EXP(-1/clim_time2)</f>
        <v>0</v>
      </c>
      <c r="AX182" s="113">
        <f>p_0*(inventory[[#This Row],[CO2_flux]]+inventory[[#This Row],[CH4_to_CO2]])+AX181</f>
        <v>0.51608727807489752</v>
      </c>
      <c r="AY182" s="113">
        <f>p_1*(inventory[[#This Row],[CO2_flux]]+inventory[[#This Row],[CH4_to_CO2]])+AY181*EXP(-1/life1_CO2)</f>
        <v>0.34803509966930307</v>
      </c>
      <c r="AZ182" s="113">
        <f>p_2*(inventory[[#This Row],[CO2_flux]]+inventory[[#This Row],[CH4_to_CO2]])+AZ181*EXP(-1/life2_CO2)</f>
        <v>7.3060972086428809E-3</v>
      </c>
      <c r="BA182" s="113">
        <f>p_3*(inventory[[#This Row],[CO2_flux]]+inventory[[#This Row],[CH4_to_CO2]])+BA181*EXP(-1/life3_CO2)</f>
        <v>1.6837713806703575E-7</v>
      </c>
      <c r="BB182" s="113">
        <f>IF(fossil_CH4,K181*(1-EXP(-1/life_CH4))*CH4_to_CO2,0)</f>
        <v>8.5773784743953771E-8</v>
      </c>
    </row>
    <row r="183" spans="1:54" x14ac:dyDescent="0.2">
      <c r="A183" s="43">
        <v>176</v>
      </c>
      <c r="B183" s="107">
        <v>0</v>
      </c>
      <c r="C183" s="107">
        <v>0</v>
      </c>
      <c r="D183" s="107">
        <v>0</v>
      </c>
      <c r="E183" s="107">
        <v>0</v>
      </c>
      <c r="F183" s="107">
        <v>0</v>
      </c>
      <c r="G183" s="107">
        <v>0</v>
      </c>
      <c r="H183" s="131">
        <f>SUM(inventory[[#This Row],[CO2_IRF]:[other_IRF]])</f>
        <v>5.0253194231256019E-10</v>
      </c>
      <c r="I183" s="133">
        <f>SUM(inventory[[#This Row],[CO2_temp]:[other_temp]])</f>
        <v>6.0547536942655227E-13</v>
      </c>
      <c r="J183" s="117">
        <f>SUM(inventory[[#This Row],[CO2_mass0]:[CO2_mass3]])</f>
        <v>0.87035012668181255</v>
      </c>
      <c r="K183" s="117">
        <f>inventory[[#This Row],[CH4_flux]]+K182*EXP(-1/life_CH4)</f>
        <v>6.8520457948075526E-7</v>
      </c>
      <c r="L183" s="117">
        <f>inventory[[#This Row],[Gas1_flux]]+L182*EXP(-1/life_gas1)</f>
        <v>0.23350647909091182</v>
      </c>
      <c r="M183" s="117">
        <f>inventory[[#This Row],[Gas2_flux]]+M182*EXP(-1/life_gas2)</f>
        <v>0</v>
      </c>
      <c r="N183" s="140">
        <f>inventory[[#This Row],[Gas3_flux]]+N182*EXP(-1/life_gas3)</f>
        <v>2.0018246204381196E-2</v>
      </c>
      <c r="O183" s="3">
        <f>inventory[[#This Row],[CO2]]*A_CO2</f>
        <v>1.5245923169085308E-15</v>
      </c>
      <c r="P183" s="3">
        <f>inventory[[#This Row],[CH4]]*A_CH4</f>
        <v>1.4425368691071373E-19</v>
      </c>
      <c r="Q183" s="3">
        <f>inventory[[#This Row],[gas1]]*A_gas1</f>
        <v>8.3323637983008081E-14</v>
      </c>
      <c r="R183" s="3">
        <f>inventory[[#This Row],[gas2]]*A_gas2</f>
        <v>0</v>
      </c>
      <c r="S183" s="3">
        <f>inventory[[#This Row],[gas3]]*A_gas3</f>
        <v>2.1335892954895896E-13</v>
      </c>
      <c r="T183" s="142">
        <f>inventory[[#This Row],[Other_forcing]]/earth_area</f>
        <v>0</v>
      </c>
      <c r="U183" s="3">
        <f>U182+A_CO2*(AX182+AY182*life1_CO2*(1-EXP(-1/life1_CO2))+AZ182*life2_CO2*(1-EXP(-1/life2_CO2))+BA182*life3_CO2*(1-EXP(-1/life3_CO2)))</f>
        <v>3.2748074128474344E-13</v>
      </c>
      <c r="V183" s="3">
        <f t="shared" si="26"/>
        <v>2.6105261780234974E-12</v>
      </c>
      <c r="W183" s="3">
        <f t="shared" si="27"/>
        <v>3.3095057991730647E-11</v>
      </c>
      <c r="X183" s="3">
        <f t="shared" si="28"/>
        <v>-3.5199999999999995E-12</v>
      </c>
      <c r="Y183" s="3">
        <f t="shared" si="29"/>
        <v>4.7001887740152126E-10</v>
      </c>
      <c r="Z183" s="142">
        <f>Z182+inventory[[#This Row],[Other_radfor]]</f>
        <v>0</v>
      </c>
      <c r="AA183" s="3">
        <f>SUM(inventory[[#This Row],[CO2_temp_s1]:[CO2_temp_s2]])</f>
        <v>1.2471339529158722E-15</v>
      </c>
      <c r="AB183" s="3">
        <f>inventory[[#This Row],[CH4_temp_s1]]+inventory[[#This Row],[CH4_temp_s2]]</f>
        <v>1.8352512090895423E-15</v>
      </c>
      <c r="AC183" s="3">
        <f>inventory[[#This Row],[gas1_temp_s1]]+inventory[[#This Row],[gas1_temp_s2]]</f>
        <v>8.3281649959912492E-14</v>
      </c>
      <c r="AD183" s="3">
        <f>inventory[[#This Row],[gas2_temp_s1]]+inventory[[#This Row],[gas2_temp_s2]]</f>
        <v>-2.399392368704724E-15</v>
      </c>
      <c r="AE183" s="3">
        <f>inventory[[#This Row],[gas3_temp_s1]]+inventory[[#This Row],[gas3_temp_s2]]</f>
        <v>5.215107266733391E-13</v>
      </c>
      <c r="AF183" s="142">
        <f>inventory[[#This Row],[other_temp_s1]]+inventory[[#This Row],[other_temp_s2]]</f>
        <v>0</v>
      </c>
      <c r="AG183" s="118">
        <f>inventory[[#This Row],[CO2_flux]]+AG182</f>
        <v>1</v>
      </c>
      <c r="AH183" s="118">
        <f>inventory[[#This Row],[CH4_flux]]+AH182</f>
        <v>1</v>
      </c>
      <c r="AI183" s="118">
        <f>inventory[[#This Row],[Gas1_flux]]+AI182</f>
        <v>1</v>
      </c>
      <c r="AJ183" s="118">
        <f>inventory[[#This Row],[Gas2_flux]]+AJ182</f>
        <v>1</v>
      </c>
      <c r="AK183" s="144">
        <f>inventory[[#This Row],[Gas3_flux]]+AK182</f>
        <v>1</v>
      </c>
      <c r="AL183" s="113">
        <f>A_CO2*(AX182*clim_sens1*(1-EXP(-1/clim_time1))
+AY182*clim_sens1*life1_CO2/(life1_CO2-clim_time1)*(EXP(-1/life1_CO2)-EXP(-1/clim_time1))
+AZ182*clim_sens1*life2_CO2/(life2_CO2-clim_time1)*(EXP(-1/life2_CO2)-EXP(-1/clim_time1))
+BA182*clim_sens1*life3_CO2/(life3_CO2-clim_time1)*(EXP(-1/life3_CO2)-EXP(-1/clim_time1)))
+AL182*EXP(-1/clim_time1)</f>
        <v>9.7271206026274689E-16</v>
      </c>
      <c r="AM183" s="113">
        <f>A_CO2*(AX182*clim_sens2*(1-EXP(-1/clim_time2))
+AY182*clim_sens2*life1_CO2/(life1_CO2-clim_time2)*(EXP(-1/life1_CO2)-EXP(-1/clim_time2))
+AZ182*clim_sens2*life2_CO2/(life2_CO2-clim_time2)*(EXP(-1/life2_CO2)-EXP(-1/clim_time2))
+BA182*clim_sens2*life3_CO2/(life3_CO2-clim_time2)*(EXP(-1/life3_CO2)-EXP(-1/clim_time2)))
+AM182*EXP(-1/clim_time2)</f>
        <v>2.7442189265312528E-16</v>
      </c>
      <c r="AN183" s="113">
        <f t="shared" si="30"/>
        <v>2.8184714979793112E-19</v>
      </c>
      <c r="AO183" s="113">
        <f t="shared" si="31"/>
        <v>1.8349693619397443E-15</v>
      </c>
      <c r="AP183" s="113">
        <f t="shared" si="32"/>
        <v>5.6499494333699449E-14</v>
      </c>
      <c r="AQ183" s="113">
        <f t="shared" si="33"/>
        <v>2.6782155626213041E-14</v>
      </c>
      <c r="AR183" s="113">
        <f t="shared" si="34"/>
        <v>-2.1055152822894137E-22</v>
      </c>
      <c r="AS183" s="113">
        <f t="shared" si="35"/>
        <v>-2.3993921581531959E-15</v>
      </c>
      <c r="AT183" s="113">
        <f t="shared" si="36"/>
        <v>1.6552804819322346E-13</v>
      </c>
      <c r="AU183" s="113">
        <f t="shared" si="37"/>
        <v>3.5598267848011564E-13</v>
      </c>
      <c r="AV183" s="113">
        <f t="shared" si="38"/>
        <v>0</v>
      </c>
      <c r="AW183" s="149">
        <f>T182*Other_forcing_efficacy*clim_sens2*(1-EXP(-1/clim_time2))
+AW182*EXP(-1/clim_time2)</f>
        <v>0</v>
      </c>
      <c r="AX183" s="113">
        <f>p_0*(inventory[[#This Row],[CO2_flux]]+inventory[[#This Row],[CH4_to_CO2]])+AX182</f>
        <v>0.51608729526943709</v>
      </c>
      <c r="AY183" s="113">
        <f>p_1*(inventory[[#This Row],[CO2_flux]]+inventory[[#This Row],[CH4_to_CO2]])+AY182*EXP(-1/life1_CO2)</f>
        <v>0.3471537932272421</v>
      </c>
      <c r="AZ183" s="113">
        <f>p_2*(inventory[[#This Row],[CO2_flux]]+inventory[[#This Row],[CH4_to_CO2]])+AZ182*EXP(-1/life2_CO2)</f>
        <v>7.1088828536909551E-3</v>
      </c>
      <c r="BA183" s="113">
        <f>p_3*(inventory[[#This Row],[CO2_flux]]+inventory[[#This Row],[CH4_to_CO2]])+BA182*EXP(-1/life3_CO2)</f>
        <v>1.5533144233970213E-7</v>
      </c>
      <c r="BB183" s="113">
        <f>IF(fossil_CH4,K182*(1-EXP(-1/life_CH4))*CH4_to_CO2,0)</f>
        <v>7.9128115919812585E-8</v>
      </c>
    </row>
    <row r="184" spans="1:54" x14ac:dyDescent="0.2">
      <c r="A184" s="43">
        <v>177</v>
      </c>
      <c r="B184" s="107">
        <v>0</v>
      </c>
      <c r="C184" s="107">
        <v>0</v>
      </c>
      <c r="D184" s="107">
        <v>0</v>
      </c>
      <c r="E184" s="107">
        <v>0</v>
      </c>
      <c r="F184" s="107">
        <v>0</v>
      </c>
      <c r="G184" s="107">
        <v>0</v>
      </c>
      <c r="H184" s="131">
        <f>SUM(inventory[[#This Row],[CO2_IRF]:[other_IRF]])</f>
        <v>5.0282745211435453E-10</v>
      </c>
      <c r="I184" s="133">
        <f>SUM(inventory[[#This Row],[CO2_temp]:[other_temp]])</f>
        <v>6.0074757321401331E-13</v>
      </c>
      <c r="J184" s="117">
        <f>SUM(inventory[[#This Row],[CO2_mass0]:[CO2_mass3]])</f>
        <v>0.86927916236075209</v>
      </c>
      <c r="K184" s="117">
        <f>inventory[[#This Row],[CH4_flux]]+K183*EXP(-1/life_CH4)</f>
        <v>6.3211559983962987E-7</v>
      </c>
      <c r="L184" s="117">
        <f>inventory[[#This Row],[Gas1_flux]]+L183*EXP(-1/life_gas1)</f>
        <v>0.23158462595920723</v>
      </c>
      <c r="M184" s="117">
        <f>inventory[[#This Row],[Gas2_flux]]+M183*EXP(-1/life_gas2)</f>
        <v>0</v>
      </c>
      <c r="N184" s="140">
        <f>inventory[[#This Row],[Gas3_flux]]+N183*EXP(-1/life_gas3)</f>
        <v>1.9578302654912848E-2</v>
      </c>
      <c r="O184" s="3">
        <f>inventory[[#This Row],[CO2]]*A_CO2</f>
        <v>1.5227163087073292E-15</v>
      </c>
      <c r="P184" s="3">
        <f>inventory[[#This Row],[CH4]]*A_CH4</f>
        <v>1.3307705254939123E-19</v>
      </c>
      <c r="Q184" s="3">
        <f>inventory[[#This Row],[gas1]]*A_gas1</f>
        <v>8.2637850611171107E-14</v>
      </c>
      <c r="R184" s="3">
        <f>inventory[[#This Row],[gas2]]*A_gas2</f>
        <v>0</v>
      </c>
      <c r="S184" s="3">
        <f>inventory[[#This Row],[gas3]]*A_gas3</f>
        <v>2.0866991314771237E-13</v>
      </c>
      <c r="T184" s="142">
        <f>inventory[[#This Row],[Other_forcing]]/earth_area</f>
        <v>0</v>
      </c>
      <c r="U184" s="3">
        <f>U183+A_CO2*(AX183+AY183*life1_CO2*(1-EXP(-1/life1_CO2))+AZ183*life2_CO2*(1-EXP(-1/life2_CO2))+BA183*life3_CO2*(1-EXP(-1/life3_CO2)))</f>
        <v>3.2900439444048702E-13</v>
      </c>
      <c r="V184" s="3">
        <f t="shared" si="26"/>
        <v>2.6105263166137635E-12</v>
      </c>
      <c r="W184" s="3">
        <f t="shared" si="27"/>
        <v>3.3178038263722925E-11</v>
      </c>
      <c r="X184" s="3">
        <f t="shared" si="28"/>
        <v>-3.5199999999999995E-12</v>
      </c>
      <c r="Y184" s="3">
        <f t="shared" si="29"/>
        <v>4.7022988313957738E-10</v>
      </c>
      <c r="Z184" s="142">
        <f>Z183+inventory[[#This Row],[Other_radfor]]</f>
        <v>0</v>
      </c>
      <c r="AA184" s="3">
        <f>SUM(inventory[[#This Row],[CO2_temp_s1]:[CO2_temp_s2]])</f>
        <v>1.2467907926149011E-15</v>
      </c>
      <c r="AB184" s="3">
        <f>inventory[[#This Row],[CH4_temp_s1]]+inventory[[#This Row],[CH4_temp_s2]]</f>
        <v>1.8307539954329818E-15</v>
      </c>
      <c r="AC184" s="3">
        <f>inventory[[#This Row],[gas1_temp_s1]]+inventory[[#This Row],[gas1_temp_s2]]</f>
        <v>8.283813941325341E-14</v>
      </c>
      <c r="AD184" s="3">
        <f>inventory[[#This Row],[gas2_temp_s1]]+inventory[[#This Row],[gas2_temp_s2]]</f>
        <v>-2.393540171982767E-15</v>
      </c>
      <c r="AE184" s="3">
        <f>inventory[[#This Row],[gas3_temp_s1]]+inventory[[#This Row],[gas3_temp_s2]]</f>
        <v>5.172254291846948E-13</v>
      </c>
      <c r="AF184" s="142">
        <f>inventory[[#This Row],[other_temp_s1]]+inventory[[#This Row],[other_temp_s2]]</f>
        <v>0</v>
      </c>
      <c r="AG184" s="118">
        <f>inventory[[#This Row],[CO2_flux]]+AG183</f>
        <v>1</v>
      </c>
      <c r="AH184" s="118">
        <f>inventory[[#This Row],[CH4_flux]]+AH183</f>
        <v>1</v>
      </c>
      <c r="AI184" s="118">
        <f>inventory[[#This Row],[Gas1_flux]]+AI183</f>
        <v>1</v>
      </c>
      <c r="AJ184" s="118">
        <f>inventory[[#This Row],[Gas2_flux]]+AJ183</f>
        <v>1</v>
      </c>
      <c r="AK184" s="144">
        <f>inventory[[#This Row],[Gas3_flux]]+AK183</f>
        <v>1</v>
      </c>
      <c r="AL184" s="113">
        <f>A_CO2*(AX183*clim_sens1*(1-EXP(-1/clim_time1))
+AY183*clim_sens1*life1_CO2/(life1_CO2-clim_time1)*(EXP(-1/life1_CO2)-EXP(-1/clim_time1))
+AZ183*clim_sens1*life2_CO2/(life2_CO2-clim_time1)*(EXP(-1/life2_CO2)-EXP(-1/clim_time1))
+BA183*clim_sens1*life3_CO2/(life3_CO2-clim_time1)*(EXP(-1/life3_CO2)-EXP(-1/clim_time1)))
+AL183*EXP(-1/clim_time1)</f>
        <v>9.714439610370282E-16</v>
      </c>
      <c r="AM184" s="113">
        <f>A_CO2*(AX183*clim_sens2*(1-EXP(-1/clim_time2))
+AY183*clim_sens2*life1_CO2/(life1_CO2-clim_time2)*(EXP(-1/life1_CO2)-EXP(-1/clim_time2))
+AZ183*clim_sens2*life2_CO2/(life2_CO2-clim_time2)*(EXP(-1/life2_CO2)-EXP(-1/clim_time2))
+BA183*clim_sens2*life3_CO2/(life3_CO2-clim_time2)*(EXP(-1/life3_CO2)-EXP(-1/clim_time2)))
+AM183*EXP(-1/clim_time2)</f>
        <v>2.7534683157787283E-16</v>
      </c>
      <c r="AN184" s="113">
        <f t="shared" si="30"/>
        <v>2.6002129067406322E-19</v>
      </c>
      <c r="AO184" s="113">
        <f t="shared" si="31"/>
        <v>1.8304939741423078E-15</v>
      </c>
      <c r="AP184" s="113">
        <f t="shared" si="32"/>
        <v>5.6034480575302971E-14</v>
      </c>
      <c r="AQ184" s="113">
        <f t="shared" si="33"/>
        <v>2.6803658837950439E-14</v>
      </c>
      <c r="AR184" s="113">
        <f t="shared" si="34"/>
        <v>-1.8692038804121373E-22</v>
      </c>
      <c r="AS184" s="113">
        <f t="shared" si="35"/>
        <v>-2.393539985062379E-15</v>
      </c>
      <c r="AT184" s="113">
        <f t="shared" si="36"/>
        <v>1.6189021776421125E-13</v>
      </c>
      <c r="AU184" s="113">
        <f t="shared" si="37"/>
        <v>3.553352114204835E-13</v>
      </c>
      <c r="AV184" s="113">
        <f t="shared" si="38"/>
        <v>0</v>
      </c>
      <c r="AW184" s="149">
        <f>T183*Other_forcing_efficacy*clim_sens2*(1-EXP(-1/clim_time2))
+AW183*EXP(-1/clim_time2)</f>
        <v>0</v>
      </c>
      <c r="AX184" s="113">
        <f>p_0*(inventory[[#This Row],[CO2_flux]]+inventory[[#This Row],[CH4_to_CO2]])+AX183</f>
        <v>0.51608731113176054</v>
      </c>
      <c r="AY184" s="113">
        <f>p_1*(inventory[[#This Row],[CO2_flux]]+inventory[[#This Row],[CH4_to_CO2]])+AY183*EXP(-1/life1_CO2)</f>
        <v>0.34627471713123686</v>
      </c>
      <c r="AZ184" s="113">
        <f>p_2*(inventory[[#This Row],[CO2_flux]]+inventory[[#This Row],[CH4_to_CO2]])+AZ183*EXP(-1/life2_CO2)</f>
        <v>6.9169908012403809E-3</v>
      </c>
      <c r="BA184" s="113">
        <f>p_3*(inventory[[#This Row],[CO2_flux]]+inventory[[#This Row],[CH4_to_CO2]])+BA183*EXP(-1/life3_CO2)</f>
        <v>1.4329651433870156E-7</v>
      </c>
      <c r="BB184" s="113">
        <f>IF(fossil_CH4,K183*(1-EXP(-1/life_CH4))*CH4_to_CO2,0)</f>
        <v>7.2997347006547422E-8</v>
      </c>
    </row>
    <row r="185" spans="1:54" x14ac:dyDescent="0.2">
      <c r="A185" s="43">
        <v>178</v>
      </c>
      <c r="B185" s="107">
        <v>0</v>
      </c>
      <c r="C185" s="107">
        <v>0</v>
      </c>
      <c r="D185" s="107">
        <v>0</v>
      </c>
      <c r="E185" s="107">
        <v>0</v>
      </c>
      <c r="F185" s="107">
        <v>0</v>
      </c>
      <c r="G185" s="107">
        <v>0</v>
      </c>
      <c r="H185" s="131">
        <f>SUM(inventory[[#This Row],[CO2_IRF]:[other_IRF]])</f>
        <v>5.0311763977457152E-10</v>
      </c>
      <c r="I185" s="133">
        <f>SUM(inventory[[#This Row],[CO2_temp]:[other_temp]])</f>
        <v>5.9609951724570923E-13</v>
      </c>
      <c r="J185" s="117">
        <f>SUM(inventory[[#This Row],[CO2_mass0]:[CO2_mass3]])</f>
        <v>0.86821560130255082</v>
      </c>
      <c r="K185" s="117">
        <f>inventory[[#This Row],[CH4_flux]]+K184*EXP(-1/life_CH4)</f>
        <v>5.8313990233895896E-7</v>
      </c>
      <c r="L185" s="117">
        <f>inventory[[#This Row],[Gas1_flux]]+L184*EXP(-1/life_gas1)</f>
        <v>0.22967859045909136</v>
      </c>
      <c r="M185" s="117">
        <f>inventory[[#This Row],[Gas2_flux]]+M184*EXP(-1/life_gas2)</f>
        <v>0</v>
      </c>
      <c r="N185" s="140">
        <f>inventory[[#This Row],[Gas3_flux]]+N184*EXP(-1/life_gas3)</f>
        <v>1.9148027800930743E-2</v>
      </c>
      <c r="O185" s="3">
        <f>inventory[[#This Row],[CO2]]*A_CO2</f>
        <v>1.5208532688016779E-15</v>
      </c>
      <c r="P185" s="3">
        <f>inventory[[#This Row],[CH4]]*A_CH4</f>
        <v>1.227663728705581E-19</v>
      </c>
      <c r="Q185" s="3">
        <f>inventory[[#This Row],[gas1]]*A_gas1</f>
        <v>8.1957707547849145E-14</v>
      </c>
      <c r="R185" s="3">
        <f>inventory[[#This Row],[gas2]]*A_gas2</f>
        <v>0</v>
      </c>
      <c r="S185" s="3">
        <f>inventory[[#This Row],[gas3]]*A_gas3</f>
        <v>2.0408394785783774E-13</v>
      </c>
      <c r="T185" s="142">
        <f>inventory[[#This Row],[Other_forcing]]/earth_area</f>
        <v>0</v>
      </c>
      <c r="U185" s="3">
        <f>U184+A_CO2*(AX184+AY184*life1_CO2*(1-EXP(-1/life1_CO2))+AZ184*life2_CO2*(1-EXP(-1/life2_CO2))+BA184*life3_CO2*(1-EXP(-1/life3_CO2)))</f>
        <v>3.3052617809873416E-13</v>
      </c>
      <c r="V185" s="3">
        <f t="shared" si="26"/>
        <v>2.6105264444661917E-12</v>
      </c>
      <c r="W185" s="3">
        <f t="shared" si="27"/>
        <v>3.3260335574384882E-11</v>
      </c>
      <c r="X185" s="3">
        <f t="shared" si="28"/>
        <v>-3.5199999999999995E-12</v>
      </c>
      <c r="Y185" s="3">
        <f t="shared" si="29"/>
        <v>4.7043625157762174E-10</v>
      </c>
      <c r="Z185" s="142">
        <f>Z184+inventory[[#This Row],[Other_radfor]]</f>
        <v>0</v>
      </c>
      <c r="AA185" s="3">
        <f>SUM(inventory[[#This Row],[CO2_temp_s1]:[CO2_temp_s2]])</f>
        <v>1.2464533560776966E-15</v>
      </c>
      <c r="AB185" s="3">
        <f>inventory[[#This Row],[CH4_temp_s1]]+inventory[[#This Row],[CH4_temp_s2]]</f>
        <v>1.8262693758844792E-15</v>
      </c>
      <c r="AC185" s="3">
        <f>inventory[[#This Row],[gas1_temp_s1]]+inventory[[#This Row],[gas1_temp_s2]]</f>
        <v>8.2397689060352593E-14</v>
      </c>
      <c r="AD185" s="3">
        <f>inventory[[#This Row],[gas2_temp_s1]]+inventory[[#This Row],[gas2_temp_s2]]</f>
        <v>-2.3877022514988583E-15</v>
      </c>
      <c r="AE185" s="3">
        <f>inventory[[#This Row],[gas3_temp_s1]]+inventory[[#This Row],[gas3_temp_s2]]</f>
        <v>5.1301680770489331E-13</v>
      </c>
      <c r="AF185" s="142">
        <f>inventory[[#This Row],[other_temp_s1]]+inventory[[#This Row],[other_temp_s2]]</f>
        <v>0</v>
      </c>
      <c r="AG185" s="118">
        <f>inventory[[#This Row],[CO2_flux]]+AG184</f>
        <v>1</v>
      </c>
      <c r="AH185" s="118">
        <f>inventory[[#This Row],[CH4_flux]]+AH184</f>
        <v>1</v>
      </c>
      <c r="AI185" s="118">
        <f>inventory[[#This Row],[Gas1_flux]]+AI184</f>
        <v>1</v>
      </c>
      <c r="AJ185" s="118">
        <f>inventory[[#This Row],[Gas2_flux]]+AJ184</f>
        <v>1</v>
      </c>
      <c r="AK185" s="144">
        <f>inventory[[#This Row],[Gas3_flux]]+AK184</f>
        <v>1</v>
      </c>
      <c r="AL185" s="113">
        <f>A_CO2*(AX184*clim_sens1*(1-EXP(-1/clim_time1))
+AY184*clim_sens1*life1_CO2/(life1_CO2-clim_time1)*(EXP(-1/life1_CO2)-EXP(-1/clim_time1))
+AZ184*clim_sens1*life2_CO2/(life2_CO2-clim_time1)*(EXP(-1/life2_CO2)-EXP(-1/clim_time1))
+BA184*clim_sens1*life3_CO2/(life3_CO2-clim_time1)*(EXP(-1/life3_CO2)-EXP(-1/clim_time1)))
+AL184*EXP(-1/clim_time1)</f>
        <v>9.7018579765156529E-16</v>
      </c>
      <c r="AM185" s="113">
        <f>A_CO2*(AX184*clim_sens2*(1-EXP(-1/clim_time2))
+AY184*clim_sens2*life1_CO2/(life1_CO2-clim_time2)*(EXP(-1/life1_CO2)-EXP(-1/clim_time2))
+AZ184*clim_sens2*life2_CO2/(life2_CO2-clim_time2)*(EXP(-1/life2_CO2)-EXP(-1/clim_time2))
+BA184*clim_sens2*life3_CO2/(life3_CO2-clim_time2)*(EXP(-1/life3_CO2)-EXP(-1/clim_time2)))
+AM184*EXP(-1/clim_time2)</f>
        <v>2.7626755842613128E-16</v>
      </c>
      <c r="AN185" s="113">
        <f t="shared" si="30"/>
        <v>2.3988520028717444E-19</v>
      </c>
      <c r="AO185" s="113">
        <f t="shared" si="31"/>
        <v>1.826029490684192E-15</v>
      </c>
      <c r="AP185" s="113">
        <f t="shared" si="32"/>
        <v>5.5573294066697903E-14</v>
      </c>
      <c r="AQ185" s="113">
        <f t="shared" si="33"/>
        <v>2.6824394993654687E-14</v>
      </c>
      <c r="AR185" s="113">
        <f t="shared" si="34"/>
        <v>-1.6594147646122543E-22</v>
      </c>
      <c r="AS185" s="113">
        <f t="shared" si="35"/>
        <v>-2.387702085557382E-15</v>
      </c>
      <c r="AT185" s="113">
        <f t="shared" si="36"/>
        <v>1.583323363318051E-13</v>
      </c>
      <c r="AU185" s="113">
        <f t="shared" si="37"/>
        <v>3.5468447137308819E-13</v>
      </c>
      <c r="AV185" s="113">
        <f t="shared" si="38"/>
        <v>0</v>
      </c>
      <c r="AW185" s="149">
        <f>T184*Other_forcing_efficacy*clim_sens2*(1-EXP(-1/clim_time2))
+AW184*EXP(-1/clim_time2)</f>
        <v>0</v>
      </c>
      <c r="AX185" s="113">
        <f>p_0*(inventory[[#This Row],[CO2_flux]]+inventory[[#This Row],[CH4_to_CO2]])+AX184</f>
        <v>0.51608732576508676</v>
      </c>
      <c r="AY185" s="113">
        <f>p_1*(inventory[[#This Row],[CO2_flux]]+inventory[[#This Row],[CH4_to_CO2]])+AY184*EXP(-1/life1_CO2)</f>
        <v>0.34539786583981619</v>
      </c>
      <c r="AZ185" s="113">
        <f>p_2*(inventory[[#This Row],[CO2_flux]]+inventory[[#This Row],[CH4_to_CO2]])+AZ184*EXP(-1/life2_CO2)</f>
        <v>6.7302775036071462E-3</v>
      </c>
      <c r="BA185" s="113">
        <f>p_3*(inventory[[#This Row],[CO2_flux]]+inventory[[#This Row],[CH4_to_CO2]])+BA184*EXP(-1/life3_CO2)</f>
        <v>1.3219404077067236E-7</v>
      </c>
      <c r="BB185" s="113">
        <f>IF(fossil_CH4,K184*(1-EXP(-1/life_CH4))*CH4_to_CO2,0)</f>
        <v>6.7341584063422487E-8</v>
      </c>
    </row>
    <row r="186" spans="1:54" x14ac:dyDescent="0.2">
      <c r="A186" s="43">
        <v>179</v>
      </c>
      <c r="B186" s="107">
        <v>0</v>
      </c>
      <c r="C186" s="107">
        <v>0</v>
      </c>
      <c r="D186" s="107">
        <v>0</v>
      </c>
      <c r="E186" s="107">
        <v>0</v>
      </c>
      <c r="F186" s="107">
        <v>0</v>
      </c>
      <c r="G186" s="107">
        <v>0</v>
      </c>
      <c r="H186" s="131">
        <f>SUM(inventory[[#This Row],[CO2_IRF]:[other_IRF]])</f>
        <v>5.0340261284246595E-10</v>
      </c>
      <c r="I186" s="133">
        <f>SUM(inventory[[#This Row],[CO2_temp]:[other_temp]])</f>
        <v>5.9152953504874047E-13</v>
      </c>
      <c r="J186" s="117">
        <f>SUM(inventory[[#This Row],[CO2_mass0]:[CO2_mass3]])</f>
        <v>0.86715929831166383</v>
      </c>
      <c r="K186" s="117">
        <f>inventory[[#This Row],[CH4_flux]]+K185*EXP(-1/life_CH4)</f>
        <v>5.3795879390757505E-7</v>
      </c>
      <c r="L186" s="117">
        <f>inventory[[#This Row],[Gas1_flux]]+L185*EXP(-1/life_gas1)</f>
        <v>0.22778824240503395</v>
      </c>
      <c r="M186" s="117">
        <f>inventory[[#This Row],[Gas2_flux]]+M185*EXP(-1/life_gas2)</f>
        <v>0</v>
      </c>
      <c r="N186" s="140">
        <f>inventory[[#This Row],[Gas3_flux]]+N185*EXP(-1/life_gas3)</f>
        <v>1.8727209152281273E-2</v>
      </c>
      <c r="O186" s="3">
        <f>inventory[[#This Row],[CO2]]*A_CO2</f>
        <v>1.5190029428525412E-15</v>
      </c>
      <c r="P186" s="3">
        <f>inventory[[#This Row],[CH4]]*A_CH4</f>
        <v>1.1325455455364198E-19</v>
      </c>
      <c r="Q186" s="3">
        <f>inventory[[#This Row],[gas1]]*A_gas1</f>
        <v>8.128316233809144E-14</v>
      </c>
      <c r="R186" s="3">
        <f>inventory[[#This Row],[gas2]]*A_gas2</f>
        <v>0</v>
      </c>
      <c r="S186" s="3">
        <f>inventory[[#This Row],[gas3]]*A_gas3</f>
        <v>1.9959876891191987E-13</v>
      </c>
      <c r="T186" s="142">
        <f>inventory[[#This Row],[Other_forcing]]/earth_area</f>
        <v>0</v>
      </c>
      <c r="U186" s="3">
        <f>U185+A_CO2*(AX185+AY185*life1_CO2*(1-EXP(-1/life1_CO2))+AZ185*life2_CO2*(1-EXP(-1/life2_CO2))+BA185*life3_CO2*(1-EXP(-1/life3_CO2)))</f>
        <v>3.3204610509965991E-13</v>
      </c>
      <c r="V186" s="3">
        <f t="shared" si="26"/>
        <v>2.6105265624127387E-12</v>
      </c>
      <c r="W186" s="3">
        <f t="shared" si="27"/>
        <v>3.3341955544765566E-11</v>
      </c>
      <c r="X186" s="3">
        <f t="shared" si="28"/>
        <v>-3.5199999999999995E-12</v>
      </c>
      <c r="Y186" s="3">
        <f t="shared" si="29"/>
        <v>4.7063808463018801E-10</v>
      </c>
      <c r="Z186" s="142">
        <f>Z185+inventory[[#This Row],[Other_radfor]]</f>
        <v>0</v>
      </c>
      <c r="AA186" s="3">
        <f>SUM(inventory[[#This Row],[CO2_temp_s1]:[CO2_temp_s2]])</f>
        <v>1.2461214610303698E-15</v>
      </c>
      <c r="AB186" s="3">
        <f>inventory[[#This Row],[CH4_temp_s1]]+inventory[[#This Row],[CH4_temp_s2]]</f>
        <v>1.8217971939403415E-15</v>
      </c>
      <c r="AC186" s="3">
        <f>inventory[[#This Row],[gas1_temp_s1]]+inventory[[#This Row],[gas1_temp_s2]]</f>
        <v>8.1960275154033706E-14</v>
      </c>
      <c r="AD186" s="3">
        <f>inventory[[#This Row],[gas2_temp_s1]]+inventory[[#This Row],[gas2_temp_s2]]</f>
        <v>-2.3818785721417201E-15</v>
      </c>
      <c r="AE186" s="3">
        <f>inventory[[#This Row],[gas3_temp_s1]]+inventory[[#This Row],[gas3_temp_s2]]</f>
        <v>5.0888321981187775E-13</v>
      </c>
      <c r="AF186" s="142">
        <f>inventory[[#This Row],[other_temp_s1]]+inventory[[#This Row],[other_temp_s2]]</f>
        <v>0</v>
      </c>
      <c r="AG186" s="118">
        <f>inventory[[#This Row],[CO2_flux]]+AG185</f>
        <v>1</v>
      </c>
      <c r="AH186" s="118">
        <f>inventory[[#This Row],[CH4_flux]]+AH185</f>
        <v>1</v>
      </c>
      <c r="AI186" s="118">
        <f>inventory[[#This Row],[Gas1_flux]]+AI185</f>
        <v>1</v>
      </c>
      <c r="AJ186" s="118">
        <f>inventory[[#This Row],[Gas2_flux]]+AJ185</f>
        <v>1</v>
      </c>
      <c r="AK186" s="144">
        <f>inventory[[#This Row],[Gas3_flux]]+AK185</f>
        <v>1</v>
      </c>
      <c r="AL186" s="113">
        <f>A_CO2*(AX185*clim_sens1*(1-EXP(-1/clim_time1))
+AY185*clim_sens1*life1_CO2/(life1_CO2-clim_time1)*(EXP(-1/life1_CO2)-EXP(-1/clim_time1))
+AZ185*clim_sens1*life2_CO2/(life2_CO2-clim_time1)*(EXP(-1/life2_CO2)-EXP(-1/clim_time1))
+BA185*clim_sens1*life3_CO2/(life3_CO2-clim_time1)*(EXP(-1/life3_CO2)-EXP(-1/clim_time1)))
+AL185*EXP(-1/clim_time1)</f>
        <v>9.6893736412397056E-16</v>
      </c>
      <c r="AM186" s="113">
        <f>A_CO2*(AX185*clim_sens2*(1-EXP(-1/clim_time2))
+AY185*clim_sens2*life1_CO2/(life1_CO2-clim_time2)*(EXP(-1/life1_CO2)-EXP(-1/clim_time2))
+AZ185*clim_sens2*life2_CO2/(life2_CO2-clim_time2)*(EXP(-1/life2_CO2)-EXP(-1/clim_time2))
+BA185*clim_sens2*life3_CO2/(life3_CO2-clim_time2)*(EXP(-1/life3_CO2)-EXP(-1/clim_time2)))
+AM185*EXP(-1/clim_time2)</f>
        <v>2.7718409690639928E-16</v>
      </c>
      <c r="AN186" s="113">
        <f t="shared" si="30"/>
        <v>2.2130810038450556E-19</v>
      </c>
      <c r="AO186" s="113">
        <f t="shared" si="31"/>
        <v>1.8215758858399569E-15</v>
      </c>
      <c r="AP186" s="113">
        <f t="shared" si="32"/>
        <v>5.51159033083166E-14</v>
      </c>
      <c r="AQ186" s="113">
        <f t="shared" si="33"/>
        <v>2.6844371845717103E-14</v>
      </c>
      <c r="AR186" s="113">
        <f t="shared" si="34"/>
        <v>-1.4731712200415476E-22</v>
      </c>
      <c r="AS186" s="113">
        <f t="shared" si="35"/>
        <v>-2.3818784248245982E-15</v>
      </c>
      <c r="AT186" s="113">
        <f t="shared" si="36"/>
        <v>1.5485264685418796E-13</v>
      </c>
      <c r="AU186" s="113">
        <f t="shared" si="37"/>
        <v>3.5403057295768984E-13</v>
      </c>
      <c r="AV186" s="113">
        <f t="shared" si="38"/>
        <v>0</v>
      </c>
      <c r="AW186" s="149">
        <f>T185*Other_forcing_efficacy*clim_sens2*(1-EXP(-1/clim_time2))
+AW185*EXP(-1/clim_time2)</f>
        <v>0</v>
      </c>
      <c r="AX186" s="113">
        <f>p_0*(inventory[[#This Row],[CO2_flux]]+inventory[[#This Row],[CH4_to_CO2]])+AX185</f>
        <v>0.51608733926463723</v>
      </c>
      <c r="AY186" s="113">
        <f>p_1*(inventory[[#This Row],[CO2_flux]]+inventory[[#This Row],[CH4_to_CO2]])+AY185*EXP(-1/life1_CO2)</f>
        <v>0.3445232338172976</v>
      </c>
      <c r="AZ186" s="113">
        <f>p_2*(inventory[[#This Row],[CO2_flux]]+inventory[[#This Row],[CH4_to_CO2]])+AZ185*EXP(-1/life2_CO2)</f>
        <v>6.5486032779529012E-3</v>
      </c>
      <c r="BA186" s="113">
        <f>p_3*(inventory[[#This Row],[CO2_flux]]+inventory[[#This Row],[CH4_to_CO2]])+BA185*EXP(-1/life3_CO2)</f>
        <v>1.2195177597951262E-7</v>
      </c>
      <c r="BB186" s="113">
        <f>IF(fossil_CH4,K185*(1-EXP(-1/life_CH4))*CH4_to_CO2,0)</f>
        <v>6.2124024093152927E-8</v>
      </c>
    </row>
    <row r="187" spans="1:54" x14ac:dyDescent="0.2">
      <c r="A187" s="43">
        <v>180</v>
      </c>
      <c r="B187" s="107">
        <v>0</v>
      </c>
      <c r="C187" s="107">
        <v>0</v>
      </c>
      <c r="D187" s="107">
        <v>0</v>
      </c>
      <c r="E187" s="107">
        <v>0</v>
      </c>
      <c r="F187" s="107">
        <v>0</v>
      </c>
      <c r="G187" s="107">
        <v>0</v>
      </c>
      <c r="H187" s="131">
        <f>SUM(inventory[[#This Row],[CO2_IRF]:[other_IRF]])</f>
        <v>5.0368247658092509E-10</v>
      </c>
      <c r="I187" s="133">
        <f>SUM(inventory[[#This Row],[CO2_temp]:[other_temp]])</f>
        <v>5.8703599634789945E-13</v>
      </c>
      <c r="J187" s="117">
        <f>SUM(inventory[[#This Row],[CO2_mass0]:[CO2_mass3]])</f>
        <v>0.86611011195849308</v>
      </c>
      <c r="K187" s="117">
        <f>inventory[[#This Row],[CH4_flux]]+K186*EXP(-1/life_CH4)</f>
        <v>4.9627827350129578E-7</v>
      </c>
      <c r="L187" s="117">
        <f>inventory[[#This Row],[Gas1_flux]]+L186*EXP(-1/life_gas1)</f>
        <v>0.22591345268298449</v>
      </c>
      <c r="M187" s="117">
        <f>inventory[[#This Row],[Gas2_flux]]+M186*EXP(-1/life_gas2)</f>
        <v>0</v>
      </c>
      <c r="N187" s="140">
        <f>inventory[[#This Row],[Gas3_flux]]+N186*EXP(-1/life_gas3)</f>
        <v>1.8315638888734029E-2</v>
      </c>
      <c r="O187" s="3">
        <f>inventory[[#This Row],[CO2]]*A_CO2</f>
        <v>1.517165083117692E-15</v>
      </c>
      <c r="P187" s="3">
        <f>inventory[[#This Row],[CH4]]*A_CH4</f>
        <v>1.0447970260282852E-19</v>
      </c>
      <c r="Q187" s="3">
        <f>inventory[[#This Row],[gas1]]*A_gas1</f>
        <v>8.0614168909290283E-14</v>
      </c>
      <c r="R187" s="3">
        <f>inventory[[#This Row],[gas2]]*A_gas2</f>
        <v>0</v>
      </c>
      <c r="S187" s="3">
        <f>inventory[[#This Row],[gas3]]*A_gas3</f>
        <v>1.9521216131562584E-13</v>
      </c>
      <c r="T187" s="142">
        <f>inventory[[#This Row],[Other_forcing]]/earth_area</f>
        <v>0</v>
      </c>
      <c r="U187" s="3">
        <f>U186+A_CO2*(AX186+AY186*life1_CO2*(1-EXP(-1/life1_CO2))+AZ186*life2_CO2*(1-EXP(-1/life2_CO2))+BA186*life3_CO2*(1-EXP(-1/life3_CO2)))</f>
        <v>3.3356418803244409E-13</v>
      </c>
      <c r="V187" s="3">
        <f t="shared" si="26"/>
        <v>2.6105266712209029E-12</v>
      </c>
      <c r="W187" s="3">
        <f t="shared" si="27"/>
        <v>3.3422903749650507E-11</v>
      </c>
      <c r="X187" s="3">
        <f t="shared" si="28"/>
        <v>-3.5199999999999995E-12</v>
      </c>
      <c r="Y187" s="3">
        <f t="shared" si="29"/>
        <v>4.7083548197202125E-10</v>
      </c>
      <c r="Z187" s="142">
        <f>Z186+inventory[[#This Row],[Other_radfor]]</f>
        <v>0</v>
      </c>
      <c r="AA187" s="3">
        <f>SUM(inventory[[#This Row],[CO2_temp_s1]:[CO2_temp_s2]])</f>
        <v>1.2457949302261047E-15</v>
      </c>
      <c r="AB187" s="3">
        <f>inventory[[#This Row],[CH4_temp_s1]]+inventory[[#This Row],[CH4_temp_s2]]</f>
        <v>1.8173373032086556E-15</v>
      </c>
      <c r="AC187" s="3">
        <f>inventory[[#This Row],[gas1_temp_s1]]+inventory[[#This Row],[gas1_temp_s2]]</f>
        <v>8.152587413903077E-14</v>
      </c>
      <c r="AD187" s="3">
        <f>inventory[[#This Row],[gas2_temp_s1]]+inventory[[#This Row],[gas2_temp_s2]]</f>
        <v>-2.3760690989183945E-15</v>
      </c>
      <c r="AE187" s="3">
        <f>inventory[[#This Row],[gas3_temp_s1]]+inventory[[#This Row],[gas3_temp_s2]]</f>
        <v>5.0482305907435227E-13</v>
      </c>
      <c r="AF187" s="142">
        <f>inventory[[#This Row],[other_temp_s1]]+inventory[[#This Row],[other_temp_s2]]</f>
        <v>0</v>
      </c>
      <c r="AG187" s="118">
        <f>inventory[[#This Row],[CO2_flux]]+AG186</f>
        <v>1</v>
      </c>
      <c r="AH187" s="118">
        <f>inventory[[#This Row],[CH4_flux]]+AH186</f>
        <v>1</v>
      </c>
      <c r="AI187" s="118">
        <f>inventory[[#This Row],[Gas1_flux]]+AI186</f>
        <v>1</v>
      </c>
      <c r="AJ187" s="118">
        <f>inventory[[#This Row],[Gas2_flux]]+AJ186</f>
        <v>1</v>
      </c>
      <c r="AK187" s="144">
        <f>inventory[[#This Row],[Gas3_flux]]+AK186</f>
        <v>1</v>
      </c>
      <c r="AL187" s="113">
        <f>A_CO2*(AX186*clim_sens1*(1-EXP(-1/clim_time1))
+AY186*clim_sens1*life1_CO2/(life1_CO2-clim_time1)*(EXP(-1/life1_CO2)-EXP(-1/clim_time1))
+AZ186*clim_sens1*life2_CO2/(life2_CO2-clim_time1)*(EXP(-1/life2_CO2)-EXP(-1/clim_time1))
+BA186*clim_sens1*life3_CO2/(life3_CO2-clim_time1)*(EXP(-1/life3_CO2)-EXP(-1/clim_time1)))
+AL186*EXP(-1/clim_time1)</f>
        <v>9.6769845981937985E-16</v>
      </c>
      <c r="AM187" s="113">
        <f>A_CO2*(AX186*clim_sens2*(1-EXP(-1/clim_time2))
+AY186*clim_sens2*life1_CO2/(life1_CO2-clim_time2)*(EXP(-1/life1_CO2)-EXP(-1/clim_time2))
+AZ186*clim_sens2*life2_CO2/(life2_CO2-clim_time2)*(EXP(-1/life2_CO2)-EXP(-1/clim_time2))
+BA186*clim_sens2*life3_CO2/(life3_CO2-clim_time2)*(EXP(-1/life3_CO2)-EXP(-1/clim_time2)))
+AM186*EXP(-1/clim_time2)</f>
        <v>2.7809647040672487E-16</v>
      </c>
      <c r="AN187" s="113">
        <f t="shared" si="30"/>
        <v>2.0416932919273642E-19</v>
      </c>
      <c r="AO187" s="113">
        <f t="shared" si="31"/>
        <v>1.8171331338794628E-15</v>
      </c>
      <c r="AP187" s="113">
        <f t="shared" si="32"/>
        <v>5.4662277059817351E-14</v>
      </c>
      <c r="AQ187" s="113">
        <f t="shared" si="33"/>
        <v>2.6863597079213412E-14</v>
      </c>
      <c r="AR187" s="113">
        <f t="shared" si="34"/>
        <v>-1.3078306218793995E-22</v>
      </c>
      <c r="AS187" s="113">
        <f t="shared" si="35"/>
        <v>-2.3760689681353322E-15</v>
      </c>
      <c r="AT187" s="113">
        <f t="shared" si="36"/>
        <v>1.5144943090343581E-13</v>
      </c>
      <c r="AU187" s="113">
        <f t="shared" si="37"/>
        <v>3.5337362817091641E-13</v>
      </c>
      <c r="AV187" s="113">
        <f t="shared" si="38"/>
        <v>0</v>
      </c>
      <c r="AW187" s="149">
        <f>T186*Other_forcing_efficacy*clim_sens2*(1-EXP(-1/clim_time2))
+AW186*EXP(-1/clim_time2)</f>
        <v>0</v>
      </c>
      <c r="AX187" s="113">
        <f>p_0*(inventory[[#This Row],[CO2_flux]]+inventory[[#This Row],[CH4_to_CO2]])+AX186</f>
        <v>0.5160873517182557</v>
      </c>
      <c r="AY187" s="113">
        <f>p_1*(inventory[[#This Row],[CO2_flux]]+inventory[[#This Row],[CH4_to_CO2]])+AY186*EXP(-1/life1_CO2)</f>
        <v>0.34365081553441135</v>
      </c>
      <c r="AZ187" s="113">
        <f>p_2*(inventory[[#This Row],[CO2_flux]]+inventory[[#This Row],[CH4_to_CO2]])+AZ186*EXP(-1/life2_CO2)</f>
        <v>6.3718322027541512E-3</v>
      </c>
      <c r="BA187" s="113">
        <f>p_3*(inventory[[#This Row],[CO2_flux]]+inventory[[#This Row],[CH4_to_CO2]])+BA186*EXP(-1/life3_CO2)</f>
        <v>1.1250307183178866E-7</v>
      </c>
      <c r="BB187" s="113">
        <f>IF(fossil_CH4,K186*(1-EXP(-1/life_CH4))*CH4_to_CO2,0)</f>
        <v>5.7310715558633993E-8</v>
      </c>
    </row>
    <row r="188" spans="1:54" x14ac:dyDescent="0.2">
      <c r="A188" s="43">
        <v>181</v>
      </c>
      <c r="B188" s="107">
        <v>0</v>
      </c>
      <c r="C188" s="107">
        <v>0</v>
      </c>
      <c r="D188" s="107">
        <v>0</v>
      </c>
      <c r="E188" s="107">
        <v>0</v>
      </c>
      <c r="F188" s="107">
        <v>0</v>
      </c>
      <c r="G188" s="107">
        <v>0</v>
      </c>
      <c r="H188" s="131">
        <f>SUM(inventory[[#This Row],[CO2_IRF]:[other_IRF]])</f>
        <v>5.0395733401608479E-10</v>
      </c>
      <c r="I188" s="133">
        <f>SUM(inventory[[#This Row],[CO2_temp]:[other_temp]])</f>
        <v>5.8261730627257142E-13</v>
      </c>
      <c r="J188" s="117">
        <f>SUM(inventory[[#This Row],[CO2_mass0]:[CO2_mass3]])</f>
        <v>0.8650679044793016</v>
      </c>
      <c r="K188" s="117">
        <f>inventory[[#This Row],[CH4_flux]]+K187*EXP(-1/life_CH4)</f>
        <v>4.5782711898885992E-7</v>
      </c>
      <c r="L188" s="117">
        <f>inventory[[#This Row],[Gas1_flux]]+L187*EXP(-1/life_gas1)</f>
        <v>0.22405409324155351</v>
      </c>
      <c r="M188" s="117">
        <f>inventory[[#This Row],[Gas2_flux]]+M187*EXP(-1/life_gas2)</f>
        <v>0</v>
      </c>
      <c r="N188" s="140">
        <f>inventory[[#This Row],[Gas3_flux]]+N187*EXP(-1/life_gas3)</f>
        <v>1.7913113757350312E-2</v>
      </c>
      <c r="O188" s="3">
        <f>inventory[[#This Row],[CO2]]*A_CO2</f>
        <v>1.5153394482763924E-15</v>
      </c>
      <c r="P188" s="3">
        <f>inventory[[#This Row],[CH4]]*A_CH4</f>
        <v>9.6384717585951254E-20</v>
      </c>
      <c r="Q188" s="3">
        <f>inventory[[#This Row],[gas1]]*A_gas1</f>
        <v>7.9950681568034264E-14</v>
      </c>
      <c r="R188" s="3">
        <f>inventory[[#This Row],[gas2]]*A_gas2</f>
        <v>0</v>
      </c>
      <c r="S188" s="3">
        <f>inventory[[#This Row],[gas3]]*A_gas3</f>
        <v>1.909219587538356E-13</v>
      </c>
      <c r="T188" s="142">
        <f>inventory[[#This Row],[Other_forcing]]/earth_area</f>
        <v>0</v>
      </c>
      <c r="U188" s="3">
        <f>U187+A_CO2*(AX187+AY187*life1_CO2*(1-EXP(-1/life1_CO2))+AZ187*life2_CO2*(1-EXP(-1/life2_CO2))+BA187*life3_CO2*(1-EXP(-1/life3_CO2)))</f>
        <v>3.3508043924177754E-13</v>
      </c>
      <c r="V188" s="3">
        <f t="shared" si="26"/>
        <v>2.6105267715987173E-12</v>
      </c>
      <c r="W188" s="3">
        <f t="shared" si="27"/>
        <v>3.3503185717942486E-11</v>
      </c>
      <c r="X188" s="3">
        <f t="shared" si="28"/>
        <v>-3.5199999999999995E-12</v>
      </c>
      <c r="Y188" s="3">
        <f t="shared" si="29"/>
        <v>4.7102854108730181E-10</v>
      </c>
      <c r="Z188" s="142">
        <f>Z187+inventory[[#This Row],[Other_radfor]]</f>
        <v>0</v>
      </c>
      <c r="AA188" s="3">
        <f>SUM(inventory[[#This Row],[CO2_temp_s1]:[CO2_temp_s2]])</f>
        <v>1.2454735913132276E-15</v>
      </c>
      <c r="AB188" s="3">
        <f>inventory[[#This Row],[CH4_temp_s1]]+inventory[[#This Row],[CH4_temp_s2]]</f>
        <v>1.8128895666325151E-15</v>
      </c>
      <c r="AC188" s="3">
        <f>inventory[[#This Row],[gas1_temp_s1]]+inventory[[#This Row],[gas1_temp_s2]]</f>
        <v>8.1094462650420376E-14</v>
      </c>
      <c r="AD188" s="3">
        <f>inventory[[#This Row],[gas2_temp_s1]]+inventory[[#This Row],[gas2_temp_s2]]</f>
        <v>-2.3702737969502865E-15</v>
      </c>
      <c r="AE188" s="3">
        <f>inventory[[#This Row],[gas3_temp_s1]]+inventory[[#This Row],[gas3_temp_s2]]</f>
        <v>5.0083475426115561E-13</v>
      </c>
      <c r="AF188" s="142">
        <f>inventory[[#This Row],[other_temp_s1]]+inventory[[#This Row],[other_temp_s2]]</f>
        <v>0</v>
      </c>
      <c r="AG188" s="118">
        <f>inventory[[#This Row],[CO2_flux]]+AG187</f>
        <v>1</v>
      </c>
      <c r="AH188" s="118">
        <f>inventory[[#This Row],[CH4_flux]]+AH187</f>
        <v>1</v>
      </c>
      <c r="AI188" s="118">
        <f>inventory[[#This Row],[Gas1_flux]]+AI187</f>
        <v>1</v>
      </c>
      <c r="AJ188" s="118">
        <f>inventory[[#This Row],[Gas2_flux]]+AJ187</f>
        <v>1</v>
      </c>
      <c r="AK188" s="144">
        <f>inventory[[#This Row],[Gas3_flux]]+AK187</f>
        <v>1</v>
      </c>
      <c r="AL188" s="113">
        <f>A_CO2*(AX187*clim_sens1*(1-EXP(-1/clim_time1))
+AY187*clim_sens1*life1_CO2/(life1_CO2-clim_time1)*(EXP(-1/life1_CO2)-EXP(-1/clim_time1))
+AZ187*clim_sens1*life2_CO2/(life2_CO2-clim_time1)*(EXP(-1/life2_CO2)-EXP(-1/clim_time1))
+BA187*clim_sens1*life3_CO2/(life3_CO2-clim_time1)*(EXP(-1/life3_CO2)-EXP(-1/clim_time1)))
+AL187*EXP(-1/clim_time1)</f>
        <v>9.6646888931093287E-16</v>
      </c>
      <c r="AM188" s="113">
        <f>A_CO2*(AX187*clim_sens2*(1-EXP(-1/clim_time2))
+AY187*clim_sens2*life1_CO2/(life1_CO2-clim_time2)*(EXP(-1/life1_CO2)-EXP(-1/clim_time2))
+AZ187*clim_sens2*life2_CO2/(life2_CO2-clim_time2)*(EXP(-1/life2_CO2)-EXP(-1/clim_time2))
+BA187*clim_sens2*life3_CO2/(life3_CO2-clim_time2)*(EXP(-1/life3_CO2)-EXP(-1/clim_time2)))
+AM187*EXP(-1/clim_time2)</f>
        <v>2.7900470200229468E-16</v>
      </c>
      <c r="AN188" s="113">
        <f t="shared" si="30"/>
        <v>1.8835755940908746E-19</v>
      </c>
      <c r="AO188" s="113">
        <f t="shared" si="31"/>
        <v>1.812701209073106E-15</v>
      </c>
      <c r="AP188" s="113">
        <f t="shared" si="32"/>
        <v>5.4212384337954029E-14</v>
      </c>
      <c r="AQ188" s="113">
        <f t="shared" si="33"/>
        <v>2.6882078312466346E-14</v>
      </c>
      <c r="AR188" s="113">
        <f t="shared" si="34"/>
        <v>-1.1610469389140103E-22</v>
      </c>
      <c r="AS188" s="113">
        <f t="shared" si="35"/>
        <v>-2.3702736808455925E-15</v>
      </c>
      <c r="AT188" s="113">
        <f t="shared" si="36"/>
        <v>1.4812100781698934E-13</v>
      </c>
      <c r="AU188" s="113">
        <f t="shared" si="37"/>
        <v>3.5271374644416629E-13</v>
      </c>
      <c r="AV188" s="113">
        <f t="shared" si="38"/>
        <v>0</v>
      </c>
      <c r="AW188" s="149">
        <f>T187*Other_forcing_efficacy*clim_sens2*(1-EXP(-1/clim_time2))
+AW187*EXP(-1/clim_time2)</f>
        <v>0</v>
      </c>
      <c r="AX188" s="113">
        <f>p_0*(inventory[[#This Row],[CO2_flux]]+inventory[[#This Row],[CH4_to_CO2]])+AX187</f>
        <v>0.51608736320698001</v>
      </c>
      <c r="AY188" s="113">
        <f>p_1*(inventory[[#This Row],[CO2_flux]]+inventory[[#This Row],[CH4_to_CO2]])+AY187*EXP(-1/life1_CO2)</f>
        <v>0.34278060546887362</v>
      </c>
      <c r="AZ188" s="113">
        <f>p_2*(inventory[[#This Row],[CO2_flux]]+inventory[[#This Row],[CH4_to_CO2]])+AZ187*EXP(-1/life2_CO2)</f>
        <v>6.1998320170039908E-3</v>
      </c>
      <c r="BA188" s="113">
        <f>p_3*(inventory[[#This Row],[CO2_flux]]+inventory[[#This Row],[CH4_to_CO2]])+BA187*EXP(-1/life3_CO2)</f>
        <v>1.0378644402616163E-7</v>
      </c>
      <c r="BB188" s="113">
        <f>IF(fossil_CH4,K187*(1-EXP(-1/life_CH4))*CH4_to_CO2,0)</f>
        <v>5.2870337454599295E-8</v>
      </c>
    </row>
    <row r="189" spans="1:54" x14ac:dyDescent="0.2">
      <c r="A189" s="43">
        <v>182</v>
      </c>
      <c r="B189" s="107">
        <v>0</v>
      </c>
      <c r="C189" s="107">
        <v>0</v>
      </c>
      <c r="D189" s="107">
        <v>0</v>
      </c>
      <c r="E189" s="107">
        <v>0</v>
      </c>
      <c r="F189" s="107">
        <v>0</v>
      </c>
      <c r="G189" s="107">
        <v>0</v>
      </c>
      <c r="H189" s="131">
        <f>SUM(inventory[[#This Row],[CO2_IRF]:[other_IRF]])</f>
        <v>5.0422728598586056E-10</v>
      </c>
      <c r="I189" s="133">
        <f>SUM(inventory[[#This Row],[CO2_temp]:[other_temp]])</f>
        <v>5.782719045810783E-13</v>
      </c>
      <c r="J189" s="117">
        <f>SUM(inventory[[#This Row],[CO2_mass0]:[CO2_mass3]])</f>
        <v>0.86403254167873078</v>
      </c>
      <c r="K189" s="117">
        <f>inventory[[#This Row],[CH4_flux]]+K188*EXP(-1/life_CH4)</f>
        <v>4.2235512226406667E-7</v>
      </c>
      <c r="L189" s="117">
        <f>inventory[[#This Row],[Gas1_flux]]+L188*EXP(-1/life_gas1)</f>
        <v>0.2222100370832665</v>
      </c>
      <c r="M189" s="117">
        <f>inventory[[#This Row],[Gas2_flux]]+M188*EXP(-1/life_gas2)</f>
        <v>0</v>
      </c>
      <c r="N189" s="140">
        <f>inventory[[#This Row],[Gas3_flux]]+N188*EXP(-1/life_gas3)</f>
        <v>1.7519434972107166E-2</v>
      </c>
      <c r="O189" s="3">
        <f>inventory[[#This Row],[CO2]]*A_CO2</f>
        <v>1.5135258032586325E-15</v>
      </c>
      <c r="P189" s="3">
        <f>inventory[[#This Row],[CH4]]*A_CH4</f>
        <v>8.8916924078917479E-20</v>
      </c>
      <c r="Q189" s="3">
        <f>inventory[[#This Row],[gas1]]*A_gas1</f>
        <v>7.92926549969873E-14</v>
      </c>
      <c r="R189" s="3">
        <f>inventory[[#This Row],[gas2]]*A_gas2</f>
        <v>0</v>
      </c>
      <c r="S189" s="3">
        <f>inventory[[#This Row],[gas3]]*A_gas3</f>
        <v>1.8672604252081271E-13</v>
      </c>
      <c r="T189" s="142">
        <f>inventory[[#This Row],[Other_forcing]]/earth_area</f>
        <v>0</v>
      </c>
      <c r="U189" s="3">
        <f>U188+A_CO2*(AX188+AY188*life1_CO2*(1-EXP(-1/life1_CO2))+AZ188*life2_CO2*(1-EXP(-1/life2_CO2))+BA188*life3_CO2*(1-EXP(-1/life3_CO2)))</f>
        <v>3.3659487083419572E-13</v>
      </c>
      <c r="V189" s="3">
        <f t="shared" si="26"/>
        <v>2.6105268641993569E-12</v>
      </c>
      <c r="W189" s="3">
        <f t="shared" si="27"/>
        <v>3.3582806933039167E-11</v>
      </c>
      <c r="X189" s="3">
        <f t="shared" si="28"/>
        <v>-3.5199999999999995E-12</v>
      </c>
      <c r="Y189" s="3">
        <f t="shared" si="29"/>
        <v>4.7121735731778785E-10</v>
      </c>
      <c r="Z189" s="142">
        <f>Z188+inventory[[#This Row],[Other_radfor]]</f>
        <v>0</v>
      </c>
      <c r="AA189" s="3">
        <f>SUM(inventory[[#This Row],[CO2_temp_s1]:[CO2_temp_s2]])</f>
        <v>1.2451572767064976E-15</v>
      </c>
      <c r="AB189" s="3">
        <f>inventory[[#This Row],[CH4_temp_s1]]+inventory[[#This Row],[CH4_temp_s2]]</f>
        <v>1.8084538557732187E-15</v>
      </c>
      <c r="AC189" s="3">
        <f>inventory[[#This Row],[gas1_temp_s1]]+inventory[[#This Row],[gas1_temp_s2]]</f>
        <v>8.0666017512066491E-14</v>
      </c>
      <c r="AD189" s="3">
        <f>inventory[[#This Row],[gas2_temp_s1]]+inventory[[#This Row],[gas2_temp_s2]]</f>
        <v>-2.3644926314696295E-15</v>
      </c>
      <c r="AE189" s="3">
        <f>inventory[[#This Row],[gas3_temp_s1]]+inventory[[#This Row],[gas3_temp_s2]]</f>
        <v>4.9691676856800171E-13</v>
      </c>
      <c r="AF189" s="142">
        <f>inventory[[#This Row],[other_temp_s1]]+inventory[[#This Row],[other_temp_s2]]</f>
        <v>0</v>
      </c>
      <c r="AG189" s="118">
        <f>inventory[[#This Row],[CO2_flux]]+AG188</f>
        <v>1</v>
      </c>
      <c r="AH189" s="118">
        <f>inventory[[#This Row],[CH4_flux]]+AH188</f>
        <v>1</v>
      </c>
      <c r="AI189" s="118">
        <f>inventory[[#This Row],[Gas1_flux]]+AI188</f>
        <v>1</v>
      </c>
      <c r="AJ189" s="118">
        <f>inventory[[#This Row],[Gas2_flux]]+AJ188</f>
        <v>1</v>
      </c>
      <c r="AK189" s="144">
        <f>inventory[[#This Row],[Gas3_flux]]+AK188</f>
        <v>1</v>
      </c>
      <c r="AL189" s="113">
        <f>A_CO2*(AX188*clim_sens1*(1-EXP(-1/clim_time1))
+AY188*clim_sens1*life1_CO2/(life1_CO2-clim_time1)*(EXP(-1/life1_CO2)-EXP(-1/clim_time1))
+AZ188*clim_sens1*life2_CO2/(life2_CO2-clim_time1)*(EXP(-1/life2_CO2)-EXP(-1/clim_time1))
+BA188*clim_sens1*life3_CO2/(life3_CO2-clim_time1)*(EXP(-1/life3_CO2)-EXP(-1/clim_time1)))
+AL188*EXP(-1/clim_time1)</f>
        <v>9.6524846224367379E-16</v>
      </c>
      <c r="AM189" s="113">
        <f>A_CO2*(AX188*clim_sens2*(1-EXP(-1/clim_time2))
+AY188*clim_sens2*life1_CO2/(life1_CO2-clim_time2)*(EXP(-1/life1_CO2)-EXP(-1/clim_time2))
+AZ188*clim_sens2*life2_CO2/(life2_CO2-clim_time2)*(EXP(-1/life2_CO2)-EXP(-1/clim_time2))
+BA188*clim_sens2*life3_CO2/(life3_CO2-clim_time2)*(EXP(-1/life3_CO2)-EXP(-1/clim_time2)))
+AM188*EXP(-1/clim_time2)</f>
        <v>2.799088144628239E-16</v>
      </c>
      <c r="AN189" s="113">
        <f t="shared" si="30"/>
        <v>1.7377007657900737E-19</v>
      </c>
      <c r="AO189" s="113">
        <f t="shared" si="31"/>
        <v>1.8082800856966398E-15</v>
      </c>
      <c r="AP189" s="113">
        <f t="shared" si="32"/>
        <v>5.3766194414462898E-14</v>
      </c>
      <c r="AQ189" s="113">
        <f t="shared" si="33"/>
        <v>2.689982309760359E-14</v>
      </c>
      <c r="AR189" s="113">
        <f t="shared" si="34"/>
        <v>-1.0307374455144858E-22</v>
      </c>
      <c r="AS189" s="113">
        <f t="shared" si="35"/>
        <v>-2.3644925283958851E-15</v>
      </c>
      <c r="AT189" s="113">
        <f t="shared" si="36"/>
        <v>1.4486573386776335E-13</v>
      </c>
      <c r="AU189" s="113">
        <f t="shared" si="37"/>
        <v>3.5205103470023833E-13</v>
      </c>
      <c r="AV189" s="113">
        <f t="shared" si="38"/>
        <v>0</v>
      </c>
      <c r="AW189" s="149">
        <f>T188*Other_forcing_efficacy*clim_sens2*(1-EXP(-1/clim_time2))
+AW188*EXP(-1/clim_time2)</f>
        <v>0</v>
      </c>
      <c r="AX189" s="113">
        <f>p_0*(inventory[[#This Row],[CO2_flux]]+inventory[[#This Row],[CH4_to_CO2]])+AX188</f>
        <v>0.51608737380556924</v>
      </c>
      <c r="AY189" s="113">
        <f>p_1*(inventory[[#This Row],[CO2_flux]]+inventory[[#This Row],[CH4_to_CO2]])+AY188*EXP(-1/life1_CO2)</f>
        <v>0.34191259810591212</v>
      </c>
      <c r="AZ189" s="113">
        <f>p_2*(inventory[[#This Row],[CO2_flux]]+inventory[[#This Row],[CH4_to_CO2]])+AZ188*EXP(-1/life2_CO2)</f>
        <v>6.0324740220774531E-3</v>
      </c>
      <c r="BA189" s="113">
        <f>p_3*(inventory[[#This Row],[CO2_flux]]+inventory[[#This Row],[CH4_to_CO2]])+BA188*EXP(-1/life3_CO2)</f>
        <v>9.5745172004734838E-8</v>
      </c>
      <c r="BB189" s="113">
        <f>IF(fossil_CH4,K188*(1-EXP(-1/life_CH4))*CH4_to_CO2,0)</f>
        <v>4.87739954965907E-8</v>
      </c>
    </row>
    <row r="190" spans="1:54" x14ac:dyDescent="0.2">
      <c r="A190" s="43">
        <v>183</v>
      </c>
      <c r="B190" s="107">
        <v>0</v>
      </c>
      <c r="C190" s="107">
        <v>0</v>
      </c>
      <c r="D190" s="107">
        <v>0</v>
      </c>
      <c r="E190" s="107">
        <v>0</v>
      </c>
      <c r="F190" s="107">
        <v>0</v>
      </c>
      <c r="G190" s="107">
        <v>0</v>
      </c>
      <c r="H190" s="131">
        <f>SUM(inventory[[#This Row],[CO2_IRF]:[other_IRF]])</f>
        <v>5.0449243118741679E-10</v>
      </c>
      <c r="I190" s="133">
        <f>SUM(inventory[[#This Row],[CO2_temp]:[other_temp]])</f>
        <v>5.7399826490207301E-13</v>
      </c>
      <c r="J190" s="117">
        <f>SUM(inventory[[#This Row],[CO2_mass0]:[CO2_mass3]])</f>
        <v>0.86300389283486179</v>
      </c>
      <c r="K190" s="117">
        <f>inventory[[#This Row],[CH4_flux]]+K189*EXP(-1/life_CH4)</f>
        <v>3.8963146109969782E-7</v>
      </c>
      <c r="L190" s="117">
        <f>inventory[[#This Row],[Gas1_flux]]+L189*EXP(-1/life_gas1)</f>
        <v>0.22038115825588972</v>
      </c>
      <c r="M190" s="117">
        <f>inventory[[#This Row],[Gas2_flux]]+M189*EXP(-1/life_gas2)</f>
        <v>0</v>
      </c>
      <c r="N190" s="140">
        <f>inventory[[#This Row],[Gas3_flux]]+N189*EXP(-1/life_gas3)</f>
        <v>1.7134408115727418E-2</v>
      </c>
      <c r="O190" s="3">
        <f>inventory[[#This Row],[CO2]]*A_CO2</f>
        <v>1.5117239190788271E-15</v>
      </c>
      <c r="P190" s="3">
        <f>inventory[[#This Row],[CH4]]*A_CH4</f>
        <v>8.2027727897896149E-20</v>
      </c>
      <c r="Q190" s="3">
        <f>inventory[[#This Row],[gas1]]*A_gas1</f>
        <v>7.8640044251793368E-14</v>
      </c>
      <c r="R190" s="3">
        <f>inventory[[#This Row],[gas2]]*A_gas2</f>
        <v>0</v>
      </c>
      <c r="S190" s="3">
        <f>inventory[[#This Row],[gas3]]*A_gas3</f>
        <v>1.8262234047388689E-13</v>
      </c>
      <c r="T190" s="142">
        <f>inventory[[#This Row],[Other_forcing]]/earth_area</f>
        <v>0</v>
      </c>
      <c r="U190" s="3">
        <f>U189+A_CO2*(AX189+AY189*life1_CO2*(1-EXP(-1/life1_CO2))+AZ189*life2_CO2*(1-EXP(-1/life2_CO2))+BA189*life3_CO2*(1-EXP(-1/life3_CO2)))</f>
        <v>3.3810749468424393E-13</v>
      </c>
      <c r="V190" s="3">
        <f t="shared" si="26"/>
        <v>2.6105269496253894E-12</v>
      </c>
      <c r="W190" s="3">
        <f t="shared" si="27"/>
        <v>3.3661772833207636E-11</v>
      </c>
      <c r="X190" s="3">
        <f t="shared" si="28"/>
        <v>-3.5199999999999995E-12</v>
      </c>
      <c r="Y190" s="3">
        <f t="shared" si="29"/>
        <v>4.7140202390989948E-10</v>
      </c>
      <c r="Z190" s="142">
        <f>Z189+inventory[[#This Row],[Other_radfor]]</f>
        <v>0</v>
      </c>
      <c r="AA190" s="3">
        <f>SUM(inventory[[#This Row],[CO2_temp_s1]:[CO2_temp_s2]])</f>
        <v>1.2448458234615618E-15</v>
      </c>
      <c r="AB190" s="3">
        <f>inventory[[#This Row],[CH4_temp_s1]]+inventory[[#This Row],[CH4_temp_s2]]</f>
        <v>1.8040300501488114E-15</v>
      </c>
      <c r="AC190" s="3">
        <f>inventory[[#This Row],[gas1_temp_s1]]+inventory[[#This Row],[gas1_temp_s2]]</f>
        <v>8.0240515735077627E-14</v>
      </c>
      <c r="AD190" s="3">
        <f>inventory[[#This Row],[gas2_temp_s1]]+inventory[[#This Row],[gas2_temp_s2]]</f>
        <v>-2.3587255678163245E-15</v>
      </c>
      <c r="AE190" s="3">
        <f>inventory[[#This Row],[gas3_temp_s1]]+inventory[[#This Row],[gas3_temp_s2]]</f>
        <v>4.9306759886120137E-13</v>
      </c>
      <c r="AF190" s="142">
        <f>inventory[[#This Row],[other_temp_s1]]+inventory[[#This Row],[other_temp_s2]]</f>
        <v>0</v>
      </c>
      <c r="AG190" s="118">
        <f>inventory[[#This Row],[CO2_flux]]+AG189</f>
        <v>1</v>
      </c>
      <c r="AH190" s="118">
        <f>inventory[[#This Row],[CH4_flux]]+AH189</f>
        <v>1</v>
      </c>
      <c r="AI190" s="118">
        <f>inventory[[#This Row],[Gas1_flux]]+AI189</f>
        <v>1</v>
      </c>
      <c r="AJ190" s="118">
        <f>inventory[[#This Row],[Gas2_flux]]+AJ189</f>
        <v>1</v>
      </c>
      <c r="AK190" s="144">
        <f>inventory[[#This Row],[Gas3_flux]]+AK189</f>
        <v>1</v>
      </c>
      <c r="AL190" s="113">
        <f>A_CO2*(AX189*clim_sens1*(1-EXP(-1/clim_time1))
+AY189*clim_sens1*life1_CO2/(life1_CO2-clim_time1)*(EXP(-1/life1_CO2)-EXP(-1/clim_time1))
+AZ189*clim_sens1*life2_CO2/(life2_CO2-clim_time1)*(EXP(-1/life2_CO2)-EXP(-1/clim_time1))
+BA189*clim_sens1*life3_CO2/(life3_CO2-clim_time1)*(EXP(-1/life3_CO2)-EXP(-1/clim_time1)))
+AL189*EXP(-1/clim_time1)</f>
        <v>9.6403699320180925E-16</v>
      </c>
      <c r="AM190" s="113">
        <f>A_CO2*(AX189*clim_sens2*(1-EXP(-1/clim_time2))
+AY189*clim_sens2*life1_CO2/(life1_CO2-clim_time2)*(EXP(-1/life1_CO2)-EXP(-1/clim_time2))
+AZ189*clim_sens2*life2_CO2/(life2_CO2-clim_time2)*(EXP(-1/life2_CO2)-EXP(-1/clim_time2))
+BA189*clim_sens2*life3_CO2/(life3_CO2-clim_time2)*(EXP(-1/life3_CO2)-EXP(-1/clim_time2)))
+AM189*EXP(-1/clim_time2)</f>
        <v>2.808088302597525E-16</v>
      </c>
      <c r="AN190" s="113">
        <f t="shared" si="30"/>
        <v>1.6031211320450241E-19</v>
      </c>
      <c r="AO190" s="113">
        <f t="shared" si="31"/>
        <v>1.8038697380356069E-15</v>
      </c>
      <c r="AP190" s="113">
        <f t="shared" si="32"/>
        <v>5.3323676813966518E-14</v>
      </c>
      <c r="AQ190" s="113">
        <f t="shared" si="33"/>
        <v>2.6916838921111106E-14</v>
      </c>
      <c r="AR190" s="113">
        <f t="shared" si="34"/>
        <v>-9.1505316966725387E-23</v>
      </c>
      <c r="AS190" s="113">
        <f t="shared" si="35"/>
        <v>-2.3587254763110075E-15</v>
      </c>
      <c r="AT190" s="113">
        <f t="shared" si="36"/>
        <v>1.4168200145248523E-13</v>
      </c>
      <c r="AU190" s="113">
        <f t="shared" si="37"/>
        <v>3.5138559740871609E-13</v>
      </c>
      <c r="AV190" s="113">
        <f t="shared" si="38"/>
        <v>0</v>
      </c>
      <c r="AW190" s="149">
        <f>T189*Other_forcing_efficacy*clim_sens2*(1-EXP(-1/clim_time2))
+AW189*EXP(-1/clim_time2)</f>
        <v>0</v>
      </c>
      <c r="AX190" s="113">
        <f>p_0*(inventory[[#This Row],[CO2_flux]]+inventory[[#This Row],[CH4_to_CO2]])+AX189</f>
        <v>0.51608738358299011</v>
      </c>
      <c r="AY190" s="113">
        <f>p_1*(inventory[[#This Row],[CO2_flux]]+inventory[[#This Row],[CH4_to_CO2]])+AY189*EXP(-1/life1_CO2)</f>
        <v>0.34104678793874871</v>
      </c>
      <c r="AZ190" s="113">
        <f>p_2*(inventory[[#This Row],[CO2_flux]]+inventory[[#This Row],[CH4_to_CO2]])+AZ189*EXP(-1/life2_CO2)</f>
        <v>5.8696329861930236E-3</v>
      </c>
      <c r="BA190" s="113">
        <f>p_3*(inventory[[#This Row],[CO2_flux]]+inventory[[#This Row],[CH4_to_CO2]])+BA189*EXP(-1/life3_CO2)</f>
        <v>8.8326929862878156E-8</v>
      </c>
      <c r="BB190" s="113">
        <f>IF(fossil_CH4,K189*(1-EXP(-1/life_CH4))*CH4_to_CO2,0)</f>
        <v>4.4995034101007135E-8</v>
      </c>
    </row>
    <row r="191" spans="1:54" x14ac:dyDescent="0.2">
      <c r="A191" s="43">
        <v>184</v>
      </c>
      <c r="B191" s="107">
        <v>0</v>
      </c>
      <c r="C191" s="107">
        <v>0</v>
      </c>
      <c r="D191" s="107">
        <v>0</v>
      </c>
      <c r="E191" s="107">
        <v>0</v>
      </c>
      <c r="F191" s="107">
        <v>0</v>
      </c>
      <c r="G191" s="107">
        <v>0</v>
      </c>
      <c r="H191" s="131">
        <f>SUM(inventory[[#This Row],[CO2_IRF]:[other_IRF]])</f>
        <v>5.0475286622359749E-10</v>
      </c>
      <c r="I191" s="133">
        <f>SUM(inventory[[#This Row],[CO2_temp]:[other_temp]])</f>
        <v>5.6979489399261568E-13</v>
      </c>
      <c r="J191" s="117">
        <f>SUM(inventory[[#This Row],[CO2_mass0]:[CO2_mass3]])</f>
        <v>0.86198183060675815</v>
      </c>
      <c r="K191" s="117">
        <f>inventory[[#This Row],[CH4_flux]]+K190*EXP(-1/life_CH4)</f>
        <v>3.5944319714860325E-7</v>
      </c>
      <c r="L191" s="117">
        <f>inventory[[#This Row],[Gas1_flux]]+L190*EXP(-1/life_gas1)</f>
        <v>0.21856733184382743</v>
      </c>
      <c r="M191" s="117">
        <f>inventory[[#This Row],[Gas2_flux]]+M190*EXP(-1/life_gas2)</f>
        <v>0</v>
      </c>
      <c r="N191" s="140">
        <f>inventory[[#This Row],[Gas3_flux]]+N190*EXP(-1/life_gas3)</f>
        <v>1.6757843043667179E-2</v>
      </c>
      <c r="O191" s="3">
        <f>inventory[[#This Row],[CO2]]*A_CO2</f>
        <v>1.5099335726738579E-15</v>
      </c>
      <c r="P191" s="3">
        <f>inventory[[#This Row],[CH4]]*A_CH4</f>
        <v>7.5672299888820078E-20</v>
      </c>
      <c r="Q191" s="3">
        <f>inventory[[#This Row],[gas1]]*A_gas1</f>
        <v>7.7992804758006754E-14</v>
      </c>
      <c r="R191" s="3">
        <f>inventory[[#This Row],[gas2]]*A_gas2</f>
        <v>0</v>
      </c>
      <c r="S191" s="3">
        <f>inventory[[#This Row],[gas3]]*A_gas3</f>
        <v>1.7860882601013158E-13</v>
      </c>
      <c r="T191" s="142">
        <f>inventory[[#This Row],[Other_forcing]]/earth_area</f>
        <v>0</v>
      </c>
      <c r="U191" s="3">
        <f>U190+A_CO2*(AX190+AY190*life1_CO2*(1-EXP(-1/life1_CO2))+AZ190*life2_CO2*(1-EXP(-1/life2_CO2))+BA190*life3_CO2*(1-EXP(-1/life3_CO2)))</f>
        <v>3.3961832244047858E-13</v>
      </c>
      <c r="V191" s="3">
        <f t="shared" si="26"/>
        <v>2.6105270284326966E-12</v>
      </c>
      <c r="W191" s="3">
        <f t="shared" si="27"/>
        <v>3.3740088811955814E-11</v>
      </c>
      <c r="X191" s="3">
        <f t="shared" si="28"/>
        <v>-3.5199999999999995E-12</v>
      </c>
      <c r="Y191" s="3">
        <f t="shared" si="29"/>
        <v>4.7158263206076847E-10</v>
      </c>
      <c r="Z191" s="142">
        <f>Z190+inventory[[#This Row],[Other_radfor]]</f>
        <v>0</v>
      </c>
      <c r="AA191" s="3">
        <f>SUM(inventory[[#This Row],[CO2_temp_s1]:[CO2_temp_s2]])</f>
        <v>1.2445390731525054E-15</v>
      </c>
      <c r="AB191" s="3">
        <f>inventory[[#This Row],[CH4_temp_s1]]+inventory[[#This Row],[CH4_temp_s2]]</f>
        <v>1.7996180366237055E-15</v>
      </c>
      <c r="AC191" s="3">
        <f>inventory[[#This Row],[gas1_temp_s1]]+inventory[[#This Row],[gas1_temp_s2]]</f>
        <v>7.9817934516276508E-14</v>
      </c>
      <c r="AD191" s="3">
        <f>inventory[[#This Row],[gas2_temp_s1]]+inventory[[#This Row],[gas2_temp_s2]]</f>
        <v>-2.3529725714351092E-15</v>
      </c>
      <c r="AE191" s="3">
        <f>inventory[[#This Row],[gas3_temp_s1]]+inventory[[#This Row],[gas3_temp_s2]]</f>
        <v>4.8928577493799802E-13</v>
      </c>
      <c r="AF191" s="142">
        <f>inventory[[#This Row],[other_temp_s1]]+inventory[[#This Row],[other_temp_s2]]</f>
        <v>0</v>
      </c>
      <c r="AG191" s="118">
        <f>inventory[[#This Row],[CO2_flux]]+AG190</f>
        <v>1</v>
      </c>
      <c r="AH191" s="118">
        <f>inventory[[#This Row],[CH4_flux]]+AH190</f>
        <v>1</v>
      </c>
      <c r="AI191" s="118">
        <f>inventory[[#This Row],[Gas1_flux]]+AI190</f>
        <v>1</v>
      </c>
      <c r="AJ191" s="118">
        <f>inventory[[#This Row],[Gas2_flux]]+AJ190</f>
        <v>1</v>
      </c>
      <c r="AK191" s="144">
        <f>inventory[[#This Row],[Gas3_flux]]+AK190</f>
        <v>1</v>
      </c>
      <c r="AL191" s="113">
        <f>A_CO2*(AX190*clim_sens1*(1-EXP(-1/clim_time1))
+AY190*clim_sens1*life1_CO2/(life1_CO2-clim_time1)*(EXP(-1/life1_CO2)-EXP(-1/clim_time1))
+AZ190*clim_sens1*life2_CO2/(life2_CO2-clim_time1)*(EXP(-1/life2_CO2)-EXP(-1/clim_time1))
+BA190*clim_sens1*life3_CO2/(life3_CO2-clim_time1)*(EXP(-1/life3_CO2)-EXP(-1/clim_time1)))
+AL190*EXP(-1/clim_time1)</f>
        <v>9.6283430157925351E-16</v>
      </c>
      <c r="AM191" s="113">
        <f>A_CO2*(AX190*clim_sens2*(1-EXP(-1/clim_time2))
+AY190*clim_sens2*life1_CO2/(life1_CO2-clim_time2)*(EXP(-1/life1_CO2)-EXP(-1/clim_time2))
+AZ190*clim_sens2*life2_CO2/(life2_CO2-clim_time2)*(EXP(-1/life2_CO2)-EXP(-1/clim_time2))
+BA190*clim_sens2*life3_CO2/(life3_CO2-clim_time2)*(EXP(-1/life3_CO2)-EXP(-1/clim_time2)))
+AM190*EXP(-1/clim_time2)</f>
        <v>2.8170477157325183E-16</v>
      </c>
      <c r="AN191" s="113">
        <f t="shared" si="30"/>
        <v>1.4789623428534869E-19</v>
      </c>
      <c r="AO191" s="113">
        <f t="shared" si="31"/>
        <v>1.79947014038942E-15</v>
      </c>
      <c r="AP191" s="113">
        <f t="shared" si="32"/>
        <v>5.288480131189461E-14</v>
      </c>
      <c r="AQ191" s="113">
        <f t="shared" si="33"/>
        <v>2.6933133204381891E-14</v>
      </c>
      <c r="AR191" s="113">
        <f t="shared" si="34"/>
        <v>-8.1235265776159342E-23</v>
      </c>
      <c r="AS191" s="113">
        <f t="shared" si="35"/>
        <v>-2.3529724901998433E-15</v>
      </c>
      <c r="AT191" s="113">
        <f t="shared" si="36"/>
        <v>1.3856823829786336E-13</v>
      </c>
      <c r="AU191" s="113">
        <f t="shared" si="37"/>
        <v>3.5071753664013463E-13</v>
      </c>
      <c r="AV191" s="113">
        <f t="shared" si="38"/>
        <v>0</v>
      </c>
      <c r="AW191" s="149">
        <f>T190*Other_forcing_efficacy*clim_sens2*(1-EXP(-1/clim_time2))
+AW190*EXP(-1/clim_time2)</f>
        <v>0</v>
      </c>
      <c r="AX191" s="113">
        <f>p_0*(inventory[[#This Row],[CO2_flux]]+inventory[[#This Row],[CH4_to_CO2]])+AX190</f>
        <v>0.51608739260286607</v>
      </c>
      <c r="AY191" s="113">
        <f>p_1*(inventory[[#This Row],[CO2_flux]]+inventory[[#This Row],[CH4_to_CO2]])+AY190*EXP(-1/life1_CO2)</f>
        <v>0.34018316946904181</v>
      </c>
      <c r="AZ191" s="113">
        <f>p_2*(inventory[[#This Row],[CO2_flux]]+inventory[[#This Row],[CH4_to_CO2]])+AZ190*EXP(-1/life2_CO2)</f>
        <v>5.711187051404343E-3</v>
      </c>
      <c r="BA191" s="113">
        <f>p_3*(inventory[[#This Row],[CO2_flux]]+inventory[[#This Row],[CH4_to_CO2]])+BA190*EXP(-1/life3_CO2)</f>
        <v>8.1483445855797517E-8</v>
      </c>
      <c r="BB191" s="113">
        <f>IF(fossil_CH4,K190*(1-EXP(-1/life_CH4))*CH4_to_CO2,0)</f>
        <v>4.1508862932755038E-8</v>
      </c>
    </row>
    <row r="192" spans="1:54" x14ac:dyDescent="0.2">
      <c r="A192" s="43">
        <v>185</v>
      </c>
      <c r="B192" s="107">
        <v>0</v>
      </c>
      <c r="C192" s="107">
        <v>0</v>
      </c>
      <c r="D192" s="107">
        <v>0</v>
      </c>
      <c r="E192" s="107">
        <v>0</v>
      </c>
      <c r="F192" s="107">
        <v>0</v>
      </c>
      <c r="G192" s="107">
        <v>0</v>
      </c>
      <c r="H192" s="131">
        <f>SUM(inventory[[#This Row],[CO2_IRF]:[other_IRF]])</f>
        <v>5.0500868564834182E-10</v>
      </c>
      <c r="I192" s="133">
        <f>SUM(inventory[[#This Row],[CO2_temp]:[other_temp]])</f>
        <v>5.6566033101255718E-13</v>
      </c>
      <c r="J192" s="117">
        <f>SUM(inventory[[#This Row],[CO2_mass0]:[CO2_mass3]])</f>
        <v>0.86096623094442848</v>
      </c>
      <c r="K192" s="117">
        <f>inventory[[#This Row],[CH4_flux]]+K191*EXP(-1/life_CH4)</f>
        <v>3.3159389031819089E-7</v>
      </c>
      <c r="L192" s="117">
        <f>inventory[[#This Row],[Gas1_flux]]+L191*EXP(-1/life_gas1)</f>
        <v>0.21676843395958997</v>
      </c>
      <c r="M192" s="117">
        <f>inventory[[#This Row],[Gas2_flux]]+M191*EXP(-1/life_gas2)</f>
        <v>0</v>
      </c>
      <c r="N192" s="140">
        <f>inventory[[#This Row],[Gas3_flux]]+N191*EXP(-1/life_gas3)</f>
        <v>1.6389553790213455E-2</v>
      </c>
      <c r="O192" s="3">
        <f>inventory[[#This Row],[CO2]]*A_CO2</f>
        <v>1.508154546745355E-15</v>
      </c>
      <c r="P192" s="3">
        <f>inventory[[#This Row],[CH4]]*A_CH4</f>
        <v>6.9809284216567793E-20</v>
      </c>
      <c r="Q192" s="3">
        <f>inventory[[#This Row],[gas1]]*A_gas1</f>
        <v>7.7350892308047517E-14</v>
      </c>
      <c r="R192" s="3">
        <f>inventory[[#This Row],[gas2]]*A_gas2</f>
        <v>0</v>
      </c>
      <c r="S192" s="3">
        <f>inventory[[#This Row],[gas3]]*A_gas3</f>
        <v>1.746835170655311E-13</v>
      </c>
      <c r="T192" s="142">
        <f>inventory[[#This Row],[Other_forcing]]/earth_area</f>
        <v>0</v>
      </c>
      <c r="U192" s="3">
        <f>U191+A_CO2*(AX191+AY191*life1_CO2*(1-EXP(-1/life1_CO2))+AZ191*life2_CO2*(1-EXP(-1/life2_CO2))+BA191*life3_CO2*(1-EXP(-1/life3_CO2)))</f>
        <v>3.4112736553130869E-13</v>
      </c>
      <c r="V192" s="3">
        <f t="shared" si="26"/>
        <v>2.610527101134091E-12</v>
      </c>
      <c r="W192" s="3">
        <f t="shared" si="27"/>
        <v>3.3817760218400884E-11</v>
      </c>
      <c r="X192" s="3">
        <f t="shared" si="28"/>
        <v>-3.5199999999999995E-12</v>
      </c>
      <c r="Y192" s="3">
        <f t="shared" si="29"/>
        <v>4.7175927096327549E-10</v>
      </c>
      <c r="Z192" s="142">
        <f>Z191+inventory[[#This Row],[Other_radfor]]</f>
        <v>0</v>
      </c>
      <c r="AA192" s="3">
        <f>SUM(inventory[[#This Row],[CO2_temp_s1]:[CO2_temp_s2]])</f>
        <v>1.2442368717524467E-15</v>
      </c>
      <c r="AB192" s="3">
        <f>inventory[[#This Row],[CH4_temp_s1]]+inventory[[#This Row],[CH4_temp_s2]]</f>
        <v>1.7952177088454374E-15</v>
      </c>
      <c r="AC192" s="3">
        <f>inventory[[#This Row],[gas1_temp_s1]]+inventory[[#This Row],[gas1_temp_s2]]</f>
        <v>7.9398251236681976E-14</v>
      </c>
      <c r="AD192" s="3">
        <f>inventory[[#This Row],[gas2_temp_s1]]+inventory[[#This Row],[gas2_temp_s2]]</f>
        <v>-2.3472336078730249E-15</v>
      </c>
      <c r="AE192" s="3">
        <f>inventory[[#This Row],[gas3_temp_s1]]+inventory[[#This Row],[gas3_temp_s2]]</f>
        <v>4.8556985880315035E-13</v>
      </c>
      <c r="AF192" s="142">
        <f>inventory[[#This Row],[other_temp_s1]]+inventory[[#This Row],[other_temp_s2]]</f>
        <v>0</v>
      </c>
      <c r="AG192" s="118">
        <f>inventory[[#This Row],[CO2_flux]]+AG191</f>
        <v>1</v>
      </c>
      <c r="AH192" s="118">
        <f>inventory[[#This Row],[CH4_flux]]+AH191</f>
        <v>1</v>
      </c>
      <c r="AI192" s="118">
        <f>inventory[[#This Row],[Gas1_flux]]+AI191</f>
        <v>1</v>
      </c>
      <c r="AJ192" s="118">
        <f>inventory[[#This Row],[Gas2_flux]]+AJ191</f>
        <v>1</v>
      </c>
      <c r="AK192" s="144">
        <f>inventory[[#This Row],[Gas3_flux]]+AK191</f>
        <v>1</v>
      </c>
      <c r="AL192" s="113">
        <f>A_CO2*(AX191*clim_sens1*(1-EXP(-1/clim_time1))
+AY191*clim_sens1*life1_CO2/(life1_CO2-clim_time1)*(EXP(-1/life1_CO2)-EXP(-1/clim_time1))
+AZ191*clim_sens1*life2_CO2/(life2_CO2-clim_time1)*(EXP(-1/life2_CO2)-EXP(-1/clim_time1))
+BA191*clim_sens1*life3_CO2/(life3_CO2-clim_time1)*(EXP(-1/life3_CO2)-EXP(-1/clim_time1)))
+AL191*EXP(-1/clim_time1)</f>
        <v>9.6164021145339925E-16</v>
      </c>
      <c r="AM192" s="113">
        <f>A_CO2*(AX191*clim_sens2*(1-EXP(-1/clim_time2))
+AY191*clim_sens2*life1_CO2/(life1_CO2-clim_time2)*(EXP(-1/life1_CO2)-EXP(-1/clim_time2))
+AZ191*clim_sens2*life2_CO2/(life2_CO2-clim_time2)*(EXP(-1/life2_CO2)-EXP(-1/clim_time2))
+BA191*clim_sens2*life3_CO2/(life3_CO2-clim_time2)*(EXP(-1/life3_CO2)-EXP(-1/clim_time2)))
+AM191*EXP(-1/clim_time2)</f>
        <v>2.8259666029904732E-16</v>
      </c>
      <c r="AN192" s="113">
        <f t="shared" si="30"/>
        <v>1.3644177032614752E-19</v>
      </c>
      <c r="AO192" s="113">
        <f t="shared" si="31"/>
        <v>1.7950812670751114E-15</v>
      </c>
      <c r="AP192" s="113">
        <f t="shared" si="32"/>
        <v>5.2449537932421771E-14</v>
      </c>
      <c r="AQ192" s="113">
        <f t="shared" si="33"/>
        <v>2.6948713304260208E-14</v>
      </c>
      <c r="AR192" s="113">
        <f t="shared" si="34"/>
        <v>-7.211786838706803E-23</v>
      </c>
      <c r="AS192" s="113">
        <f t="shared" si="35"/>
        <v>-2.3472335357551567E-15</v>
      </c>
      <c r="AT192" s="113">
        <f t="shared" si="36"/>
        <v>1.3552290668419401E-13</v>
      </c>
      <c r="AU192" s="113">
        <f t="shared" si="37"/>
        <v>3.5004695211895639E-13</v>
      </c>
      <c r="AV192" s="113">
        <f t="shared" si="38"/>
        <v>0</v>
      </c>
      <c r="AW192" s="149">
        <f>T191*Other_forcing_efficacy*clim_sens2*(1-EXP(-1/clim_time2))
+AW191*EXP(-1/clim_time2)</f>
        <v>0</v>
      </c>
      <c r="AX192" s="113">
        <f>p_0*(inventory[[#This Row],[CO2_flux]]+inventory[[#This Row],[CH4_to_CO2]])+AX191</f>
        <v>0.51608740092389083</v>
      </c>
      <c r="AY192" s="113">
        <f>p_1*(inventory[[#This Row],[CO2_flux]]+inventory[[#This Row],[CH4_to_CO2]])+AY191*EXP(-1/life1_CO2)</f>
        <v>0.33932173720729175</v>
      </c>
      <c r="AZ192" s="113">
        <f>p_2*(inventory[[#This Row],[CO2_flux]]+inventory[[#This Row],[CH4_to_CO2]])+AZ191*EXP(-1/life2_CO2)</f>
        <v>5.5570176430575881E-3</v>
      </c>
      <c r="BA192" s="113">
        <f>p_3*(inventory[[#This Row],[CO2_flux]]+inventory[[#This Row],[CH4_to_CO2]])+BA191*EXP(-1/life3_CO2)</f>
        <v>7.5170188286202028E-8</v>
      </c>
      <c r="BB192" s="113">
        <f>IF(fossil_CH4,K191*(1-EXP(-1/life_CH4))*CH4_to_CO2,0)</f>
        <v>3.8292796891816981E-8</v>
      </c>
    </row>
    <row r="193" spans="1:54" x14ac:dyDescent="0.2">
      <c r="A193" s="43">
        <v>186</v>
      </c>
      <c r="B193" s="107">
        <v>0</v>
      </c>
      <c r="C193" s="107">
        <v>0</v>
      </c>
      <c r="D193" s="107">
        <v>0</v>
      </c>
      <c r="E193" s="107">
        <v>0</v>
      </c>
      <c r="F193" s="107">
        <v>0</v>
      </c>
      <c r="G193" s="107">
        <v>0</v>
      </c>
      <c r="H193" s="131">
        <f>SUM(inventory[[#This Row],[CO2_IRF]:[other_IRF]])</f>
        <v>5.0525998201110591E-10</v>
      </c>
      <c r="I193" s="133">
        <f>SUM(inventory[[#This Row],[CO2_temp]:[other_temp]])</f>
        <v>5.6159314681487454E-13</v>
      </c>
      <c r="J193" s="117">
        <f>SUM(inventory[[#This Row],[CO2_mass0]:[CO2_mass3]])</f>
        <v>0.85995697300115004</v>
      </c>
      <c r="K193" s="117">
        <f>inventory[[#This Row],[CH4_flux]]+K192*EXP(-1/life_CH4)</f>
        <v>3.059023205018242E-7</v>
      </c>
      <c r="L193" s="117">
        <f>inventory[[#This Row],[Gas1_flux]]+L192*EXP(-1/life_gas1)</f>
        <v>0.21498434173533207</v>
      </c>
      <c r="M193" s="117">
        <f>inventory[[#This Row],[Gas2_flux]]+M192*EXP(-1/life_gas2)</f>
        <v>0</v>
      </c>
      <c r="N193" s="140">
        <f>inventory[[#This Row],[Gas3_flux]]+N192*EXP(-1/life_gas3)</f>
        <v>1.6029358476645435E-2</v>
      </c>
      <c r="O193" s="3">
        <f>inventory[[#This Row],[CO2]]*A_CO2</f>
        <v>1.5063866296061143E-15</v>
      </c>
      <c r="P193" s="3">
        <f>inventory[[#This Row],[CH4]]*A_CH4</f>
        <v>6.4400529255613839E-20</v>
      </c>
      <c r="Q193" s="3">
        <f>inventory[[#This Row],[gas1]]*A_gas1</f>
        <v>7.6714263058182093E-14</v>
      </c>
      <c r="R193" s="3">
        <f>inventory[[#This Row],[gas2]]*A_gas2</f>
        <v>0</v>
      </c>
      <c r="S193" s="3">
        <f>inventory[[#This Row],[gas3]]*A_gas3</f>
        <v>1.7084447513614347E-13</v>
      </c>
      <c r="T193" s="142">
        <f>inventory[[#This Row],[Other_forcing]]/earth_area</f>
        <v>0</v>
      </c>
      <c r="U193" s="3">
        <f>U192+A_CO2*(AX192+AY192*life1_CO2*(1-EXP(-1/life1_CO2))+AZ192*life2_CO2*(1-EXP(-1/life2_CO2))+BA192*life3_CO2*(1-EXP(-1/life3_CO2)))</f>
        <v>3.4263463517068184E-13</v>
      </c>
      <c r="V193" s="3">
        <f t="shared" si="26"/>
        <v>2.6105271682026524E-12</v>
      </c>
      <c r="W193" s="3">
        <f t="shared" si="27"/>
        <v>3.38947923576346E-11</v>
      </c>
      <c r="X193" s="3">
        <f t="shared" si="28"/>
        <v>-3.5199999999999995E-12</v>
      </c>
      <c r="Y193" s="3">
        <f t="shared" si="29"/>
        <v>4.7193202785009792E-10</v>
      </c>
      <c r="Z193" s="142">
        <f>Z192+inventory[[#This Row],[Other_radfor]]</f>
        <v>0</v>
      </c>
      <c r="AA193" s="3">
        <f>SUM(inventory[[#This Row],[CO2_temp_s1]:[CO2_temp_s2]])</f>
        <v>1.2439390695171061E-15</v>
      </c>
      <c r="AB193" s="3">
        <f>inventory[[#This Row],[CH4_temp_s1]]+inventory[[#This Row],[CH4_temp_s2]]</f>
        <v>1.7908289667249297E-15</v>
      </c>
      <c r="AC193" s="3">
        <f>inventory[[#This Row],[gas1_temp_s1]]+inventory[[#This Row],[gas1_temp_s2]]</f>
        <v>7.8981443460003254E-14</v>
      </c>
      <c r="AD193" s="3">
        <f>inventory[[#This Row],[gas2_temp_s1]]+inventory[[#This Row],[gas2_temp_s2]]</f>
        <v>-2.3415086427771449E-15</v>
      </c>
      <c r="AE193" s="3">
        <f>inventory[[#This Row],[gas3_temp_s1]]+inventory[[#This Row],[gas3_temp_s2]]</f>
        <v>4.8191844396140638E-13</v>
      </c>
      <c r="AF193" s="142">
        <f>inventory[[#This Row],[other_temp_s1]]+inventory[[#This Row],[other_temp_s2]]</f>
        <v>0</v>
      </c>
      <c r="AG193" s="118">
        <f>inventory[[#This Row],[CO2_flux]]+AG192</f>
        <v>1</v>
      </c>
      <c r="AH193" s="118">
        <f>inventory[[#This Row],[CH4_flux]]+AH192</f>
        <v>1</v>
      </c>
      <c r="AI193" s="118">
        <f>inventory[[#This Row],[Gas1_flux]]+AI192</f>
        <v>1</v>
      </c>
      <c r="AJ193" s="118">
        <f>inventory[[#This Row],[Gas2_flux]]+AJ192</f>
        <v>1</v>
      </c>
      <c r="AK193" s="144">
        <f>inventory[[#This Row],[Gas3_flux]]+AK192</f>
        <v>1</v>
      </c>
      <c r="AL193" s="113">
        <f>A_CO2*(AX192*clim_sens1*(1-EXP(-1/clim_time1))
+AY192*clim_sens1*life1_CO2/(life1_CO2-clim_time1)*(EXP(-1/life1_CO2)-EXP(-1/clim_time1))
+AZ192*clim_sens1*life2_CO2/(life2_CO2-clim_time1)*(EXP(-1/life2_CO2)-EXP(-1/clim_time1))
+BA192*clim_sens1*life3_CO2/(life3_CO2-clim_time1)*(EXP(-1/life3_CO2)-EXP(-1/clim_time1)))
+AL192*EXP(-1/clim_time1)</f>
        <v>9.6045455146204446E-16</v>
      </c>
      <c r="AM193" s="113">
        <f>A_CO2*(AX192*clim_sens2*(1-EXP(-1/clim_time2))
+AY192*clim_sens2*life1_CO2/(life1_CO2-clim_time2)*(EXP(-1/life1_CO2)-EXP(-1/clim_time2))
+AZ192*clim_sens2*life2_CO2/(life2_CO2-clim_time2)*(EXP(-1/life2_CO2)-EXP(-1/clim_time2))
+BA192*clim_sens2*life3_CO2/(life3_CO2-clim_time2)*(EXP(-1/life3_CO2)-EXP(-1/clim_time2)))
+AM192*EXP(-1/clim_time2)</f>
        <v>2.8348451805506166E-16</v>
      </c>
      <c r="AN193" s="113">
        <f t="shared" si="30"/>
        <v>1.2587429414753398E-19</v>
      </c>
      <c r="AO193" s="113">
        <f t="shared" si="31"/>
        <v>1.7907030924307821E-15</v>
      </c>
      <c r="AP193" s="113">
        <f t="shared" si="32"/>
        <v>5.2017856946421959E-14</v>
      </c>
      <c r="AQ193" s="113">
        <f t="shared" si="33"/>
        <v>2.6963586513581298E-14</v>
      </c>
      <c r="AR193" s="113">
        <f t="shared" si="34"/>
        <v>-6.4023757305424306E-23</v>
      </c>
      <c r="AS193" s="113">
        <f t="shared" si="35"/>
        <v>-2.3415085787533875E-15</v>
      </c>
      <c r="AT193" s="113">
        <f t="shared" si="36"/>
        <v>1.3254450268602471E-13</v>
      </c>
      <c r="AU193" s="113">
        <f t="shared" si="37"/>
        <v>3.4937394127538162E-13</v>
      </c>
      <c r="AV193" s="113">
        <f t="shared" si="38"/>
        <v>0</v>
      </c>
      <c r="AW193" s="149">
        <f>T192*Other_forcing_efficacy*clim_sens2*(1-EXP(-1/clim_time2))
+AW192*EXP(-1/clim_time2)</f>
        <v>0</v>
      </c>
      <c r="AX193" s="113">
        <f>p_0*(inventory[[#This Row],[CO2_flux]]+inventory[[#This Row],[CH4_to_CO2]])+AX192</f>
        <v>0.51608740860021074</v>
      </c>
      <c r="AY193" s="113">
        <f>p_1*(inventory[[#This Row],[CO2_flux]]+inventory[[#This Row],[CH4_to_CO2]])+AY192*EXP(-1/life1_CO2)</f>
        <v>0.33846248567321202</v>
      </c>
      <c r="AZ193" s="113">
        <f>p_2*(inventory[[#This Row],[CO2_flux]]+inventory[[#This Row],[CH4_to_CO2]])+AZ192*EXP(-1/life2_CO2)</f>
        <v>5.4070093816514769E-3</v>
      </c>
      <c r="BA193" s="113">
        <f>p_3*(inventory[[#This Row],[CO2_flux]]+inventory[[#This Row],[CH4_to_CO2]])+BA192*EXP(-1/life3_CO2)</f>
        <v>6.934607572908685E-8</v>
      </c>
      <c r="BB193" s="113">
        <f>IF(fossil_CH4,K192*(1-EXP(-1/life_CH4))*CH4_to_CO2,0)</f>
        <v>3.5325908497504205E-8</v>
      </c>
    </row>
    <row r="194" spans="1:54" x14ac:dyDescent="0.2">
      <c r="A194" s="43">
        <v>187</v>
      </c>
      <c r="B194" s="107">
        <v>0</v>
      </c>
      <c r="C194" s="107">
        <v>0</v>
      </c>
      <c r="D194" s="107">
        <v>0</v>
      </c>
      <c r="E194" s="107">
        <v>0</v>
      </c>
      <c r="F194" s="107">
        <v>0</v>
      </c>
      <c r="G194" s="107">
        <v>0</v>
      </c>
      <c r="H194" s="131">
        <f>SUM(inventory[[#This Row],[CO2_IRF]:[other_IRF]])</f>
        <v>5.0550684590031357E-10</v>
      </c>
      <c r="I194" s="133">
        <f>SUM(inventory[[#This Row],[CO2_temp]:[other_temp]])</f>
        <v>5.5759194325160193E-13</v>
      </c>
      <c r="J194" s="117">
        <f>SUM(inventory[[#This Row],[CO2_mass0]:[CO2_mass3]])</f>
        <v>0.85895393904809414</v>
      </c>
      <c r="K194" s="117">
        <f>inventory[[#This Row],[CH4_flux]]+K193*EXP(-1/life_CH4)</f>
        <v>2.8220130834921867E-7</v>
      </c>
      <c r="L194" s="117">
        <f>inventory[[#This Row],[Gas1_flux]]+L193*EXP(-1/life_gas1)</f>
        <v>0.21321493331446062</v>
      </c>
      <c r="M194" s="117">
        <f>inventory[[#This Row],[Gas2_flux]]+M193*EXP(-1/life_gas2)</f>
        <v>0</v>
      </c>
      <c r="N194" s="140">
        <f>inventory[[#This Row],[Gas3_flux]]+N193*EXP(-1/life_gas3)</f>
        <v>1.5677079221414147E-2</v>
      </c>
      <c r="O194" s="3">
        <f>inventory[[#This Row],[CO2]]*A_CO2</f>
        <v>1.5046296150305463E-15</v>
      </c>
      <c r="P194" s="3">
        <f>inventory[[#This Row],[CH4]]*A_CH4</f>
        <v>5.9410839331007886E-20</v>
      </c>
      <c r="Q194" s="3">
        <f>inventory[[#This Row],[gas1]]*A_gas1</f>
        <v>7.608287352552858E-14</v>
      </c>
      <c r="R194" s="3">
        <f>inventory[[#This Row],[gas2]]*A_gas2</f>
        <v>0</v>
      </c>
      <c r="S194" s="3">
        <f>inventory[[#This Row],[gas3]]*A_gas3</f>
        <v>1.6708980432077493E-13</v>
      </c>
      <c r="T194" s="142">
        <f>inventory[[#This Row],[Other_forcing]]/earth_area</f>
        <v>0</v>
      </c>
      <c r="U194" s="3">
        <f>U193+A_CO2*(AX193+AY193*life1_CO2*(1-EXP(-1/life1_CO2))+AZ193*life2_CO2*(1-EXP(-1/life2_CO2))+BA193*life3_CO2*(1-EXP(-1/life3_CO2)))</f>
        <v>3.4414014236361896E-13</v>
      </c>
      <c r="V194" s="3">
        <f t="shared" si="26"/>
        <v>2.6105272300748074E-12</v>
      </c>
      <c r="W194" s="3">
        <f t="shared" si="27"/>
        <v>3.3971190491085674E-11</v>
      </c>
      <c r="X194" s="3">
        <f t="shared" si="28"/>
        <v>-3.5199999999999995E-12</v>
      </c>
      <c r="Y194" s="3">
        <f t="shared" si="29"/>
        <v>4.7210098803678951E-10</v>
      </c>
      <c r="Z194" s="142">
        <f>Z193+inventory[[#This Row],[Other_radfor]]</f>
        <v>0</v>
      </c>
      <c r="AA194" s="3">
        <f>SUM(inventory[[#This Row],[CO2_temp_s1]:[CO2_temp_s2]])</f>
        <v>1.2436455208712943E-15</v>
      </c>
      <c r="AB194" s="3">
        <f>inventory[[#This Row],[CH4_temp_s1]]+inventory[[#This Row],[CH4_temp_s2]]</f>
        <v>1.7864517159568928E-15</v>
      </c>
      <c r="AC194" s="3">
        <f>inventory[[#This Row],[gas1_temp_s1]]+inventory[[#This Row],[gas1_temp_s2]]</f>
        <v>7.8567488931146268E-14</v>
      </c>
      <c r="AD194" s="3">
        <f>inventory[[#This Row],[gas2_temp_s1]]+inventory[[#This Row],[gas2_temp_s2]]</f>
        <v>-2.3357976418925328E-15</v>
      </c>
      <c r="AE194" s="3">
        <f>inventory[[#This Row],[gas3_temp_s1]]+inventory[[#This Row],[gas3_temp_s2]]</f>
        <v>4.7833015472552E-13</v>
      </c>
      <c r="AF194" s="142">
        <f>inventory[[#This Row],[other_temp_s1]]+inventory[[#This Row],[other_temp_s2]]</f>
        <v>0</v>
      </c>
      <c r="AG194" s="118">
        <f>inventory[[#This Row],[CO2_flux]]+AG193</f>
        <v>1</v>
      </c>
      <c r="AH194" s="118">
        <f>inventory[[#This Row],[CH4_flux]]+AH193</f>
        <v>1</v>
      </c>
      <c r="AI194" s="118">
        <f>inventory[[#This Row],[Gas1_flux]]+AI193</f>
        <v>1</v>
      </c>
      <c r="AJ194" s="118">
        <f>inventory[[#This Row],[Gas2_flux]]+AJ193</f>
        <v>1</v>
      </c>
      <c r="AK194" s="144">
        <f>inventory[[#This Row],[Gas3_flux]]+AK193</f>
        <v>1</v>
      </c>
      <c r="AL194" s="113">
        <f>A_CO2*(AX193*clim_sens1*(1-EXP(-1/clim_time1))
+AY193*clim_sens1*life1_CO2/(life1_CO2-clim_time1)*(EXP(-1/life1_CO2)-EXP(-1/clim_time1))
+AZ193*clim_sens1*life2_CO2/(life2_CO2-clim_time1)*(EXP(-1/life2_CO2)-EXP(-1/clim_time1))
+BA193*clim_sens1*life3_CO2/(life3_CO2-clim_time1)*(EXP(-1/life3_CO2)-EXP(-1/clim_time1)))
+AL193*EXP(-1/clim_time1)</f>
        <v>9.5927715468341079E-16</v>
      </c>
      <c r="AM194" s="113">
        <f>A_CO2*(AX193*clim_sens2*(1-EXP(-1/clim_time2))
+AY193*clim_sens2*life1_CO2/(life1_CO2-clim_time2)*(EXP(-1/life1_CO2)-EXP(-1/clim_time2))
+AZ193*clim_sens2*life2_CO2/(life2_CO2-clim_time2)*(EXP(-1/life2_CO2)-EXP(-1/clim_time2))
+BA193*clim_sens2*life3_CO2/(life3_CO2-clim_time2)*(EXP(-1/life3_CO2)-EXP(-1/clim_time2)))
+AM193*EXP(-1/clim_time2)</f>
        <v>2.8436836618788359E-16</v>
      </c>
      <c r="AN194" s="113">
        <f t="shared" si="30"/>
        <v>1.1612513812176669E-19</v>
      </c>
      <c r="AO194" s="113">
        <f t="shared" si="31"/>
        <v>1.7863355908187711E-15</v>
      </c>
      <c r="AP194" s="113">
        <f t="shared" si="32"/>
        <v>5.1589728869439629E-14</v>
      </c>
      <c r="AQ194" s="113">
        <f t="shared" si="33"/>
        <v>2.6977760061706636E-14</v>
      </c>
      <c r="AR194" s="113">
        <f t="shared" si="34"/>
        <v>-5.6838084529948477E-23</v>
      </c>
      <c r="AS194" s="113">
        <f t="shared" si="35"/>
        <v>-2.3357975850544482E-15</v>
      </c>
      <c r="AT194" s="113">
        <f t="shared" si="36"/>
        <v>1.2963155542949975E-13</v>
      </c>
      <c r="AU194" s="113">
        <f t="shared" si="37"/>
        <v>3.4869859929602019E-13</v>
      </c>
      <c r="AV194" s="113">
        <f t="shared" si="38"/>
        <v>0</v>
      </c>
      <c r="AW194" s="149">
        <f>T193*Other_forcing_efficacy*clim_sens2*(1-EXP(-1/clim_time2))
+AW193*EXP(-1/clim_time2)</f>
        <v>0</v>
      </c>
      <c r="AX194" s="113">
        <f>p_0*(inventory[[#This Row],[CO2_flux]]+inventory[[#This Row],[CH4_to_CO2]])+AX193</f>
        <v>0.51608741568177696</v>
      </c>
      <c r="AY194" s="113">
        <f>p_1*(inventory[[#This Row],[CO2_flux]]+inventory[[#This Row],[CH4_to_CO2]])+AY193*EXP(-1/life1_CO2)</f>
        <v>0.3376054093960692</v>
      </c>
      <c r="AZ194" s="113">
        <f>p_2*(inventory[[#This Row],[CO2_flux]]+inventory[[#This Row],[CH4_to_CO2]])+AZ193*EXP(-1/life2_CO2)</f>
        <v>5.2610499970382569E-3</v>
      </c>
      <c r="BA194" s="113">
        <f>p_3*(inventory[[#This Row],[CO2_flux]]+inventory[[#This Row],[CH4_to_CO2]])+BA193*EXP(-1/life3_CO2)</f>
        <v>6.3973209708016157E-8</v>
      </c>
      <c r="BB194" s="113">
        <f>IF(fossil_CH4,K193*(1-EXP(-1/life_CH4))*CH4_to_CO2,0)</f>
        <v>3.2588891709832645E-8</v>
      </c>
    </row>
    <row r="195" spans="1:54" x14ac:dyDescent="0.2">
      <c r="A195" s="43">
        <v>188</v>
      </c>
      <c r="B195" s="107">
        <v>0</v>
      </c>
      <c r="C195" s="107">
        <v>0</v>
      </c>
      <c r="D195" s="107">
        <v>0</v>
      </c>
      <c r="E195" s="107">
        <v>0</v>
      </c>
      <c r="F195" s="107">
        <v>0</v>
      </c>
      <c r="G195" s="107">
        <v>0</v>
      </c>
      <c r="H195" s="131">
        <f>SUM(inventory[[#This Row],[CO2_IRF]:[other_IRF]])</f>
        <v>5.0574936598585702E-10</v>
      </c>
      <c r="I195" s="133">
        <f>SUM(inventory[[#This Row],[CO2_temp]:[other_temp]])</f>
        <v>5.5365535249501829E-13</v>
      </c>
      <c r="J195" s="117">
        <f>SUM(inventory[[#This Row],[CO2_mass0]:[CO2_mass3]])</f>
        <v>0.85795701439119776</v>
      </c>
      <c r="K195" s="117">
        <f>inventory[[#This Row],[CH4_flux]]+K194*EXP(-1/life_CH4)</f>
        <v>2.6033662740239291E-7</v>
      </c>
      <c r="L195" s="117">
        <f>inventory[[#This Row],[Gas1_flux]]+L194*EXP(-1/life_gas1)</f>
        <v>0.21146008784331186</v>
      </c>
      <c r="M195" s="117">
        <f>inventory[[#This Row],[Gas2_flux]]+M194*EXP(-1/life_gas2)</f>
        <v>0</v>
      </c>
      <c r="N195" s="140">
        <f>inventory[[#This Row],[Gas3_flux]]+N194*EXP(-1/life_gas3)</f>
        <v>1.533254205229611E-2</v>
      </c>
      <c r="O195" s="3">
        <f>inventory[[#This Row],[CO2]]*A_CO2</f>
        <v>1.5028833021090607E-15</v>
      </c>
      <c r="P195" s="3">
        <f>inventory[[#This Row],[CH4]]*A_CH4</f>
        <v>5.4807745694219618E-20</v>
      </c>
      <c r="Q195" s="3">
        <f>inventory[[#This Row],[gas1]]*A_gas1</f>
        <v>7.5456680585086893E-14</v>
      </c>
      <c r="R195" s="3">
        <f>inventory[[#This Row],[gas2]]*A_gas2</f>
        <v>0</v>
      </c>
      <c r="S195" s="3">
        <f>inventory[[#This Row],[gas3]]*A_gas3</f>
        <v>1.6341765038469412E-13</v>
      </c>
      <c r="T195" s="142">
        <f>inventory[[#This Row],[Other_forcing]]/earth_area</f>
        <v>0</v>
      </c>
      <c r="U195" s="3">
        <f>U194+A_CO2*(AX194+AY194*life1_CO2*(1-EXP(-1/life1_CO2))+AZ194*life2_CO2*(1-EXP(-1/life2_CO2))+BA194*life3_CO2*(1-EXP(-1/life3_CO2)))</f>
        <v>3.456438979116013E-13</v>
      </c>
      <c r="V195" s="3">
        <f t="shared" si="26"/>
        <v>2.6105272871531684E-12</v>
      </c>
      <c r="W195" s="3">
        <f t="shared" si="27"/>
        <v>3.4046959836879115E-11</v>
      </c>
      <c r="X195" s="3">
        <f t="shared" si="28"/>
        <v>-3.5199999999999995E-12</v>
      </c>
      <c r="Y195" s="3">
        <f t="shared" si="29"/>
        <v>4.7226623496391315E-10</v>
      </c>
      <c r="Z195" s="142">
        <f>Z194+inventory[[#This Row],[Other_radfor]]</f>
        <v>0</v>
      </c>
      <c r="AA195" s="3">
        <f>SUM(inventory[[#This Row],[CO2_temp_s1]:[CO2_temp_s2]])</f>
        <v>1.2433560842982541E-15</v>
      </c>
      <c r="AB195" s="3">
        <f>inventory[[#This Row],[CH4_temp_s1]]+inventory[[#This Row],[CH4_temp_s2]]</f>
        <v>1.782085867577282E-15</v>
      </c>
      <c r="AC195" s="3">
        <f>inventory[[#This Row],[gas1_temp_s1]]+inventory[[#This Row],[gas1_temp_s2]]</f>
        <v>7.8156365574732106E-14</v>
      </c>
      <c r="AD195" s="3">
        <f>inventory[[#This Row],[gas2_temp_s1]]+inventory[[#This Row],[gas2_temp_s2]]</f>
        <v>-2.3301005710604113E-15</v>
      </c>
      <c r="AE195" s="3">
        <f>inventory[[#This Row],[gas3_temp_s1]]+inventory[[#This Row],[gas3_temp_s2]]</f>
        <v>4.74803645539471E-13</v>
      </c>
      <c r="AF195" s="142">
        <f>inventory[[#This Row],[other_temp_s1]]+inventory[[#This Row],[other_temp_s2]]</f>
        <v>0</v>
      </c>
      <c r="AG195" s="118">
        <f>inventory[[#This Row],[CO2_flux]]+AG194</f>
        <v>1</v>
      </c>
      <c r="AH195" s="118">
        <f>inventory[[#This Row],[CH4_flux]]+AH194</f>
        <v>1</v>
      </c>
      <c r="AI195" s="118">
        <f>inventory[[#This Row],[Gas1_flux]]+AI194</f>
        <v>1</v>
      </c>
      <c r="AJ195" s="118">
        <f>inventory[[#This Row],[Gas2_flux]]+AJ194</f>
        <v>1</v>
      </c>
      <c r="AK195" s="144">
        <f>inventory[[#This Row],[Gas3_flux]]+AK194</f>
        <v>1</v>
      </c>
      <c r="AL195" s="113">
        <f>A_CO2*(AX194*clim_sens1*(1-EXP(-1/clim_time1))
+AY194*clim_sens1*life1_CO2/(life1_CO2-clim_time1)*(EXP(-1/life1_CO2)-EXP(-1/clim_time1))
+AZ194*clim_sens1*life2_CO2/(life2_CO2-clim_time1)*(EXP(-1/life2_CO2)-EXP(-1/clim_time1))
+BA194*clim_sens1*life3_CO2/(life3_CO2-clim_time1)*(EXP(-1/life3_CO2)-EXP(-1/clim_time1)))
+AL194*EXP(-1/clim_time1)</f>
        <v>9.5810785851918787E-16</v>
      </c>
      <c r="AM195" s="113">
        <f>A_CO2*(AX194*clim_sens2*(1-EXP(-1/clim_time2))
+AY194*clim_sens2*life1_CO2/(life1_CO2-clim_time2)*(EXP(-1/life1_CO2)-EXP(-1/clim_time2))
+AZ194*clim_sens2*life2_CO2/(life2_CO2-clim_time2)*(EXP(-1/life2_CO2)-EXP(-1/clim_time2))
+BA194*clim_sens2*life3_CO2/(life3_CO2-clim_time2)*(EXP(-1/life3_CO2)-EXP(-1/clim_time2)))
+AM194*EXP(-1/clim_time2)</f>
        <v>2.8524822577906624E-16</v>
      </c>
      <c r="AN195" s="113">
        <f t="shared" si="30"/>
        <v>1.0713094871320262E-19</v>
      </c>
      <c r="AO195" s="113">
        <f t="shared" si="31"/>
        <v>1.7819787366285687E-15</v>
      </c>
      <c r="AP195" s="113">
        <f t="shared" si="32"/>
        <v>5.1165124459677345E-14</v>
      </c>
      <c r="AQ195" s="113">
        <f t="shared" si="33"/>
        <v>2.6991241115054761E-14</v>
      </c>
      <c r="AR195" s="113">
        <f t="shared" si="34"/>
        <v>-5.0458891964465574E-23</v>
      </c>
      <c r="AS195" s="113">
        <f t="shared" si="35"/>
        <v>-2.3301005206015195E-15</v>
      </c>
      <c r="AT195" s="113">
        <f t="shared" si="36"/>
        <v>1.2678262636602203E-13</v>
      </c>
      <c r="AU195" s="113">
        <f t="shared" si="37"/>
        <v>3.4802101917344892E-13</v>
      </c>
      <c r="AV195" s="113">
        <f t="shared" si="38"/>
        <v>0</v>
      </c>
      <c r="AW195" s="149">
        <f>T194*Other_forcing_efficacy*clim_sens2*(1-EXP(-1/clim_time2))
+AW194*EXP(-1/clim_time2)</f>
        <v>0</v>
      </c>
      <c r="AX195" s="113">
        <f>p_0*(inventory[[#This Row],[CO2_flux]]+inventory[[#This Row],[CH4_to_CO2]])+AX194</f>
        <v>0.5160874222146703</v>
      </c>
      <c r="AY195" s="113">
        <f>p_1*(inventory[[#This Row],[CO2_flux]]+inventory[[#This Row],[CH4_to_CO2]])+AY194*EXP(-1/life1_CO2)</f>
        <v>0.33675050291499392</v>
      </c>
      <c r="AZ195" s="113">
        <f>p_2*(inventory[[#This Row],[CO2_flux]]+inventory[[#This Row],[CH4_to_CO2]])+AZ194*EXP(-1/life2_CO2)</f>
        <v>5.1190302449054589E-3</v>
      </c>
      <c r="BA195" s="113">
        <f>p_3*(inventory[[#This Row],[CO2_flux]]+inventory[[#This Row],[CH4_to_CO2]])+BA194*EXP(-1/life3_CO2)</f>
        <v>5.901662808338576E-8</v>
      </c>
      <c r="BB195" s="113">
        <f>IF(fossil_CH4,K194*(1-EXP(-1/life_CH4))*CH4_to_CO2,0)</f>
        <v>3.0063936301885411E-8</v>
      </c>
    </row>
    <row r="196" spans="1:54" x14ac:dyDescent="0.2">
      <c r="A196" s="43">
        <v>189</v>
      </c>
      <c r="B196" s="107">
        <v>0</v>
      </c>
      <c r="C196" s="107">
        <v>0</v>
      </c>
      <c r="D196" s="107">
        <v>0</v>
      </c>
      <c r="E196" s="107">
        <v>0</v>
      </c>
      <c r="F196" s="107">
        <v>0</v>
      </c>
      <c r="G196" s="107">
        <v>0</v>
      </c>
      <c r="H196" s="131">
        <f>SUM(inventory[[#This Row],[CO2_IRF]:[other_IRF]])</f>
        <v>5.0598762906066757E-10</v>
      </c>
      <c r="I196" s="133">
        <f>SUM(inventory[[#This Row],[CO2_temp]:[other_temp]])</f>
        <v>5.4978203637374984E-13</v>
      </c>
      <c r="J196" s="117">
        <f>SUM(inventory[[#This Row],[CO2_mass0]:[CO2_mass3]])</f>
        <v>0.85696608729022361</v>
      </c>
      <c r="K196" s="117">
        <f>inventory[[#This Row],[CH4_flux]]+K195*EXP(-1/life_CH4)</f>
        <v>2.4016600051826093E-7</v>
      </c>
      <c r="L196" s="117">
        <f>inventory[[#This Row],[Gas1_flux]]+L195*EXP(-1/life_gas1)</f>
        <v>0.20971968546289665</v>
      </c>
      <c r="M196" s="117">
        <f>inventory[[#This Row],[Gas2_flux]]+M195*EXP(-1/life_gas2)</f>
        <v>0</v>
      </c>
      <c r="N196" s="140">
        <f>inventory[[#This Row],[Gas3_flux]]+N195*EXP(-1/life_gas3)</f>
        <v>1.4995576820477573E-2</v>
      </c>
      <c r="O196" s="3">
        <f>inventory[[#This Row],[CO2]]*A_CO2</f>
        <v>1.5011474951062844E-15</v>
      </c>
      <c r="P196" s="3">
        <f>inventory[[#This Row],[CH4]]*A_CH4</f>
        <v>5.0561295243550784E-20</v>
      </c>
      <c r="Q196" s="3">
        <f>inventory[[#This Row],[gas1]]*A_gas1</f>
        <v>7.4835641466793214E-14</v>
      </c>
      <c r="R196" s="3">
        <f>inventory[[#This Row],[gas2]]*A_gas2</f>
        <v>0</v>
      </c>
      <c r="S196" s="3">
        <f>inventory[[#This Row],[gas3]]*A_gas3</f>
        <v>1.5982619984392274E-13</v>
      </c>
      <c r="T196" s="142">
        <f>inventory[[#This Row],[Other_forcing]]/earth_area</f>
        <v>0</v>
      </c>
      <c r="U196" s="3">
        <f>U195+A_CO2*(AX195+AY195*life1_CO2*(1-EXP(-1/life1_CO2))+AZ195*life2_CO2*(1-EXP(-1/life2_CO2))+BA195*life3_CO2*(1-EXP(-1/life3_CO2)))</f>
        <v>3.4714591241781408E-13</v>
      </c>
      <c r="V196" s="3">
        <f t="shared" si="26"/>
        <v>2.6105273398091541E-12</v>
      </c>
      <c r="W196" s="3">
        <f t="shared" si="27"/>
        <v>3.4122105570192651E-11</v>
      </c>
      <c r="X196" s="3">
        <f t="shared" si="28"/>
        <v>-3.5199999999999995E-12</v>
      </c>
      <c r="Y196" s="3">
        <f t="shared" si="29"/>
        <v>4.724278502382479E-10</v>
      </c>
      <c r="Z196" s="142">
        <f>Z195+inventory[[#This Row],[Other_radfor]]</f>
        <v>0</v>
      </c>
      <c r="AA196" s="3">
        <f>SUM(inventory[[#This Row],[CO2_temp_s1]:[CO2_temp_s2]])</f>
        <v>1.2430706222317981E-15</v>
      </c>
      <c r="AB196" s="3">
        <f>inventory[[#This Row],[CH4_temp_s1]]+inventory[[#This Row],[CH4_temp_s2]]</f>
        <v>1.7777313375549339E-15</v>
      </c>
      <c r="AC196" s="3">
        <f>inventory[[#This Row],[gas1_temp_s1]]+inventory[[#This Row],[gas1_temp_s2]]</f>
        <v>7.7748051493627579E-14</v>
      </c>
      <c r="AD196" s="3">
        <f>inventory[[#This Row],[gas2_temp_s1]]+inventory[[#This Row],[gas2_temp_s2]]</f>
        <v>-2.3244173962165123E-15</v>
      </c>
      <c r="AE196" s="3">
        <f>inventory[[#This Row],[gas3_temp_s1]]+inventory[[#This Row],[gas3_temp_s2]]</f>
        <v>4.71337600316552E-13</v>
      </c>
      <c r="AF196" s="142">
        <f>inventory[[#This Row],[other_temp_s1]]+inventory[[#This Row],[other_temp_s2]]</f>
        <v>0</v>
      </c>
      <c r="AG196" s="118">
        <f>inventory[[#This Row],[CO2_flux]]+AG195</f>
        <v>1</v>
      </c>
      <c r="AH196" s="118">
        <f>inventory[[#This Row],[CH4_flux]]+AH195</f>
        <v>1</v>
      </c>
      <c r="AI196" s="118">
        <f>inventory[[#This Row],[Gas1_flux]]+AI195</f>
        <v>1</v>
      </c>
      <c r="AJ196" s="118">
        <f>inventory[[#This Row],[Gas2_flux]]+AJ195</f>
        <v>1</v>
      </c>
      <c r="AK196" s="144">
        <f>inventory[[#This Row],[Gas3_flux]]+AK195</f>
        <v>1</v>
      </c>
      <c r="AL196" s="113">
        <f>A_CO2*(AX195*clim_sens1*(1-EXP(-1/clim_time1))
+AY195*clim_sens1*life1_CO2/(life1_CO2-clim_time1)*(EXP(-1/life1_CO2)-EXP(-1/clim_time1))
+AZ195*clim_sens1*life2_CO2/(life2_CO2-clim_time1)*(EXP(-1/life2_CO2)-EXP(-1/clim_time1))
+BA195*clim_sens1*life3_CO2/(life3_CO2-clim_time1)*(EXP(-1/life3_CO2)-EXP(-1/clim_time1)))
+AL195*EXP(-1/clim_time1)</f>
        <v>9.5694650458053794E-16</v>
      </c>
      <c r="AM196" s="113">
        <f>A_CO2*(AX195*clim_sens2*(1-EXP(-1/clim_time2))
+AY195*clim_sens2*life1_CO2/(life1_CO2-clim_time2)*(EXP(-1/life1_CO2)-EXP(-1/clim_time2))
+AZ195*clim_sens2*life2_CO2/(life2_CO2-clim_time2)*(EXP(-1/life2_CO2)-EXP(-1/clim_time2))
+BA195*clim_sens2*life3_CO2/(life3_CO2-clim_time2)*(EXP(-1/life3_CO2)-EXP(-1/clim_time2)))
+AM195*EXP(-1/clim_time2)</f>
        <v>2.8612411765126023E-16</v>
      </c>
      <c r="AN196" s="113">
        <f t="shared" si="30"/>
        <v>9.8833275444447089E-20</v>
      </c>
      <c r="AO196" s="113">
        <f t="shared" si="31"/>
        <v>1.7776325042794896E-15</v>
      </c>
      <c r="AP196" s="113">
        <f t="shared" si="32"/>
        <v>5.0744014715999847E-14</v>
      </c>
      <c r="AQ196" s="113">
        <f t="shared" si="33"/>
        <v>2.7004036777627729E-14</v>
      </c>
      <c r="AR196" s="113">
        <f t="shared" si="34"/>
        <v>-4.4795664726175747E-23</v>
      </c>
      <c r="AS196" s="113">
        <f t="shared" si="35"/>
        <v>-2.3244173514208474E-15</v>
      </c>
      <c r="AT196" s="113">
        <f t="shared" si="36"/>
        <v>1.2399630856187292E-13</v>
      </c>
      <c r="AU196" s="113">
        <f t="shared" si="37"/>
        <v>3.4734129175467906E-13</v>
      </c>
      <c r="AV196" s="113">
        <f t="shared" si="38"/>
        <v>0</v>
      </c>
      <c r="AW196" s="149">
        <f>T195*Other_forcing_efficacy*clim_sens2*(1-EXP(-1/clim_time2))
+AW195*EXP(-1/clim_time2)</f>
        <v>0</v>
      </c>
      <c r="AX196" s="113">
        <f>p_0*(inventory[[#This Row],[CO2_flux]]+inventory[[#This Row],[CH4_to_CO2]])+AX195</f>
        <v>0.51608742824140152</v>
      </c>
      <c r="AY196" s="113">
        <f>p_1*(inventory[[#This Row],[CO2_flux]]+inventory[[#This Row],[CH4_to_CO2]])+AY195*EXP(-1/life1_CO2)</f>
        <v>0.33589776077926486</v>
      </c>
      <c r="AZ196" s="113">
        <f>p_2*(inventory[[#This Row],[CO2_flux]]+inventory[[#This Row],[CH4_to_CO2]])+AZ195*EXP(-1/life2_CO2)</f>
        <v>4.9808438254796009E-3</v>
      </c>
      <c r="BA196" s="113">
        <f>p_3*(inventory[[#This Row],[CO2_flux]]+inventory[[#This Row],[CH4_to_CO2]])+BA195*EXP(-1/life3_CO2)</f>
        <v>5.4444077547921621E-8</v>
      </c>
      <c r="BB196" s="113">
        <f>IF(fossil_CH4,K195*(1-EXP(-1/life_CH4))*CH4_to_CO2,0)</f>
        <v>2.7734611965681499E-8</v>
      </c>
    </row>
    <row r="197" spans="1:54" x14ac:dyDescent="0.2">
      <c r="A197" s="43">
        <v>190</v>
      </c>
      <c r="B197" s="107">
        <v>0</v>
      </c>
      <c r="C197" s="107">
        <v>0</v>
      </c>
      <c r="D197" s="107">
        <v>0</v>
      </c>
      <c r="E197" s="107">
        <v>0</v>
      </c>
      <c r="F197" s="107">
        <v>0</v>
      </c>
      <c r="G197" s="107">
        <v>0</v>
      </c>
      <c r="H197" s="131">
        <f>SUM(inventory[[#This Row],[CO2_IRF]:[other_IRF]])</f>
        <v>5.0622172008137797E-10</v>
      </c>
      <c r="I197" s="133">
        <f>SUM(inventory[[#This Row],[CO2_temp]:[other_temp]])</f>
        <v>5.4597068572346246E-13</v>
      </c>
      <c r="J197" s="117">
        <f>SUM(inventory[[#This Row],[CO2_mass0]:[CO2_mass3]])</f>
        <v>0.85598104887995385</v>
      </c>
      <c r="K197" s="117">
        <f>inventory[[#This Row],[CH4_flux]]+K196*EXP(-1/life_CH4)</f>
        <v>2.2155817404741849E-7</v>
      </c>
      <c r="L197" s="117">
        <f>inventory[[#This Row],[Gas1_flux]]+L196*EXP(-1/life_gas1)</f>
        <v>0.20799360730071406</v>
      </c>
      <c r="M197" s="117">
        <f>inventory[[#This Row],[Gas2_flux]]+M196*EXP(-1/life_gas2)</f>
        <v>0</v>
      </c>
      <c r="N197" s="140">
        <f>inventory[[#This Row],[Gas3_flux]]+N196*EXP(-1/life_gas3)</f>
        <v>1.4666017116526969E-2</v>
      </c>
      <c r="O197" s="3">
        <f>inventory[[#This Row],[CO2]]*A_CO2</f>
        <v>1.4994220033230149E-15</v>
      </c>
      <c r="P197" s="3">
        <f>inventory[[#This Row],[CH4]]*A_CH4</f>
        <v>4.6643855614282828E-20</v>
      </c>
      <c r="Q197" s="3">
        <f>inventory[[#This Row],[gas1]]*A_gas1</f>
        <v>7.4219713752598692E-14</v>
      </c>
      <c r="R197" s="3">
        <f>inventory[[#This Row],[gas2]]*A_gas2</f>
        <v>0</v>
      </c>
      <c r="S197" s="3">
        <f>inventory[[#This Row],[gas3]]*A_gas3</f>
        <v>1.5631367906965111E-13</v>
      </c>
      <c r="T197" s="142">
        <f>inventory[[#This Row],[Other_forcing]]/earth_area</f>
        <v>0</v>
      </c>
      <c r="U197" s="3">
        <f>U196+A_CO2*(AX196+AY196*life1_CO2*(1-EXP(-1/life1_CO2))+AZ196*life2_CO2*(1-EXP(-1/life2_CO2))+BA196*life3_CO2*(1-EXP(-1/life3_CO2)))</f>
        <v>3.4864619629225021E-13</v>
      </c>
      <c r="V197" s="3">
        <f t="shared" si="26"/>
        <v>2.6105273883854055E-12</v>
      </c>
      <c r="W197" s="3">
        <f t="shared" si="27"/>
        <v>3.4196632823610187E-11</v>
      </c>
      <c r="X197" s="3">
        <f t="shared" si="28"/>
        <v>-3.5199999999999995E-12</v>
      </c>
      <c r="Y197" s="3">
        <f t="shared" si="29"/>
        <v>4.7258591367309013E-10</v>
      </c>
      <c r="Z197" s="142">
        <f>Z196+inventory[[#This Row],[Other_radfor]]</f>
        <v>0</v>
      </c>
      <c r="AA197" s="3">
        <f>SUM(inventory[[#This Row],[CO2_temp_s1]:[CO2_temp_s2]])</f>
        <v>1.2427890009511817E-15</v>
      </c>
      <c r="AB197" s="3">
        <f>inventory[[#This Row],[CH4_temp_s1]]+inventory[[#This Row],[CH4_temp_s2]]</f>
        <v>1.7733880464147622E-15</v>
      </c>
      <c r="AC197" s="3">
        <f>inventory[[#This Row],[gas1_temp_s1]]+inventory[[#This Row],[gas1_temp_s2]]</f>
        <v>7.7342524967487591E-14</v>
      </c>
      <c r="AD197" s="3">
        <f>inventory[[#This Row],[gas2_temp_s1]]+inventory[[#This Row],[gas2_temp_s2]]</f>
        <v>-2.3187480833895878E-15</v>
      </c>
      <c r="AE197" s="3">
        <f>inventory[[#This Row],[gas3_temp_s1]]+inventory[[#This Row],[gas3_temp_s2]]</f>
        <v>4.6793073179199851E-13</v>
      </c>
      <c r="AF197" s="142">
        <f>inventory[[#This Row],[other_temp_s1]]+inventory[[#This Row],[other_temp_s2]]</f>
        <v>0</v>
      </c>
      <c r="AG197" s="118">
        <f>inventory[[#This Row],[CO2_flux]]+AG196</f>
        <v>1</v>
      </c>
      <c r="AH197" s="118">
        <f>inventory[[#This Row],[CH4_flux]]+AH196</f>
        <v>1</v>
      </c>
      <c r="AI197" s="118">
        <f>inventory[[#This Row],[Gas1_flux]]+AI196</f>
        <v>1</v>
      </c>
      <c r="AJ197" s="118">
        <f>inventory[[#This Row],[Gas2_flux]]+AJ196</f>
        <v>1</v>
      </c>
      <c r="AK197" s="144">
        <f>inventory[[#This Row],[Gas3_flux]]+AK196</f>
        <v>1</v>
      </c>
      <c r="AL197" s="113">
        <f>A_CO2*(AX196*clim_sens1*(1-EXP(-1/clim_time1))
+AY196*clim_sens1*life1_CO2/(life1_CO2-clim_time1)*(EXP(-1/life1_CO2)-EXP(-1/clim_time1))
+AZ196*clim_sens1*life2_CO2/(life2_CO2-clim_time1)*(EXP(-1/life2_CO2)-EXP(-1/clim_time1))
+BA196*clim_sens1*life3_CO2/(life3_CO2-clim_time1)*(EXP(-1/life3_CO2)-EXP(-1/clim_time1)))
+AL196*EXP(-1/clim_time1)</f>
        <v>9.5579293857699645E-16</v>
      </c>
      <c r="AM197" s="113">
        <f>A_CO2*(AX196*clim_sens2*(1-EXP(-1/clim_time2))
+AY196*clim_sens2*life1_CO2/(life1_CO2-clim_time2)*(EXP(-1/life1_CO2)-EXP(-1/clim_time2))
+AZ196*clim_sens2*life2_CO2/(life2_CO2-clim_time2)*(EXP(-1/life2_CO2)-EXP(-1/clim_time2))
+BA196*clim_sens2*life3_CO2/(life3_CO2-clim_time2)*(EXP(-1/life3_CO2)-EXP(-1/clim_time2)))
+AM196*EXP(-1/clim_time2)</f>
        <v>2.8699606237418526E-16</v>
      </c>
      <c r="AN197" s="113">
        <f t="shared" si="30"/>
        <v>9.117819163079915E-20</v>
      </c>
      <c r="AO197" s="113">
        <f t="shared" si="31"/>
        <v>1.7732968682231315E-15</v>
      </c>
      <c r="AP197" s="113">
        <f t="shared" si="32"/>
        <v>5.0326370875954401E-14</v>
      </c>
      <c r="AQ197" s="113">
        <f t="shared" si="33"/>
        <v>2.7016154091533187E-14</v>
      </c>
      <c r="AR197" s="113">
        <f t="shared" si="34"/>
        <v>-3.9768046822611184E-23</v>
      </c>
      <c r="AS197" s="113">
        <f t="shared" si="35"/>
        <v>-2.3187480436215409E-15</v>
      </c>
      <c r="AT197" s="113">
        <f t="shared" si="36"/>
        <v>1.2127122600344043E-13</v>
      </c>
      <c r="AU197" s="113">
        <f t="shared" si="37"/>
        <v>3.4665950578855805E-13</v>
      </c>
      <c r="AV197" s="113">
        <f t="shared" si="38"/>
        <v>0</v>
      </c>
      <c r="AW197" s="149">
        <f>T196*Other_forcing_efficacy*clim_sens2*(1-EXP(-1/clim_time2))
+AW196*EXP(-1/clim_time2)</f>
        <v>0</v>
      </c>
      <c r="AX197" s="113">
        <f>p_0*(inventory[[#This Row],[CO2_flux]]+inventory[[#This Row],[CH4_to_CO2]])+AX196</f>
        <v>0.51608743380118749</v>
      </c>
      <c r="AY197" s="113">
        <f>p_1*(inventory[[#This Row],[CO2_flux]]+inventory[[#This Row],[CH4_to_CO2]])+AY196*EXP(-1/life1_CO2)</f>
        <v>0.33504717754856822</v>
      </c>
      <c r="AZ197" s="113">
        <f>p_2*(inventory[[#This Row],[CO2_flux]]+inventory[[#This Row],[CH4_to_CO2]])+AZ196*EXP(-1/life2_CO2)</f>
        <v>4.8463873043943836E-3</v>
      </c>
      <c r="BA197" s="113">
        <f>p_3*(inventory[[#This Row],[CO2_flux]]+inventory[[#This Row],[CH4_to_CO2]])+BA196*EXP(-1/life3_CO2)</f>
        <v>5.0225803749004292E-8</v>
      </c>
      <c r="BB197" s="113">
        <f>IF(fossil_CH4,K196*(1-EXP(-1/life_CH4))*CH4_to_CO2,0)</f>
        <v>2.5585761397408365E-8</v>
      </c>
    </row>
    <row r="198" spans="1:54" x14ac:dyDescent="0.2">
      <c r="A198" s="43">
        <v>191</v>
      </c>
      <c r="B198" s="107">
        <v>0</v>
      </c>
      <c r="C198" s="107">
        <v>0</v>
      </c>
      <c r="D198" s="107">
        <v>0</v>
      </c>
      <c r="E198" s="107">
        <v>0</v>
      </c>
      <c r="F198" s="107">
        <v>0</v>
      </c>
      <c r="G198" s="107">
        <v>0</v>
      </c>
      <c r="H198" s="131">
        <f>SUM(inventory[[#This Row],[CO2_IRF]:[other_IRF]])</f>
        <v>5.0645172220809646E-10</v>
      </c>
      <c r="I198" s="133">
        <f>SUM(inventory[[#This Row],[CO2_temp]:[other_temp]])</f>
        <v>5.4222001975181982E-13</v>
      </c>
      <c r="J198" s="117">
        <f>SUM(inventory[[#This Row],[CO2_mass0]:[CO2_mass3]])</f>
        <v>0.85500179309346624</v>
      </c>
      <c r="K198" s="117">
        <f>inventory[[#This Row],[CH4_flux]]+K197*EXP(-1/life_CH4)</f>
        <v>2.0439206374465063E-7</v>
      </c>
      <c r="L198" s="117">
        <f>inventory[[#This Row],[Gas1_flux]]+L197*EXP(-1/life_gas1)</f>
        <v>0.20628173546263207</v>
      </c>
      <c r="M198" s="117">
        <f>inventory[[#This Row],[Gas2_flux]]+M197*EXP(-1/life_gas2)</f>
        <v>0</v>
      </c>
      <c r="N198" s="140">
        <f>inventory[[#This Row],[Gas3_flux]]+N197*EXP(-1/life_gas3)</f>
        <v>1.4343700188214023E-2</v>
      </c>
      <c r="O198" s="3">
        <f>inventory[[#This Row],[CO2]]*A_CO2</f>
        <v>1.4977066409618244E-15</v>
      </c>
      <c r="P198" s="3">
        <f>inventory[[#This Row],[CH4]]*A_CH4</f>
        <v>4.3029935370248907E-20</v>
      </c>
      <c r="Q198" s="3">
        <f>inventory[[#This Row],[gas1]]*A_gas1</f>
        <v>7.3608855373572225E-14</v>
      </c>
      <c r="R198" s="3">
        <f>inventory[[#This Row],[gas2]]*A_gas2</f>
        <v>0</v>
      </c>
      <c r="S198" s="3">
        <f>inventory[[#This Row],[gas3]]*A_gas3</f>
        <v>1.5287835341233614E-13</v>
      </c>
      <c r="T198" s="142">
        <f>inventory[[#This Row],[Other_forcing]]/earth_area</f>
        <v>0</v>
      </c>
      <c r="U198" s="3">
        <f>U197+A_CO2*(AX197+AY197*life1_CO2*(1-EXP(-1/life1_CO2))+AZ197*life2_CO2*(1-EXP(-1/life2_CO2))+BA197*life3_CO2*(1-EXP(-1/life3_CO2)))</f>
        <v>3.501447597566779E-13</v>
      </c>
      <c r="V198" s="3">
        <f t="shared" si="26"/>
        <v>2.6105274331980165E-12</v>
      </c>
      <c r="W198" s="3">
        <f t="shared" si="27"/>
        <v>3.4270546687472392E-11</v>
      </c>
      <c r="X198" s="3">
        <f t="shared" si="28"/>
        <v>-3.5199999999999995E-12</v>
      </c>
      <c r="Y198" s="3">
        <f t="shared" si="29"/>
        <v>4.7274050332766935E-10</v>
      </c>
      <c r="Z198" s="142">
        <f>Z197+inventory[[#This Row],[Other_radfor]]</f>
        <v>0</v>
      </c>
      <c r="AA198" s="3">
        <f>SUM(inventory[[#This Row],[CO2_temp_s1]:[CO2_temp_s2]])</f>
        <v>1.2425110904786484E-15</v>
      </c>
      <c r="AB198" s="3">
        <f>inventory[[#This Row],[CH4_temp_s1]]+inventory[[#This Row],[CH4_temp_s2]]</f>
        <v>1.7690559188900573E-15</v>
      </c>
      <c r="AC198" s="3">
        <f>inventory[[#This Row],[gas1_temp_s1]]+inventory[[#This Row],[gas1_temp_s2]]</f>
        <v>7.693976445130946E-14</v>
      </c>
      <c r="AD198" s="3">
        <f>inventory[[#This Row],[gas2_temp_s1]]+inventory[[#This Row],[gas2_temp_s2]]</f>
        <v>-2.3130925987000706E-15</v>
      </c>
      <c r="AE198" s="3">
        <f>inventory[[#This Row],[gas3_temp_s1]]+inventory[[#This Row],[gas3_temp_s2]]</f>
        <v>4.6458178088984175E-13</v>
      </c>
      <c r="AF198" s="142">
        <f>inventory[[#This Row],[other_temp_s1]]+inventory[[#This Row],[other_temp_s2]]</f>
        <v>0</v>
      </c>
      <c r="AG198" s="118">
        <f>inventory[[#This Row],[CO2_flux]]+AG197</f>
        <v>1</v>
      </c>
      <c r="AH198" s="118">
        <f>inventory[[#This Row],[CH4_flux]]+AH197</f>
        <v>1</v>
      </c>
      <c r="AI198" s="118">
        <f>inventory[[#This Row],[Gas1_flux]]+AI197</f>
        <v>1</v>
      </c>
      <c r="AJ198" s="118">
        <f>inventory[[#This Row],[Gas2_flux]]+AJ197</f>
        <v>1</v>
      </c>
      <c r="AK198" s="144">
        <f>inventory[[#This Row],[Gas3_flux]]+AK197</f>
        <v>1</v>
      </c>
      <c r="AL198" s="113">
        <f>A_CO2*(AX197*clim_sens1*(1-EXP(-1/clim_time1))
+AY197*clim_sens1*life1_CO2/(life1_CO2-clim_time1)*(EXP(-1/life1_CO2)-EXP(-1/clim_time1))
+AZ197*clim_sens1*life2_CO2/(life2_CO2-clim_time1)*(EXP(-1/life2_CO2)-EXP(-1/clim_time1))
+BA197*clim_sens1*life3_CO2/(life3_CO2-clim_time1)*(EXP(-1/life3_CO2)-EXP(-1/clim_time1)))
+AL197*EXP(-1/clim_time1)</f>
        <v>9.5464701020820345E-16</v>
      </c>
      <c r="AM198" s="113">
        <f>A_CO2*(AX197*clim_sens2*(1-EXP(-1/clim_time2))
+AY197*clim_sens2*life1_CO2/(life1_CO2-clim_time2)*(EXP(-1/life1_CO2)-EXP(-1/clim_time2))
+AZ197*clim_sens2*life2_CO2/(life2_CO2-clim_time2)*(EXP(-1/life2_CO2)-EXP(-1/clim_time2))
+BA197*clim_sens2*life3_CO2/(life3_CO2-clim_time2)*(EXP(-1/life3_CO2)-EXP(-1/clim_time2)))
+AM197*EXP(-1/clim_time2)</f>
        <v>2.8786408027044485E-16</v>
      </c>
      <c r="AN198" s="113">
        <f t="shared" si="30"/>
        <v>8.411594443039266E-20</v>
      </c>
      <c r="AO198" s="113">
        <f t="shared" si="31"/>
        <v>1.7689718029456268E-15</v>
      </c>
      <c r="AP198" s="113">
        <f t="shared" si="32"/>
        <v>4.99121644138073E-14</v>
      </c>
      <c r="AQ198" s="113">
        <f t="shared" si="33"/>
        <v>2.7027600037502156E-14</v>
      </c>
      <c r="AR198" s="113">
        <f t="shared" si="34"/>
        <v>-3.5304700973915195E-23</v>
      </c>
      <c r="AS198" s="113">
        <f t="shared" si="35"/>
        <v>-2.3130925633953696E-15</v>
      </c>
      <c r="AT198" s="113">
        <f t="shared" si="36"/>
        <v>1.1860603291771268E-13</v>
      </c>
      <c r="AU198" s="113">
        <f t="shared" si="37"/>
        <v>3.4597574797212909E-13</v>
      </c>
      <c r="AV198" s="113">
        <f t="shared" si="38"/>
        <v>0</v>
      </c>
      <c r="AW198" s="149">
        <f>T197*Other_forcing_efficacy*clim_sens2*(1-EXP(-1/clim_time2))
+AW197*EXP(-1/clim_time2)</f>
        <v>0</v>
      </c>
      <c r="AX198" s="113">
        <f>p_0*(inventory[[#This Row],[CO2_flux]]+inventory[[#This Row],[CH4_to_CO2]])+AX197</f>
        <v>0.5160874389302067</v>
      </c>
      <c r="AY198" s="113">
        <f>p_1*(inventory[[#This Row],[CO2_flux]]+inventory[[#This Row],[CH4_to_CO2]])+AY197*EXP(-1/life1_CO2)</f>
        <v>0.3341987477932345</v>
      </c>
      <c r="AZ198" s="113">
        <f>p_2*(inventory[[#This Row],[CO2_flux]]+inventory[[#This Row],[CH4_to_CO2]])+AZ197*EXP(-1/life2_CO2)</f>
        <v>4.7155600356672935E-3</v>
      </c>
      <c r="BA198" s="113">
        <f>p_3*(inventory[[#This Row],[CO2_flux]]+inventory[[#This Row],[CH4_to_CO2]])+BA197*EXP(-1/life3_CO2)</f>
        <v>4.6334357672110064E-8</v>
      </c>
      <c r="BB198" s="113">
        <f>IF(fossil_CH4,K197*(1-EXP(-1/life_CH4))*CH4_to_CO2,0)</f>
        <v>2.360340166630582E-8</v>
      </c>
    </row>
    <row r="199" spans="1:54" x14ac:dyDescent="0.2">
      <c r="A199" s="43">
        <v>192</v>
      </c>
      <c r="B199" s="107">
        <v>0</v>
      </c>
      <c r="C199" s="107">
        <v>0</v>
      </c>
      <c r="D199" s="107">
        <v>0</v>
      </c>
      <c r="E199" s="107">
        <v>0</v>
      </c>
      <c r="F199" s="107">
        <v>0</v>
      </c>
      <c r="G199" s="107">
        <v>0</v>
      </c>
      <c r="H199" s="131">
        <f>SUM(inventory[[#This Row],[CO2_IRF]:[other_IRF]])</f>
        <v>5.0667771684330965E-10</v>
      </c>
      <c r="I199" s="133">
        <f>SUM(inventory[[#This Row],[CO2_temp]:[other_temp]])</f>
        <v>5.3852878541739412E-13</v>
      </c>
      <c r="J199" s="117">
        <f>SUM(inventory[[#This Row],[CO2_mass0]:[CO2_mass3]])</f>
        <v>0.85402821658743544</v>
      </c>
      <c r="K199" s="117">
        <f>inventory[[#This Row],[CH4_flux]]+K198*EXP(-1/life_CH4)</f>
        <v>1.8855596685345623E-7</v>
      </c>
      <c r="L199" s="117">
        <f>inventory[[#This Row],[Gas1_flux]]+L198*EXP(-1/life_gas1)</f>
        <v>0.20458395302483526</v>
      </c>
      <c r="M199" s="117">
        <f>inventory[[#This Row],[Gas2_flux]]+M198*EXP(-1/life_gas2)</f>
        <v>0</v>
      </c>
      <c r="N199" s="140">
        <f>inventory[[#This Row],[Gas3_flux]]+N198*EXP(-1/life_gas3)</f>
        <v>1.4028466860134984E-2</v>
      </c>
      <c r="O199" s="3">
        <f>inventory[[#This Row],[CO2]]*A_CO2</f>
        <v>1.4960012269962104E-15</v>
      </c>
      <c r="P199" s="3">
        <f>inventory[[#This Row],[CH4]]*A_CH4</f>
        <v>3.9696018126786809E-20</v>
      </c>
      <c r="Q199" s="3">
        <f>inventory[[#This Row],[gas1]]*A_gas1</f>
        <v>7.3003024607027144E-14</v>
      </c>
      <c r="R199" s="3">
        <f>inventory[[#This Row],[gas2]]*A_gas2</f>
        <v>0</v>
      </c>
      <c r="S199" s="3">
        <f>inventory[[#This Row],[gas3]]*A_gas3</f>
        <v>1.4951852634504892E-13</v>
      </c>
      <c r="T199" s="142">
        <f>inventory[[#This Row],[Other_forcing]]/earth_area</f>
        <v>0</v>
      </c>
      <c r="U199" s="3">
        <f>U198+A_CO2*(AX198+AY198*life1_CO2*(1-EXP(-1/life1_CO2))+AZ198*life2_CO2*(1-EXP(-1/life2_CO2))+BA198*life3_CO2*(1-EXP(-1/life3_CO2)))</f>
        <v>3.5164161284947571E-13</v>
      </c>
      <c r="V199" s="3">
        <f t="shared" si="26"/>
        <v>2.6105274745385903E-12</v>
      </c>
      <c r="W199" s="3">
        <f t="shared" si="27"/>
        <v>3.4343852210224348E-11</v>
      </c>
      <c r="X199" s="3">
        <f t="shared" si="28"/>
        <v>-3.5199999999999995E-12</v>
      </c>
      <c r="Y199" s="3">
        <f t="shared" si="29"/>
        <v>4.7289169554569726E-10</v>
      </c>
      <c r="Z199" s="142">
        <f>Z198+inventory[[#This Row],[Other_radfor]]</f>
        <v>0</v>
      </c>
      <c r="AA199" s="3">
        <f>SUM(inventory[[#This Row],[CO2_temp_s1]:[CO2_temp_s2]])</f>
        <v>1.2422367644795922E-15</v>
      </c>
      <c r="AB199" s="3">
        <f>inventory[[#This Row],[CH4_temp_s1]]+inventory[[#This Row],[CH4_temp_s2]]</f>
        <v>1.7647348836016589E-15</v>
      </c>
      <c r="AC199" s="3">
        <f>inventory[[#This Row],[gas1_temp_s1]]+inventory[[#This Row],[gas1_temp_s2]]</f>
        <v>7.6539748573998913E-14</v>
      </c>
      <c r="AD199" s="3">
        <f>inventory[[#This Row],[gas2_temp_s1]]+inventory[[#This Row],[gas2_temp_s2]]</f>
        <v>-2.3074509083588584E-15</v>
      </c>
      <c r="AE199" s="3">
        <f>inventory[[#This Row],[gas3_temp_s1]]+inventory[[#This Row],[gas3_temp_s2]]</f>
        <v>4.6128951610367279E-13</v>
      </c>
      <c r="AF199" s="142">
        <f>inventory[[#This Row],[other_temp_s1]]+inventory[[#This Row],[other_temp_s2]]</f>
        <v>0</v>
      </c>
      <c r="AG199" s="118">
        <f>inventory[[#This Row],[CO2_flux]]+AG198</f>
        <v>1</v>
      </c>
      <c r="AH199" s="118">
        <f>inventory[[#This Row],[CH4_flux]]+AH198</f>
        <v>1</v>
      </c>
      <c r="AI199" s="118">
        <f>inventory[[#This Row],[Gas1_flux]]+AI198</f>
        <v>1</v>
      </c>
      <c r="AJ199" s="118">
        <f>inventory[[#This Row],[Gas2_flux]]+AJ198</f>
        <v>1</v>
      </c>
      <c r="AK199" s="144">
        <f>inventory[[#This Row],[Gas3_flux]]+AK198</f>
        <v>1</v>
      </c>
      <c r="AL199" s="113">
        <f>A_CO2*(AX198*clim_sens1*(1-EXP(-1/clim_time1))
+AY198*clim_sens1*life1_CO2/(life1_CO2-clim_time1)*(EXP(-1/life1_CO2)-EXP(-1/clim_time1))
+AZ198*clim_sens1*life2_CO2/(life2_CO2-clim_time1)*(EXP(-1/life2_CO2)-EXP(-1/clim_time1))
+BA198*clim_sens1*life3_CO2/(life3_CO2-clim_time1)*(EXP(-1/life3_CO2)-EXP(-1/clim_time1)))
+AL198*EXP(-1/clim_time1)</f>
        <v>9.5350857305840411E-16</v>
      </c>
      <c r="AM199" s="113">
        <f>A_CO2*(AX198*clim_sens2*(1-EXP(-1/clim_time2))
+AY198*clim_sens2*life1_CO2/(life1_CO2-clim_time2)*(EXP(-1/life1_CO2)-EXP(-1/clim_time2))
+AZ198*clim_sens2*life2_CO2/(life2_CO2-clim_time2)*(EXP(-1/life2_CO2)-EXP(-1/clim_time2))
+BA198*clim_sens2*life3_CO2/(life3_CO2-clim_time2)*(EXP(-1/life3_CO2)-EXP(-1/clim_time2)))
+AM198*EXP(-1/clim_time2)</f>
        <v>2.8872819142118818E-16</v>
      </c>
      <c r="AN199" s="113">
        <f t="shared" si="30"/>
        <v>7.76006319464742E-20</v>
      </c>
      <c r="AO199" s="113">
        <f t="shared" si="31"/>
        <v>1.7646572829697125E-15</v>
      </c>
      <c r="AP199" s="113">
        <f t="shared" si="32"/>
        <v>4.9501367038596412E-14</v>
      </c>
      <c r="AQ199" s="113">
        <f t="shared" si="33"/>
        <v>2.7038381535402508E-14</v>
      </c>
      <c r="AR199" s="113">
        <f t="shared" si="34"/>
        <v>-3.1342296402369001E-23</v>
      </c>
      <c r="AS199" s="113">
        <f t="shared" si="35"/>
        <v>-2.3074508770165619E-15</v>
      </c>
      <c r="AT199" s="113">
        <f t="shared" si="36"/>
        <v>1.1599941310770181E-13</v>
      </c>
      <c r="AU199" s="113">
        <f t="shared" si="37"/>
        <v>3.4529010299597103E-13</v>
      </c>
      <c r="AV199" s="113">
        <f t="shared" si="38"/>
        <v>0</v>
      </c>
      <c r="AW199" s="149">
        <f>T198*Other_forcing_efficacy*clim_sens2*(1-EXP(-1/clim_time2))
+AW198*EXP(-1/clim_time2)</f>
        <v>0</v>
      </c>
      <c r="AX199" s="113">
        <f>p_0*(inventory[[#This Row],[CO2_flux]]+inventory[[#This Row],[CH4_to_CO2]])+AX198</f>
        <v>0.51608744366183446</v>
      </c>
      <c r="AY199" s="113">
        <f>p_1*(inventory[[#This Row],[CO2_flux]]+inventory[[#This Row],[CH4_to_CO2]])+AY198*EXP(-1/life1_CO2)</f>
        <v>0.33335246609445407</v>
      </c>
      <c r="AZ199" s="113">
        <f>p_2*(inventory[[#This Row],[CO2_flux]]+inventory[[#This Row],[CH4_to_CO2]])+AZ198*EXP(-1/life2_CO2)</f>
        <v>4.5882640867298419E-3</v>
      </c>
      <c r="BA199" s="113">
        <f>p_3*(inventory[[#This Row],[CO2_flux]]+inventory[[#This Row],[CH4_to_CO2]])+BA198*EXP(-1/life3_CO2)</f>
        <v>4.2744417025473456E-8</v>
      </c>
      <c r="BB199" s="113">
        <f>IF(fossil_CH4,K198*(1-EXP(-1/life_CH4))*CH4_to_CO2,0)</f>
        <v>2.1774633225392314E-8</v>
      </c>
    </row>
    <row r="200" spans="1:54" x14ac:dyDescent="0.2">
      <c r="A200" s="43">
        <v>193</v>
      </c>
      <c r="B200" s="107">
        <v>0</v>
      </c>
      <c r="C200" s="107">
        <v>0</v>
      </c>
      <c r="D200" s="107">
        <v>0</v>
      </c>
      <c r="E200" s="107">
        <v>0</v>
      </c>
      <c r="F200" s="107">
        <v>0</v>
      </c>
      <c r="G200" s="107">
        <v>0</v>
      </c>
      <c r="H200" s="131">
        <f>SUM(inventory[[#This Row],[CO2_IRF]:[other_IRF]])</f>
        <v>5.0689978366993716E-10</v>
      </c>
      <c r="I200" s="133">
        <f>SUM(inventory[[#This Row],[CO2_temp]:[other_temp]])</f>
        <v>5.3489575682222061E-13</v>
      </c>
      <c r="J200" s="117">
        <f>SUM(inventory[[#This Row],[CO2_mass0]:[CO2_mass3]])</f>
        <v>0.85306021866941373</v>
      </c>
      <c r="K200" s="117">
        <f>inventory[[#This Row],[CH4_flux]]+K199*EXP(-1/life_CH4)</f>
        <v>1.7394683523749189E-7</v>
      </c>
      <c r="L200" s="117">
        <f>inventory[[#This Row],[Gas1_flux]]+L199*EXP(-1/life_gas1)</f>
        <v>0.20290014402583867</v>
      </c>
      <c r="M200" s="117">
        <f>inventory[[#This Row],[Gas2_flux]]+M199*EXP(-1/life_gas2)</f>
        <v>0</v>
      </c>
      <c r="N200" s="140">
        <f>inventory[[#This Row],[Gas3_flux]]+N199*EXP(-1/life_gas3)</f>
        <v>1.3720161455104242E-2</v>
      </c>
      <c r="O200" s="3">
        <f>inventory[[#This Row],[CO2]]*A_CO2</f>
        <v>1.4943055850432117E-15</v>
      </c>
      <c r="P200" s="3">
        <f>inventory[[#This Row],[CH4]]*A_CH4</f>
        <v>3.6620409525683E-20</v>
      </c>
      <c r="Q200" s="3">
        <f>inventory[[#This Row],[gas1]]*A_gas1</f>
        <v>7.240218007367139E-14</v>
      </c>
      <c r="R200" s="3">
        <f>inventory[[#This Row],[gas2]]*A_gas2</f>
        <v>0</v>
      </c>
      <c r="S200" s="3">
        <f>inventory[[#This Row],[gas3]]*A_gas3</f>
        <v>1.4623253862564918E-13</v>
      </c>
      <c r="T200" s="142">
        <f>inventory[[#This Row],[Other_forcing]]/earth_area</f>
        <v>0</v>
      </c>
      <c r="U200" s="3">
        <f>U199+A_CO2*(AX199+AY199*life1_CO2*(1-EXP(-1/life1_CO2))+AZ199*life2_CO2*(1-EXP(-1/life2_CO2))+BA199*life3_CO2*(1-EXP(-1/life3_CO2)))</f>
        <v>3.5313676543033871E-13</v>
      </c>
      <c r="V200" s="3">
        <f t="shared" ref="V200:V263" si="39">V199+K199*A_CH4*life_CH4*(1-EXP(-1/life_CH4))</f>
        <v>2.6105275126761369E-12</v>
      </c>
      <c r="W200" s="3">
        <f t="shared" ref="W200:W263" si="40">W199+L199*A_gas1*life_gas1*(1-EXP(-1/life_gas1))</f>
        <v>3.4416554398760396E-11</v>
      </c>
      <c r="X200" s="3">
        <f t="shared" ref="X200:X263" si="41">X199+M199*A_gas2*life_gas2*(1-EXP(-1/life_gas2))</f>
        <v>-3.5199999999999995E-12</v>
      </c>
      <c r="Y200" s="3">
        <f t="shared" ref="Y200:Y263" si="42">Y199+N199*A_gas3*life_gas3*(1-EXP(-1/life_gas3))</f>
        <v>4.7303956499307027E-10</v>
      </c>
      <c r="Z200" s="142">
        <f>Z199+inventory[[#This Row],[Other_radfor]]</f>
        <v>0</v>
      </c>
      <c r="AA200" s="3">
        <f>SUM(inventory[[#This Row],[CO2_temp_s1]:[CO2_temp_s2]])</f>
        <v>1.2419659001652759E-15</v>
      </c>
      <c r="AB200" s="3">
        <f>inventory[[#This Row],[CH4_temp_s1]]+inventory[[#This Row],[CH4_temp_s2]]</f>
        <v>1.7604248727619178E-15</v>
      </c>
      <c r="AC200" s="3">
        <f>inventory[[#This Row],[gas1_temp_s1]]+inventory[[#This Row],[gas1_temp_s2]]</f>
        <v>7.6142456136947923E-14</v>
      </c>
      <c r="AD200" s="3">
        <f>inventory[[#This Row],[gas2_temp_s1]]+inventory[[#This Row],[gas2_temp_s2]]</f>
        <v>-2.3018229786662147E-15</v>
      </c>
      <c r="AE200" s="3">
        <f>inventory[[#This Row],[gas3_temp_s1]]+inventory[[#This Row],[gas3_temp_s2]]</f>
        <v>4.5805273289101174E-13</v>
      </c>
      <c r="AF200" s="142">
        <f>inventory[[#This Row],[other_temp_s1]]+inventory[[#This Row],[other_temp_s2]]</f>
        <v>0</v>
      </c>
      <c r="AG200" s="118">
        <f>inventory[[#This Row],[CO2_flux]]+AG199</f>
        <v>1</v>
      </c>
      <c r="AH200" s="118">
        <f>inventory[[#This Row],[CH4_flux]]+AH199</f>
        <v>1</v>
      </c>
      <c r="AI200" s="118">
        <f>inventory[[#This Row],[Gas1_flux]]+AI199</f>
        <v>1</v>
      </c>
      <c r="AJ200" s="118">
        <f>inventory[[#This Row],[Gas2_flux]]+AJ199</f>
        <v>1</v>
      </c>
      <c r="AK200" s="144">
        <f>inventory[[#This Row],[Gas3_flux]]+AK199</f>
        <v>1</v>
      </c>
      <c r="AL200" s="113">
        <f>A_CO2*(AX199*clim_sens1*(1-EXP(-1/clim_time1))
+AY199*clim_sens1*life1_CO2/(life1_CO2-clim_time1)*(EXP(-1/life1_CO2)-EXP(-1/clim_time1))
+AZ199*clim_sens1*life2_CO2/(life2_CO2-clim_time1)*(EXP(-1/life2_CO2)-EXP(-1/clim_time1))
+BA199*clim_sens1*life3_CO2/(life3_CO2-clim_time1)*(EXP(-1/life3_CO2)-EXP(-1/clim_time1)))
+AL199*EXP(-1/clim_time1)</f>
        <v>9.5237748449365283E-16</v>
      </c>
      <c r="AM200" s="113">
        <f>A_CO2*(AX199*clim_sens2*(1-EXP(-1/clim_time2))
+AY199*clim_sens2*life1_CO2/(life1_CO2-clim_time2)*(EXP(-1/life1_CO2)-EXP(-1/clim_time2))
+AZ199*clim_sens2*life2_CO2/(life2_CO2-clim_time2)*(EXP(-1/life2_CO2)-EXP(-1/clim_time2))
+BA199*clim_sens2*life3_CO2/(life3_CO2-clim_time2)*(EXP(-1/life3_CO2)-EXP(-1/clim_time2)))
+AM199*EXP(-1/clim_time2)</f>
        <v>2.8958841567162309E-16</v>
      </c>
      <c r="AN200" s="113">
        <f t="shared" ref="AN200:AN263" si="43">A_CH4*K199*clim_sens1*life_CH4/(life_CH4-clim_time1)*(EXP(-1/life_CH4)-EXP(-1/clim_time1))
+AN199*EXP(-1/clim_time1)</f>
        <v>7.15899052927622E-20</v>
      </c>
      <c r="AO200" s="113">
        <f t="shared" ref="AO200:AO263" si="44">A_CH4*K199*clim_sens2*life_CH4/(life_CH4-clim_time2)*(EXP(-1/life_CH4)-EXP(-1/clim_time2))
+AO199*EXP(-1/clim_time2)</f>
        <v>1.760353282856625E-15</v>
      </c>
      <c r="AP200" s="113">
        <f t="shared" ref="AP200:AP263" si="45">A_gas1*L199*clim_sens1*life_gas1/(life_gas1-clim_time1)*(EXP(-1/life_gas1)-EXP(-1/clim_time1))
+AP199*EXP(-1/clim_time1)</f>
        <v>4.90939506921997E-14</v>
      </c>
      <c r="AQ200" s="113">
        <f t="shared" ref="AQ200:AQ263" si="46">A_gas1*L199*clim_sens2*life_gas1/(life_gas1-clim_time2)*(EXP(-1/life_gas1)-EXP(-1/clim_time2))
+AQ199*EXP(-1/clim_time2)</f>
        <v>2.7048505444748226E-14</v>
      </c>
      <c r="AR200" s="113">
        <f t="shared" ref="AR200:AR263" si="47">A_gas2*M199*clim_sens1*life_gas2/(life_gas2-clim_time1)*(EXP(-1/life_gas2)-EXP(-1/clim_time1))
+AR199*EXP(-1/clim_time1)</f>
        <v>-2.7824610226829351E-23</v>
      </c>
      <c r="AS200" s="113">
        <f t="shared" ref="AS200:AS263" si="48">A_gas2*M199*clim_sens2*life_gas2/(life_gas2-clim_time2)*(EXP(-1/life_gas2)-EXP(-1/clim_time2))
+AS199*EXP(-1/clim_time2)</f>
        <v>-2.3018229508416044E-15</v>
      </c>
      <c r="AT200" s="113">
        <f t="shared" ref="AT200:AT263" si="49">A_gas3*N199*clim_sens1*life_gas3/(life_gas3-clim_time1)*(EXP(-1/life_gas3)-EXP(-1/clim_time1))
+AT199*EXP(-1/clim_time1)</f>
        <v>1.1345007930247042E-13</v>
      </c>
      <c r="AU200" s="113">
        <f t="shared" ref="AU200:AU263" si="50">A_gas3*N199*clim_sens2*life_gas3/(life_gas3-clim_time2)*(EXP(-1/life_gas3)-EXP(-1/clim_time2))
+AU199*EXP(-1/clim_time2)</f>
        <v>3.4460265358854131E-13</v>
      </c>
      <c r="AV200" s="113">
        <f t="shared" ref="AV200:AV263" si="51">T199*Other_forcing_efficacy*clim_sens1*(1-EXP(-1/clim_time1))
+AV199*EXP(-1/clim_time1)</f>
        <v>0</v>
      </c>
      <c r="AW200" s="149">
        <f>T199*Other_forcing_efficacy*clim_sens2*(1-EXP(-1/clim_time2))
+AW199*EXP(-1/clim_time2)</f>
        <v>0</v>
      </c>
      <c r="AX200" s="113">
        <f>p_0*(inventory[[#This Row],[CO2_flux]]+inventory[[#This Row],[CH4_to_CO2]])+AX199</f>
        <v>0.51608744802686035</v>
      </c>
      <c r="AY200" s="113">
        <f>p_1*(inventory[[#This Row],[CO2_flux]]+inventory[[#This Row],[CH4_to_CO2]])+AY199*EXP(-1/life1_CO2)</f>
        <v>0.33250832704447381</v>
      </c>
      <c r="AZ200" s="113">
        <f>p_2*(inventory[[#This Row],[CO2_flux]]+inventory[[#This Row],[CH4_to_CO2]])+AZ199*EXP(-1/life2_CO2)</f>
        <v>4.464404165458004E-3</v>
      </c>
      <c r="BA200" s="113">
        <f>p_3*(inventory[[#This Row],[CO2_flux]]+inventory[[#This Row],[CH4_to_CO2]])+BA199*EXP(-1/life3_CO2)</f>
        <v>3.9432621463691082E-8</v>
      </c>
      <c r="BB200" s="113">
        <f>IF(fossil_CH4,K199*(1-EXP(-1/life_CH4))*CH4_to_CO2,0)</f>
        <v>2.0087555971950969E-8</v>
      </c>
    </row>
    <row r="201" spans="1:54" x14ac:dyDescent="0.2">
      <c r="A201" s="43">
        <v>194</v>
      </c>
      <c r="B201" s="107">
        <v>0</v>
      </c>
      <c r="C201" s="107">
        <v>0</v>
      </c>
      <c r="D201" s="107">
        <v>0</v>
      </c>
      <c r="E201" s="107">
        <v>0</v>
      </c>
      <c r="F201" s="107">
        <v>0</v>
      </c>
      <c r="G201" s="107">
        <v>0</v>
      </c>
      <c r="H201" s="131">
        <f>SUM(inventory[[#This Row],[CO2_IRF]:[other_IRF]])</f>
        <v>5.0711800068855247E-10</v>
      </c>
      <c r="I201" s="133">
        <f>SUM(inventory[[#This Row],[CO2_temp]:[other_temp]])</f>
        <v>5.3131973461769678E-13</v>
      </c>
      <c r="J201" s="117">
        <f>SUM(inventory[[#This Row],[CO2_mass0]:[CO2_mass3]])</f>
        <v>0.85209770122703499</v>
      </c>
      <c r="K201" s="117">
        <f>inventory[[#This Row],[CH4_flux]]+K200*EXP(-1/life_CH4)</f>
        <v>1.6046960482907958E-7</v>
      </c>
      <c r="L201" s="117">
        <f>inventory[[#This Row],[Gas1_flux]]+L200*EXP(-1/life_gas1)</f>
        <v>0.20123019345856746</v>
      </c>
      <c r="M201" s="117">
        <f>inventory[[#This Row],[Gas2_flux]]+M200*EXP(-1/life_gas2)</f>
        <v>0</v>
      </c>
      <c r="N201" s="140">
        <f>inventory[[#This Row],[Gas3_flux]]+N200*EXP(-1/life_gas3)</f>
        <v>1.3418631717273548E-2</v>
      </c>
      <c r="O201" s="3">
        <f>inventory[[#This Row],[CO2]]*A_CO2</f>
        <v>1.4926195432393968E-15</v>
      </c>
      <c r="P201" s="3">
        <f>inventory[[#This Row],[CH4]]*A_CH4</f>
        <v>3.3783096066348094E-20</v>
      </c>
      <c r="Q201" s="3">
        <f>inventory[[#This Row],[gas1]]*A_gas1</f>
        <v>7.1806280734781309E-14</v>
      </c>
      <c r="R201" s="3">
        <f>inventory[[#This Row],[gas2]]*A_gas2</f>
        <v>0</v>
      </c>
      <c r="S201" s="3">
        <f>inventory[[#This Row],[gas3]]*A_gas3</f>
        <v>1.4301876747737271E-13</v>
      </c>
      <c r="T201" s="142">
        <f>inventory[[#This Row],[Other_forcing]]/earth_area</f>
        <v>0</v>
      </c>
      <c r="U201" s="3">
        <f>U200+A_CO2*(AX200+AY200*life1_CO2*(1-EXP(-1/life1_CO2))+AZ200*life2_CO2*(1-EXP(-1/life2_CO2))+BA200*life3_CO2*(1-EXP(-1/life3_CO2)))</f>
        <v>3.5463022718485875E-13</v>
      </c>
      <c r="V201" s="3">
        <f t="shared" si="39"/>
        <v>2.610527547858824E-12</v>
      </c>
      <c r="W201" s="3">
        <f t="shared" si="40"/>
        <v>3.4488658218766094E-11</v>
      </c>
      <c r="X201" s="3">
        <f t="shared" si="41"/>
        <v>-3.5199999999999995E-12</v>
      </c>
      <c r="Y201" s="3">
        <f t="shared" si="42"/>
        <v>4.7318418469474269E-10</v>
      </c>
      <c r="Z201" s="142">
        <f>Z200+inventory[[#This Row],[Other_radfor]]</f>
        <v>0</v>
      </c>
      <c r="AA201" s="3">
        <f>SUM(inventory[[#This Row],[CO2_temp_s1]:[CO2_temp_s2]])</f>
        <v>1.2416983781980466E-15</v>
      </c>
      <c r="AB201" s="3">
        <f>inventory[[#This Row],[CH4_temp_s1]]+inventory[[#This Row],[CH4_temp_s2]]</f>
        <v>1.7561258219015324E-15</v>
      </c>
      <c r="AC201" s="3">
        <f>inventory[[#This Row],[gas1_temp_s1]]+inventory[[#This Row],[gas1_temp_s2]]</f>
        <v>7.5747866112623941E-14</v>
      </c>
      <c r="AD201" s="3">
        <f>inventory[[#This Row],[gas2_temp_s1]]+inventory[[#This Row],[gas2_temp_s2]]</f>
        <v>-2.2962087760107707E-15</v>
      </c>
      <c r="AE201" s="3">
        <f>inventory[[#This Row],[gas3_temp_s1]]+inventory[[#This Row],[gas3_temp_s2]]</f>
        <v>4.5487025308098404E-13</v>
      </c>
      <c r="AF201" s="142">
        <f>inventory[[#This Row],[other_temp_s1]]+inventory[[#This Row],[other_temp_s2]]</f>
        <v>0</v>
      </c>
      <c r="AG201" s="118">
        <f>inventory[[#This Row],[CO2_flux]]+AG200</f>
        <v>1</v>
      </c>
      <c r="AH201" s="118">
        <f>inventory[[#This Row],[CH4_flux]]+AH200</f>
        <v>1</v>
      </c>
      <c r="AI201" s="118">
        <f>inventory[[#This Row],[Gas1_flux]]+AI200</f>
        <v>1</v>
      </c>
      <c r="AJ201" s="118">
        <f>inventory[[#This Row],[Gas2_flux]]+AJ200</f>
        <v>1</v>
      </c>
      <c r="AK201" s="144">
        <f>inventory[[#This Row],[Gas3_flux]]+AK200</f>
        <v>1</v>
      </c>
      <c r="AL201" s="113">
        <f>A_CO2*(AX200*clim_sens1*(1-EXP(-1/clim_time1))
+AY200*clim_sens1*life1_CO2/(life1_CO2-clim_time1)*(EXP(-1/life1_CO2)-EXP(-1/clim_time1))
+AZ200*clim_sens1*life2_CO2/(life2_CO2-clim_time1)*(EXP(-1/life2_CO2)-EXP(-1/clim_time1))
+BA200*clim_sens1*life3_CO2/(life3_CO2-clim_time1)*(EXP(-1/life3_CO2)-EXP(-1/clim_time1)))
+AL200*EXP(-1/clim_time1)</f>
        <v>9.5125360556166223E-16</v>
      </c>
      <c r="AM201" s="113">
        <f>A_CO2*(AX200*clim_sens2*(1-EXP(-1/clim_time2))
+AY200*clim_sens2*life1_CO2/(life1_CO2-clim_time2)*(EXP(-1/life1_CO2)-EXP(-1/clim_time2))
+AZ200*clim_sens2*life2_CO2/(life2_CO2-clim_time2)*(EXP(-1/life2_CO2)-EXP(-1/clim_time2))
+BA200*clim_sens2*life3_CO2/(life3_CO2-clim_time2)*(EXP(-1/life3_CO2)-EXP(-1/clim_time2)))
+AM200*EXP(-1/clim_time2)</f>
        <v>2.9044477263638431E-16</v>
      </c>
      <c r="AN201" s="113">
        <f t="shared" si="43"/>
        <v>6.6044693693913571E-20</v>
      </c>
      <c r="AO201" s="113">
        <f t="shared" si="44"/>
        <v>1.7560597772078385E-15</v>
      </c>
      <c r="AP201" s="113">
        <f t="shared" si="45"/>
        <v>4.868988754741953E-14</v>
      </c>
      <c r="AQ201" s="113">
        <f t="shared" si="46"/>
        <v>2.7057978565204417E-14</v>
      </c>
      <c r="AR201" s="113">
        <f t="shared" si="47"/>
        <v>-2.4701729711689474E-23</v>
      </c>
      <c r="AS201" s="113">
        <f t="shared" si="48"/>
        <v>-2.296208751309041E-15</v>
      </c>
      <c r="AT201" s="113">
        <f t="shared" si="49"/>
        <v>1.1095677252144022E-13</v>
      </c>
      <c r="AU201" s="113">
        <f t="shared" si="50"/>
        <v>3.4391348055954384E-13</v>
      </c>
      <c r="AV201" s="113">
        <f t="shared" si="51"/>
        <v>0</v>
      </c>
      <c r="AW201" s="149">
        <f>T200*Other_forcing_efficacy*clim_sens2*(1-EXP(-1/clim_time2))
+AW200*EXP(-1/clim_time2)</f>
        <v>0</v>
      </c>
      <c r="AX201" s="113">
        <f>p_0*(inventory[[#This Row],[CO2_flux]]+inventory[[#This Row],[CH4_to_CO2]])+AX200</f>
        <v>0.51608745205368833</v>
      </c>
      <c r="AY201" s="113">
        <f>p_1*(inventory[[#This Row],[CO2_flux]]+inventory[[#This Row],[CH4_to_CO2]])+AY200*EXP(-1/life1_CO2)</f>
        <v>0.33166632524677531</v>
      </c>
      <c r="AZ201" s="113">
        <f>p_2*(inventory[[#This Row],[CO2_flux]]+inventory[[#This Row],[CH4_to_CO2]])+AZ200*EXP(-1/life2_CO2)</f>
        <v>4.3438875491506827E-3</v>
      </c>
      <c r="BA201" s="113">
        <f>p_3*(inventory[[#This Row],[CO2_flux]]+inventory[[#This Row],[CH4_to_CO2]])+BA200*EXP(-1/life3_CO2)</f>
        <v>3.6377420578039315E-8</v>
      </c>
      <c r="BB201" s="113">
        <f>IF(fossil_CH4,K200*(1-EXP(-1/life_CH4))*CH4_to_CO2,0)</f>
        <v>1.8531191811566917E-8</v>
      </c>
    </row>
    <row r="202" spans="1:54" x14ac:dyDescent="0.2">
      <c r="A202" s="43">
        <v>195</v>
      </c>
      <c r="B202" s="107">
        <v>0</v>
      </c>
      <c r="C202" s="107">
        <v>0</v>
      </c>
      <c r="D202" s="107">
        <v>0</v>
      </c>
      <c r="E202" s="107">
        <v>0</v>
      </c>
      <c r="F202" s="107">
        <v>0</v>
      </c>
      <c r="G202" s="107">
        <v>0</v>
      </c>
      <c r="H202" s="131">
        <f>SUM(inventory[[#This Row],[CO2_IRF]:[other_IRF]])</f>
        <v>5.0733244425379228E-10</v>
      </c>
      <c r="I202" s="133">
        <f>SUM(inventory[[#This Row],[CO2_temp]:[other_temp]])</f>
        <v>5.2779954542353064E-13</v>
      </c>
      <c r="J202" s="117">
        <f>SUM(inventory[[#This Row],[CO2_mass0]:[CO2_mass3]])</f>
        <v>0.85114056865909793</v>
      </c>
      <c r="K202" s="117">
        <f>inventory[[#This Row],[CH4_flux]]+K201*EXP(-1/life_CH4)</f>
        <v>1.4803657703138706E-7</v>
      </c>
      <c r="L202" s="117">
        <f>inventory[[#This Row],[Gas1_flux]]+L201*EXP(-1/life_gas1)</f>
        <v>0.1995739872625017</v>
      </c>
      <c r="M202" s="117">
        <f>inventory[[#This Row],[Gas2_flux]]+M201*EXP(-1/life_gas2)</f>
        <v>0</v>
      </c>
      <c r="N202" s="140">
        <f>inventory[[#This Row],[Gas3_flux]]+N201*EXP(-1/life_gas3)</f>
        <v>1.3123728736940843E-2</v>
      </c>
      <c r="O202" s="3">
        <f>inventory[[#This Row],[CO2]]*A_CO2</f>
        <v>1.4909429341201416E-15</v>
      </c>
      <c r="P202" s="3">
        <f>inventory[[#This Row],[CH4]]*A_CH4</f>
        <v>3.1165614874614595E-20</v>
      </c>
      <c r="Q202" s="3">
        <f>inventory[[#This Row],[gas1]]*A_gas1</f>
        <v>7.1215285889398585E-14</v>
      </c>
      <c r="R202" s="3">
        <f>inventory[[#This Row],[gas2]]*A_gas2</f>
        <v>0</v>
      </c>
      <c r="S202" s="3">
        <f>inventory[[#This Row],[gas3]]*A_gas3</f>
        <v>1.3987562578742723E-13</v>
      </c>
      <c r="T202" s="142">
        <f>inventory[[#This Row],[Other_forcing]]/earth_area</f>
        <v>0</v>
      </c>
      <c r="U202" s="3">
        <f>U201+A_CO2*(AX201+AY201*life1_CO2*(1-EXP(-1/life1_CO2))+AZ201*life2_CO2*(1-EXP(-1/life2_CO2))+BA201*life3_CO2*(1-EXP(-1/life3_CO2)))</f>
        <v>3.5612200762898273E-13</v>
      </c>
      <c r="V202" s="3">
        <f t="shared" si="39"/>
        <v>2.6105275803155906E-12</v>
      </c>
      <c r="W202" s="3">
        <f t="shared" si="40"/>
        <v>3.4560168595057404E-11</v>
      </c>
      <c r="X202" s="3">
        <f t="shared" si="41"/>
        <v>-3.5199999999999995E-12</v>
      </c>
      <c r="Y202" s="3">
        <f t="shared" si="42"/>
        <v>4.7332562607079028E-10</v>
      </c>
      <c r="Z202" s="142">
        <f>Z201+inventory[[#This Row],[Other_radfor]]</f>
        <v>0</v>
      </c>
      <c r="AA202" s="3">
        <f>SUM(inventory[[#This Row],[CO2_temp_s1]:[CO2_temp_s2]])</f>
        <v>1.241434082598993E-15</v>
      </c>
      <c r="AB202" s="3">
        <f>inventory[[#This Row],[CH4_temp_s1]]+inventory[[#This Row],[CH4_temp_s2]]</f>
        <v>1.7518376696174982E-15</v>
      </c>
      <c r="AC202" s="3">
        <f>inventory[[#This Row],[gas1_temp_s1]]+inventory[[#This Row],[gas1_temp_s2]]</f>
        <v>7.5355957643170813E-14</v>
      </c>
      <c r="AD202" s="3">
        <f>inventory[[#This Row],[gas2_temp_s1]]+inventory[[#This Row],[gas2_temp_s2]]</f>
        <v>-2.2906082668686165E-15</v>
      </c>
      <c r="AE202" s="3">
        <f>inventory[[#This Row],[gas3_temp_s1]]+inventory[[#This Row],[gas3_temp_s2]]</f>
        <v>4.5174092429501193E-13</v>
      </c>
      <c r="AF202" s="142">
        <f>inventory[[#This Row],[other_temp_s1]]+inventory[[#This Row],[other_temp_s2]]</f>
        <v>0</v>
      </c>
      <c r="AG202" s="118">
        <f>inventory[[#This Row],[CO2_flux]]+AG201</f>
        <v>1</v>
      </c>
      <c r="AH202" s="118">
        <f>inventory[[#This Row],[CH4_flux]]+AH201</f>
        <v>1</v>
      </c>
      <c r="AI202" s="118">
        <f>inventory[[#This Row],[Gas1_flux]]+AI201</f>
        <v>1</v>
      </c>
      <c r="AJ202" s="118">
        <f>inventory[[#This Row],[Gas2_flux]]+AJ201</f>
        <v>1</v>
      </c>
      <c r="AK202" s="144">
        <f>inventory[[#This Row],[Gas3_flux]]+AK201</f>
        <v>1</v>
      </c>
      <c r="AL202" s="113">
        <f>A_CO2*(AX201*clim_sens1*(1-EXP(-1/clim_time1))
+AY201*clim_sens1*life1_CO2/(life1_CO2-clim_time1)*(EXP(-1/life1_CO2)-EXP(-1/clim_time1))
+AZ201*clim_sens1*life2_CO2/(life2_CO2-clim_time1)*(EXP(-1/life2_CO2)-EXP(-1/clim_time1))
+BA201*clim_sens1*life3_CO2/(life3_CO2-clim_time1)*(EXP(-1/life3_CO2)-EXP(-1/clim_time1)))
+AL201*EXP(-1/clim_time1)</f>
        <v>9.5013680089423268E-16</v>
      </c>
      <c r="AM202" s="113">
        <f>A_CO2*(AX201*clim_sens2*(1-EXP(-1/clim_time2))
+AY201*clim_sens2*life1_CO2/(life1_CO2-clim_time2)*(EXP(-1/life1_CO2)-EXP(-1/clim_time2))
+AZ201*clim_sens2*life2_CO2/(life2_CO2-clim_time2)*(EXP(-1/life2_CO2)-EXP(-1/clim_time2))
+BA201*clim_sens2*life3_CO2/(life3_CO2-clim_time2)*(EXP(-1/life3_CO2)-EXP(-1/clim_time2)))
+AM201*EXP(-1/clim_time2)</f>
        <v>2.9129728170476033E-16</v>
      </c>
      <c r="AN202" s="113">
        <f t="shared" si="43"/>
        <v>6.0928950841812142E-20</v>
      </c>
      <c r="AO202" s="113">
        <f t="shared" si="44"/>
        <v>1.7517767406666563E-15</v>
      </c>
      <c r="AP202" s="113">
        <f t="shared" si="45"/>
        <v>4.8289150006082638E-14</v>
      </c>
      <c r="AQ202" s="113">
        <f t="shared" si="46"/>
        <v>2.7066807637088178E-14</v>
      </c>
      <c r="AR202" s="113">
        <f t="shared" si="47"/>
        <v>-2.1929344051008934E-23</v>
      </c>
      <c r="AS202" s="113">
        <f t="shared" si="48"/>
        <v>-2.2906082449392726E-15</v>
      </c>
      <c r="AT202" s="113">
        <f t="shared" si="49"/>
        <v>1.0851826145266892E-13</v>
      </c>
      <c r="AU202" s="113">
        <f t="shared" si="50"/>
        <v>3.4322266284234301E-13</v>
      </c>
      <c r="AV202" s="113">
        <f t="shared" si="51"/>
        <v>0</v>
      </c>
      <c r="AW202" s="149">
        <f>T201*Other_forcing_efficacy*clim_sens2*(1-EXP(-1/clim_time2))
+AW201*EXP(-1/clim_time2)</f>
        <v>0</v>
      </c>
      <c r="AX202" s="113">
        <f>p_0*(inventory[[#This Row],[CO2_flux]]+inventory[[#This Row],[CH4_to_CO2]])+AX201</f>
        <v>0.51608745576852166</v>
      </c>
      <c r="AY202" s="113">
        <f>p_1*(inventory[[#This Row],[CO2_flux]]+inventory[[#This Row],[CH4_to_CO2]])+AY201*EXP(-1/life1_CO2)</f>
        <v>0.33082645531623728</v>
      </c>
      <c r="AZ202" s="113">
        <f>p_2*(inventory[[#This Row],[CO2_flux]]+inventory[[#This Row],[CH4_to_CO2]])+AZ201*EXP(-1/life2_CO2)</f>
        <v>4.2266240154053107E-3</v>
      </c>
      <c r="BA202" s="113">
        <f>p_3*(inventory[[#This Row],[CO2_flux]]+inventory[[#This Row],[CH4_to_CO2]])+BA201*EXP(-1/life3_CO2)</f>
        <v>3.3558933664353204E-8</v>
      </c>
      <c r="BB202" s="113">
        <f>IF(fossil_CH4,K201*(1-EXP(-1/life_CH4))*CH4_to_CO2,0)</f>
        <v>1.7095413221827213E-8</v>
      </c>
    </row>
    <row r="203" spans="1:54" x14ac:dyDescent="0.2">
      <c r="A203" s="43">
        <v>196</v>
      </c>
      <c r="B203" s="107">
        <v>0</v>
      </c>
      <c r="C203" s="107">
        <v>0</v>
      </c>
      <c r="D203" s="107">
        <v>0</v>
      </c>
      <c r="E203" s="107">
        <v>0</v>
      </c>
      <c r="F203" s="107">
        <v>0</v>
      </c>
      <c r="G203" s="107">
        <v>0</v>
      </c>
      <c r="H203" s="131">
        <f>SUM(inventory[[#This Row],[CO2_IRF]:[other_IRF]])</f>
        <v>5.0754318910996858E-10</v>
      </c>
      <c r="I203" s="133">
        <f>SUM(inventory[[#This Row],[CO2_temp]:[other_temp]])</f>
        <v>5.2433404125945112E-13</v>
      </c>
      <c r="J203" s="117">
        <f>SUM(inventory[[#This Row],[CO2_mass0]:[CO2_mass3]])</f>
        <v>0.85018872780847676</v>
      </c>
      <c r="K203" s="117">
        <f>inventory[[#This Row],[CH4_flux]]+K202*EXP(-1/life_CH4)</f>
        <v>1.365668480489614E-7</v>
      </c>
      <c r="L203" s="117">
        <f>inventory[[#This Row],[Gas1_flux]]+L202*EXP(-1/life_gas1)</f>
        <v>0.19793141231588585</v>
      </c>
      <c r="M203" s="117">
        <f>inventory[[#This Row],[Gas2_flux]]+M202*EXP(-1/life_gas2)</f>
        <v>0</v>
      </c>
      <c r="N203" s="140">
        <f>inventory[[#This Row],[Gas3_flux]]+N202*EXP(-1/life_gas3)</f>
        <v>1.2835306877011581E-2</v>
      </c>
      <c r="O203" s="3">
        <f>inventory[[#This Row],[CO2]]*A_CO2</f>
        <v>1.4892755945021085E-15</v>
      </c>
      <c r="P203" s="3">
        <f>inventory[[#This Row],[CH4]]*A_CH4</f>
        <v>2.8750933561720598E-20</v>
      </c>
      <c r="Q203" s="3">
        <f>inventory[[#This Row],[gas1]]*A_gas1</f>
        <v>7.0629155171550317E-14</v>
      </c>
      <c r="R203" s="3">
        <f>inventory[[#This Row],[gas2]]*A_gas2</f>
        <v>0</v>
      </c>
      <c r="S203" s="3">
        <f>inventory[[#This Row],[gas3]]*A_gas3</f>
        <v>1.3680156132320063E-13</v>
      </c>
      <c r="T203" s="142">
        <f>inventory[[#This Row],[Other_forcing]]/earth_area</f>
        <v>0</v>
      </c>
      <c r="U203" s="3">
        <f>U202+A_CO2*(AX202+AY202*life1_CO2*(1-EXP(-1/life1_CO2))+AZ202*life2_CO2*(1-EXP(-1/life2_CO2))+BA202*life3_CO2*(1-EXP(-1/life3_CO2)))</f>
        <v>3.5761211611335159E-13</v>
      </c>
      <c r="V203" s="3">
        <f t="shared" si="39"/>
        <v>2.610527610257639E-12</v>
      </c>
      <c r="W203" s="3">
        <f t="shared" si="40"/>
        <v>3.4631090411917046E-11</v>
      </c>
      <c r="X203" s="3">
        <f t="shared" si="41"/>
        <v>-3.5199999999999995E-12</v>
      </c>
      <c r="Y203" s="3">
        <f t="shared" si="42"/>
        <v>4.7346395897168049E-10</v>
      </c>
      <c r="Z203" s="142">
        <f>Z202+inventory[[#This Row],[Other_radfor]]</f>
        <v>0</v>
      </c>
      <c r="AA203" s="3">
        <f>SUM(inventory[[#This Row],[CO2_temp_s1]:[CO2_temp_s2]])</f>
        <v>1.2411729006579874E-15</v>
      </c>
      <c r="AB203" s="3">
        <f>inventory[[#This Row],[CH4_temp_s1]]+inventory[[#This Row],[CH4_temp_s2]]</f>
        <v>1.7475603573405334E-15</v>
      </c>
      <c r="AC203" s="3">
        <f>inventory[[#This Row],[gas1_temp_s1]]+inventory[[#This Row],[gas1_temp_s2]]</f>
        <v>7.4966710039021056E-14</v>
      </c>
      <c r="AD203" s="3">
        <f>inventory[[#This Row],[gas2_temp_s1]]+inventory[[#This Row],[gas2_temp_s2]]</f>
        <v>-2.2850214178024737E-15</v>
      </c>
      <c r="AE203" s="3">
        <f>inventory[[#This Row],[gas3_temp_s1]]+inventory[[#This Row],[gas3_temp_s2]]</f>
        <v>4.4866361938023398E-13</v>
      </c>
      <c r="AF203" s="142">
        <f>inventory[[#This Row],[other_temp_s1]]+inventory[[#This Row],[other_temp_s2]]</f>
        <v>0</v>
      </c>
      <c r="AG203" s="118">
        <f>inventory[[#This Row],[CO2_flux]]+AG202</f>
        <v>1</v>
      </c>
      <c r="AH203" s="118">
        <f>inventory[[#This Row],[CH4_flux]]+AH202</f>
        <v>1</v>
      </c>
      <c r="AI203" s="118">
        <f>inventory[[#This Row],[Gas1_flux]]+AI202</f>
        <v>1</v>
      </c>
      <c r="AJ203" s="118">
        <f>inventory[[#This Row],[Gas2_flux]]+AJ202</f>
        <v>1</v>
      </c>
      <c r="AK203" s="144">
        <f>inventory[[#This Row],[Gas3_flux]]+AK202</f>
        <v>1</v>
      </c>
      <c r="AL203" s="113">
        <f>A_CO2*(AX202*clim_sens1*(1-EXP(-1/clim_time1))
+AY202*clim_sens1*life1_CO2/(life1_CO2-clim_time1)*(EXP(-1/life1_CO2)-EXP(-1/clim_time1))
+AZ202*clim_sens1*life2_CO2/(life2_CO2-clim_time1)*(EXP(-1/life2_CO2)-EXP(-1/clim_time1))
+BA202*clim_sens1*life3_CO2/(life3_CO2-clim_time1)*(EXP(-1/life3_CO2)-EXP(-1/clim_time1)))
+AL202*EXP(-1/clim_time1)</f>
        <v>9.4902693861220406E-16</v>
      </c>
      <c r="AM203" s="113">
        <f>A_CO2*(AX202*clim_sens2*(1-EXP(-1/clim_time2))
+AY202*clim_sens2*life1_CO2/(life1_CO2-clim_time2)*(EXP(-1/life1_CO2)-EXP(-1/clim_time2))
+AZ202*clim_sens2*life2_CO2/(life2_CO2-clim_time2)*(EXP(-1/life2_CO2)-EXP(-1/clim_time2))
+BA202*clim_sens2*life3_CO2/(life3_CO2-clim_time2)*(EXP(-1/life3_CO2)-EXP(-1/clim_time2)))
+AM202*EXP(-1/clim_time2)</f>
        <v>2.9214596204578337E-16</v>
      </c>
      <c r="AN203" s="113">
        <f t="shared" si="43"/>
        <v>5.6209420865638832E-20</v>
      </c>
      <c r="AO203" s="113">
        <f t="shared" si="44"/>
        <v>1.7475041479196678E-15</v>
      </c>
      <c r="AP203" s="113">
        <f t="shared" si="45"/>
        <v>4.7891710697155743E-14</v>
      </c>
      <c r="AQ203" s="113">
        <f t="shared" si="46"/>
        <v>2.7074999341865307E-14</v>
      </c>
      <c r="AR203" s="113">
        <f t="shared" si="47"/>
        <v>-1.946811563887969E-23</v>
      </c>
      <c r="AS203" s="113">
        <f t="shared" si="48"/>
        <v>-2.285021398334358E-15</v>
      </c>
      <c r="AT203" s="113">
        <f t="shared" si="49"/>
        <v>1.0613334184478888E-13</v>
      </c>
      <c r="AU203" s="113">
        <f t="shared" si="50"/>
        <v>3.4253027753544511E-13</v>
      </c>
      <c r="AV203" s="113">
        <f t="shared" si="51"/>
        <v>0</v>
      </c>
      <c r="AW203" s="149">
        <f>T202*Other_forcing_efficacy*clim_sens2*(1-EXP(-1/clim_time2))
+AW202*EXP(-1/clim_time2)</f>
        <v>0</v>
      </c>
      <c r="AX203" s="113">
        <f>p_0*(inventory[[#This Row],[CO2_flux]]+inventory[[#This Row],[CH4_to_CO2]])+AX202</f>
        <v>0.51608745919553334</v>
      </c>
      <c r="AY203" s="113">
        <f>p_1*(inventory[[#This Row],[CO2_flux]]+inventory[[#This Row],[CH4_to_CO2]])+AY202*EXP(-1/life1_CO2)</f>
        <v>0.32998871187928219</v>
      </c>
      <c r="AZ203" s="113">
        <f>p_2*(inventory[[#This Row],[CO2_flux]]+inventory[[#This Row],[CH4_to_CO2]])+AZ202*EXP(-1/life2_CO2)</f>
        <v>4.1125257748409411E-3</v>
      </c>
      <c r="BA203" s="113">
        <f>p_3*(inventory[[#This Row],[CO2_flux]]+inventory[[#This Row],[CH4_to_CO2]])+BA202*EXP(-1/life3_CO2)</f>
        <v>3.09588203559528E-8</v>
      </c>
      <c r="BB203" s="113">
        <f>IF(fossil_CH4,K202*(1-EXP(-1/life_CH4))*CH4_to_CO2,0)</f>
        <v>1.577087735083527E-8</v>
      </c>
    </row>
    <row r="204" spans="1:54" x14ac:dyDescent="0.2">
      <c r="A204" s="43">
        <v>197</v>
      </c>
      <c r="B204" s="107">
        <v>0</v>
      </c>
      <c r="C204" s="107">
        <v>0</v>
      </c>
      <c r="D204" s="107">
        <v>0</v>
      </c>
      <c r="E204" s="107">
        <v>0</v>
      </c>
      <c r="F204" s="107">
        <v>0</v>
      </c>
      <c r="G204" s="107">
        <v>0</v>
      </c>
      <c r="H204" s="131">
        <f>SUM(inventory[[#This Row],[CO2_IRF]:[other_IRF]])</f>
        <v>5.0775030842590369E-10</v>
      </c>
      <c r="I204" s="133">
        <f>SUM(inventory[[#This Row],[CO2_temp]:[other_temp]])</f>
        <v>5.2092209898939993E-13</v>
      </c>
      <c r="J204" s="117">
        <f>SUM(inventory[[#This Row],[CO2_mass0]:[CO2_mass3]])</f>
        <v>0.84924208789681443</v>
      </c>
      <c r="K204" s="117">
        <f>inventory[[#This Row],[CH4_flux]]+K203*EXP(-1/life_CH4)</f>
        <v>1.2598578243317387E-7</v>
      </c>
      <c r="L204" s="117">
        <f>inventory[[#This Row],[Gas1_flux]]+L203*EXP(-1/life_gas1)</f>
        <v>0.19630235642800234</v>
      </c>
      <c r="M204" s="117">
        <f>inventory[[#This Row],[Gas2_flux]]+M203*EXP(-1/life_gas2)</f>
        <v>0</v>
      </c>
      <c r="N204" s="140">
        <f>inventory[[#This Row],[Gas3_flux]]+N203*EXP(-1/life_gas3)</f>
        <v>1.2553223701076213E-2</v>
      </c>
      <c r="O204" s="3">
        <f>inventory[[#This Row],[CO2]]*A_CO2</f>
        <v>1.4876173653688495E-15</v>
      </c>
      <c r="P204" s="3">
        <f>inventory[[#This Row],[CH4]]*A_CH4</f>
        <v>2.6523339391701772E-20</v>
      </c>
      <c r="Q204" s="3">
        <f>inventory[[#This Row],[gas1]]*A_gas1</f>
        <v>7.0047848547491946E-14</v>
      </c>
      <c r="R204" s="3">
        <f>inventory[[#This Row],[gas2]]*A_gas2</f>
        <v>0</v>
      </c>
      <c r="S204" s="3">
        <f>inventory[[#This Row],[gas3]]*A_gas3</f>
        <v>1.337950559656949E-13</v>
      </c>
      <c r="T204" s="142">
        <f>inventory[[#This Row],[Other_forcing]]/earth_area</f>
        <v>0</v>
      </c>
      <c r="U204" s="3">
        <f>U203+A_CO2*(AX203+AY203*life1_CO2*(1-EXP(-1/life1_CO2))+AZ203*life2_CO2*(1-EXP(-1/life2_CO2))+BA203*life3_CO2*(1-EXP(-1/life3_CO2)))</f>
        <v>3.5910056182752359E-13</v>
      </c>
      <c r="V204" s="3">
        <f t="shared" si="39"/>
        <v>2.6105276378798068E-12</v>
      </c>
      <c r="W204" s="3">
        <f t="shared" si="40"/>
        <v>3.4701428513428109E-11</v>
      </c>
      <c r="X204" s="3">
        <f t="shared" si="41"/>
        <v>-3.5199999999999995E-12</v>
      </c>
      <c r="Y204" s="3">
        <f t="shared" si="42"/>
        <v>4.7359925171276821E-10</v>
      </c>
      <c r="Z204" s="142">
        <f>Z203+inventory[[#This Row],[Other_radfor]]</f>
        <v>0</v>
      </c>
      <c r="AA204" s="3">
        <f>SUM(inventory[[#This Row],[CO2_temp_s1]:[CO2_temp_s2]])</f>
        <v>1.240914722846055E-15</v>
      </c>
      <c r="AB204" s="3">
        <f>inventory[[#This Row],[CH4_temp_s1]]+inventory[[#This Row],[CH4_temp_s2]]</f>
        <v>1.7432938291204805E-15</v>
      </c>
      <c r="AC204" s="3">
        <f>inventory[[#This Row],[gas1_temp_s1]]+inventory[[#This Row],[gas1_temp_s2]]</f>
        <v>7.4580102777519411E-14</v>
      </c>
      <c r="AD204" s="3">
        <f>inventory[[#This Row],[gas2_temp_s1]]+inventory[[#This Row],[gas2_temp_s2]]</f>
        <v>-2.2794481954609361E-15</v>
      </c>
      <c r="AE204" s="3">
        <f>inventory[[#This Row],[gas3_temp_s1]]+inventory[[#This Row],[gas3_temp_s2]]</f>
        <v>4.4563723585537489E-13</v>
      </c>
      <c r="AF204" s="142">
        <f>inventory[[#This Row],[other_temp_s1]]+inventory[[#This Row],[other_temp_s2]]</f>
        <v>0</v>
      </c>
      <c r="AG204" s="118">
        <f>inventory[[#This Row],[CO2_flux]]+AG203</f>
        <v>1</v>
      </c>
      <c r="AH204" s="118">
        <f>inventory[[#This Row],[CH4_flux]]+AH203</f>
        <v>1</v>
      </c>
      <c r="AI204" s="118">
        <f>inventory[[#This Row],[Gas1_flux]]+AI203</f>
        <v>1</v>
      </c>
      <c r="AJ204" s="118">
        <f>inventory[[#This Row],[Gas2_flux]]+AJ203</f>
        <v>1</v>
      </c>
      <c r="AK204" s="144">
        <f>inventory[[#This Row],[Gas3_flux]]+AK203</f>
        <v>1</v>
      </c>
      <c r="AL204" s="113">
        <f>A_CO2*(AX203*clim_sens1*(1-EXP(-1/clim_time1))
+AY203*clim_sens1*life1_CO2/(life1_CO2-clim_time1)*(EXP(-1/life1_CO2)-EXP(-1/clim_time1))
+AZ203*clim_sens1*life2_CO2/(life2_CO2-clim_time1)*(EXP(-1/life2_CO2)-EXP(-1/clim_time1))
+BA203*clim_sens1*life3_CO2/(life3_CO2-clim_time1)*(EXP(-1/life3_CO2)-EXP(-1/clim_time1)))
+AL203*EXP(-1/clim_time1)</f>
        <v>9.4792389023286969E-16</v>
      </c>
      <c r="AM204" s="113">
        <f>A_CO2*(AX203*clim_sens2*(1-EXP(-1/clim_time2))
+AY203*clim_sens2*life1_CO2/(life1_CO2-clim_time2)*(EXP(-1/life1_CO2)-EXP(-1/clim_time2))
+AZ203*clim_sens2*life2_CO2/(life2_CO2-clim_time2)*(EXP(-1/life2_CO2)-EXP(-1/clim_time2))
+BA203*clim_sens2*life3_CO2/(life3_CO2-clim_time2)*(EXP(-1/life3_CO2)-EXP(-1/clim_time2)))
+AM203*EXP(-1/clim_time2)</f>
        <v>2.9299083261318527E-16</v>
      </c>
      <c r="AN204" s="113">
        <f t="shared" si="43"/>
        <v>5.1855422400363694E-20</v>
      </c>
      <c r="AO204" s="113">
        <f t="shared" si="44"/>
        <v>1.7432419736980801E-15</v>
      </c>
      <c r="AP204" s="113">
        <f t="shared" si="45"/>
        <v>4.7497542474876513E-14</v>
      </c>
      <c r="AQ204" s="113">
        <f t="shared" si="46"/>
        <v>2.7082560302642898E-14</v>
      </c>
      <c r="AR204" s="113">
        <f t="shared" si="47"/>
        <v>-1.7283121904932418E-23</v>
      </c>
      <c r="AS204" s="113">
        <f t="shared" si="48"/>
        <v>-2.2794481781778141E-15</v>
      </c>
      <c r="AT204" s="113">
        <f t="shared" si="49"/>
        <v>1.0380083591230746E-13</v>
      </c>
      <c r="AU204" s="113">
        <f t="shared" si="50"/>
        <v>3.4183639994306744E-13</v>
      </c>
      <c r="AV204" s="113">
        <f t="shared" si="51"/>
        <v>0</v>
      </c>
      <c r="AW204" s="149">
        <f>T203*Other_forcing_efficacy*clim_sens2*(1-EXP(-1/clim_time2))
+AW203*EXP(-1/clim_time2)</f>
        <v>0</v>
      </c>
      <c r="AX204" s="113">
        <f>p_0*(inventory[[#This Row],[CO2_flux]]+inventory[[#This Row],[CH4_to_CO2]])+AX203</f>
        <v>0.51608746235702352</v>
      </c>
      <c r="AY204" s="113">
        <f>p_1*(inventory[[#This Row],[CO2_flux]]+inventory[[#This Row],[CH4_to_CO2]])+AY203*EXP(-1/life1_CO2)</f>
        <v>0.32915308957400929</v>
      </c>
      <c r="AZ204" s="113">
        <f>p_2*(inventory[[#This Row],[CO2_flux]]+inventory[[#This Row],[CH4_to_CO2]])+AZ203*EXP(-1/life2_CO2)</f>
        <v>4.0015074056203798E-3</v>
      </c>
      <c r="BA204" s="113">
        <f>p_3*(inventory[[#This Row],[CO2_flux]]+inventory[[#This Row],[CH4_to_CO2]])+BA203*EXP(-1/life3_CO2)</f>
        <v>2.85601612798036E-8</v>
      </c>
      <c r="BB204" s="113">
        <f>IF(fossil_CH4,K203*(1-EXP(-1/life_CH4))*CH4_to_CO2,0)</f>
        <v>1.4548965221707862E-8</v>
      </c>
    </row>
    <row r="205" spans="1:54" x14ac:dyDescent="0.2">
      <c r="A205" s="43">
        <v>198</v>
      </c>
      <c r="B205" s="107">
        <v>0</v>
      </c>
      <c r="C205" s="107">
        <v>0</v>
      </c>
      <c r="D205" s="107">
        <v>0</v>
      </c>
      <c r="E205" s="107">
        <v>0</v>
      </c>
      <c r="F205" s="107">
        <v>0</v>
      </c>
      <c r="G205" s="107">
        <v>0</v>
      </c>
      <c r="H205" s="131">
        <f>SUM(inventory[[#This Row],[CO2_IRF]:[other_IRF]])</f>
        <v>5.0795387382900402E-10</v>
      </c>
      <c r="I205" s="133">
        <f>SUM(inventory[[#This Row],[CO2_temp]:[other_temp]])</f>
        <v>5.1756261977792909E-13</v>
      </c>
      <c r="J205" s="117">
        <f>SUM(inventory[[#This Row],[CO2_mass0]:[CO2_mass3]])</f>
        <v>0.84830056046095137</v>
      </c>
      <c r="K205" s="117">
        <f>inventory[[#This Row],[CH4_flux]]+K204*EXP(-1/life_CH4)</f>
        <v>1.1622452741684794E-7</v>
      </c>
      <c r="L205" s="117">
        <f>inventory[[#This Row],[Gas1_flux]]+L204*EXP(-1/life_gas1)</f>
        <v>0.19468670833150878</v>
      </c>
      <c r="M205" s="117">
        <f>inventory[[#This Row],[Gas2_flux]]+M204*EXP(-1/life_gas2)</f>
        <v>0</v>
      </c>
      <c r="N205" s="140">
        <f>inventory[[#This Row],[Gas3_flux]]+N204*EXP(-1/life_gas3)</f>
        <v>1.2277339903068327E-2</v>
      </c>
      <c r="O205" s="3">
        <f>inventory[[#This Row],[CO2]]*A_CO2</f>
        <v>1.4859680917594483E-15</v>
      </c>
      <c r="P205" s="3">
        <f>inventory[[#This Row],[CH4]]*A_CH4</f>
        <v>2.446833703598523E-20</v>
      </c>
      <c r="Q205" s="3">
        <f>inventory[[#This Row],[gas1]]*A_gas1</f>
        <v>6.947132631297291E-14</v>
      </c>
      <c r="R205" s="3">
        <f>inventory[[#This Row],[gas2]]*A_gas2</f>
        <v>0</v>
      </c>
      <c r="S205" s="3">
        <f>inventory[[#This Row],[gas3]]*A_gas3</f>
        <v>1.3085462495980683E-13</v>
      </c>
      <c r="T205" s="142">
        <f>inventory[[#This Row],[Other_forcing]]/earth_area</f>
        <v>0</v>
      </c>
      <c r="U205" s="3">
        <f>U204+A_CO2*(AX204+AY204*life1_CO2*(1-EXP(-1/life1_CO2))+AZ204*life2_CO2*(1-EXP(-1/life2_CO2))+BA204*life3_CO2*(1-EXP(-1/life3_CO2)))</f>
        <v>3.6058735380408455E-13</v>
      </c>
      <c r="V205" s="3">
        <f t="shared" si="39"/>
        <v>2.6105276633618358E-12</v>
      </c>
      <c r="W205" s="3">
        <f t="shared" si="40"/>
        <v>3.4771187703804912E-11</v>
      </c>
      <c r="X205" s="3">
        <f t="shared" si="41"/>
        <v>-3.5199999999999995E-12</v>
      </c>
      <c r="Y205" s="3">
        <f t="shared" si="42"/>
        <v>4.7373157110803318E-10</v>
      </c>
      <c r="Z205" s="142">
        <f>Z204+inventory[[#This Row],[Other_radfor]]</f>
        <v>0</v>
      </c>
      <c r="AA205" s="3">
        <f>SUM(inventory[[#This Row],[CO2_temp_s1]:[CO2_temp_s2]])</f>
        <v>1.2406594427300167E-15</v>
      </c>
      <c r="AB205" s="3">
        <f>inventory[[#This Row],[CH4_temp_s1]]+inventory[[#This Row],[CH4_temp_s2]]</f>
        <v>1.7390380314282919E-15</v>
      </c>
      <c r="AC205" s="3">
        <f>inventory[[#This Row],[gas1_temp_s1]]+inventory[[#This Row],[gas1_temp_s2]]</f>
        <v>7.419611550155784E-14</v>
      </c>
      <c r="AD205" s="3">
        <f>inventory[[#This Row],[gas2_temp_s1]]+inventory[[#This Row],[gas2_temp_s2]]</f>
        <v>-2.2738885665777772E-15</v>
      </c>
      <c r="AE205" s="3">
        <f>inventory[[#This Row],[gas3_temp_s1]]+inventory[[#This Row],[gas3_temp_s2]]</f>
        <v>4.4266069536879074E-13</v>
      </c>
      <c r="AF205" s="142">
        <f>inventory[[#This Row],[other_temp_s1]]+inventory[[#This Row],[other_temp_s2]]</f>
        <v>0</v>
      </c>
      <c r="AG205" s="118">
        <f>inventory[[#This Row],[CO2_flux]]+AG204</f>
        <v>1</v>
      </c>
      <c r="AH205" s="118">
        <f>inventory[[#This Row],[CH4_flux]]+AH204</f>
        <v>1</v>
      </c>
      <c r="AI205" s="118">
        <f>inventory[[#This Row],[Gas1_flux]]+AI204</f>
        <v>1</v>
      </c>
      <c r="AJ205" s="118">
        <f>inventory[[#This Row],[Gas2_flux]]+AJ204</f>
        <v>1</v>
      </c>
      <c r="AK205" s="144">
        <f>inventory[[#This Row],[Gas3_flux]]+AK204</f>
        <v>1</v>
      </c>
      <c r="AL205" s="113">
        <f>A_CO2*(AX204*clim_sens1*(1-EXP(-1/clim_time1))
+AY204*clim_sens1*life1_CO2/(life1_CO2-clim_time1)*(EXP(-1/life1_CO2)-EXP(-1/clim_time1))
+AZ204*clim_sens1*life2_CO2/(life2_CO2-clim_time1)*(EXP(-1/life2_CO2)-EXP(-1/clim_time1))
+BA204*clim_sens1*life3_CO2/(life3_CO2-clim_time1)*(EXP(-1/life3_CO2)-EXP(-1/clim_time1)))
+AL204*EXP(-1/clim_time1)</f>
        <v>9.4682753057979314E-16</v>
      </c>
      <c r="AM205" s="113">
        <f>A_CO2*(AX204*clim_sens2*(1-EXP(-1/clim_time2))
+AY204*clim_sens2*life1_CO2/(life1_CO2-clim_time2)*(EXP(-1/life1_CO2)-EXP(-1/clim_time2))
+AZ204*clim_sens2*life2_CO2/(life2_CO2-clim_time2)*(EXP(-1/life2_CO2)-EXP(-1/clim_time2))
+BA204*clim_sens2*life3_CO2/(life3_CO2-clim_time2)*(EXP(-1/life3_CO2)-EXP(-1/clim_time2)))
+AM204*EXP(-1/clim_time2)</f>
        <v>2.938319121502236E-16</v>
      </c>
      <c r="AN205" s="113">
        <f t="shared" si="43"/>
        <v>4.7838649355226597E-20</v>
      </c>
      <c r="AO205" s="113">
        <f t="shared" si="44"/>
        <v>1.7389901927789367E-15</v>
      </c>
      <c r="AP205" s="113">
        <f t="shared" si="45"/>
        <v>4.7106618416899966E-14</v>
      </c>
      <c r="AQ205" s="113">
        <f t="shared" si="46"/>
        <v>2.708949708465788E-14</v>
      </c>
      <c r="AR205" s="113">
        <f t="shared" si="47"/>
        <v>-1.5343359795141638E-23</v>
      </c>
      <c r="AS205" s="113">
        <f t="shared" si="48"/>
        <v>-2.2738885512344173E-15</v>
      </c>
      <c r="AT205" s="113">
        <f t="shared" si="49"/>
        <v>1.015195917539755E-13</v>
      </c>
      <c r="AU205" s="113">
        <f t="shared" si="50"/>
        <v>3.4114110361481525E-13</v>
      </c>
      <c r="AV205" s="113">
        <f t="shared" si="51"/>
        <v>0</v>
      </c>
      <c r="AW205" s="149">
        <f>T204*Other_forcing_efficacy*clim_sens2*(1-EXP(-1/clim_time2))
+AW204*EXP(-1/clim_time2)</f>
        <v>0</v>
      </c>
      <c r="AX205" s="113">
        <f>p_0*(inventory[[#This Row],[CO2_flux]]+inventory[[#This Row],[CH4_to_CO2]])+AX204</f>
        <v>0.51608746527356453</v>
      </c>
      <c r="AY205" s="113">
        <f>p_1*(inventory[[#This Row],[CO2_flux]]+inventory[[#This Row],[CH4_to_CO2]])+AY204*EXP(-1/life1_CO2)</f>
        <v>0.32831958305031467</v>
      </c>
      <c r="AZ205" s="113">
        <f>p_2*(inventory[[#This Row],[CO2_flux]]+inventory[[#This Row],[CH4_to_CO2]])+AZ204*EXP(-1/life2_CO2)</f>
        <v>3.8934857897241419E-3</v>
      </c>
      <c r="BA205" s="113">
        <f>p_3*(inventory[[#This Row],[CO2_flux]]+inventory[[#This Row],[CH4_to_CO2]])+BA204*EXP(-1/life3_CO2)</f>
        <v>2.6347347959320832E-8</v>
      </c>
      <c r="BB205" s="113">
        <f>IF(fossil_CH4,K204*(1-EXP(-1/life_CH4))*CH4_to_CO2,0)</f>
        <v>1.3421725647448152E-8</v>
      </c>
    </row>
    <row r="206" spans="1:54" x14ac:dyDescent="0.2">
      <c r="A206" s="43">
        <v>199</v>
      </c>
      <c r="B206" s="107">
        <v>0</v>
      </c>
      <c r="C206" s="107">
        <v>0</v>
      </c>
      <c r="D206" s="107">
        <v>0</v>
      </c>
      <c r="E206" s="107">
        <v>0</v>
      </c>
      <c r="F206" s="107">
        <v>0</v>
      </c>
      <c r="G206" s="107">
        <v>0</v>
      </c>
      <c r="H206" s="131">
        <f>SUM(inventory[[#This Row],[CO2_IRF]:[other_IRF]])</f>
        <v>5.0815395543858893E-10</v>
      </c>
      <c r="I206" s="133">
        <f>SUM(inventory[[#This Row],[CO2_temp]:[other_temp]])</f>
        <v>5.1425452855853619E-13</v>
      </c>
      <c r="J206" s="117">
        <f>SUM(inventory[[#This Row],[CO2_mass0]:[CO2_mass3]])</f>
        <v>0.84736405929104552</v>
      </c>
      <c r="K206" s="117">
        <f>inventory[[#This Row],[CH4_flux]]+K205*EXP(-1/life_CH4)</f>
        <v>1.0721956487776474E-7</v>
      </c>
      <c r="L206" s="117">
        <f>inventory[[#This Row],[Gas1_flux]]+L205*EXP(-1/life_gas1)</f>
        <v>0.19308435767483814</v>
      </c>
      <c r="M206" s="117">
        <f>inventory[[#This Row],[Gas2_flux]]+M205*EXP(-1/life_gas2)</f>
        <v>0</v>
      </c>
      <c r="N206" s="140">
        <f>inventory[[#This Row],[Gas3_flux]]+N205*EXP(-1/life_gas3)</f>
        <v>1.2007519238468692E-2</v>
      </c>
      <c r="O206" s="3">
        <f>inventory[[#This Row],[CO2]]*A_CO2</f>
        <v>1.4843276226601242E-15</v>
      </c>
      <c r="P206" s="3">
        <f>inventory[[#This Row],[CH4]]*A_CH4</f>
        <v>2.2572554249857342E-20</v>
      </c>
      <c r="Q206" s="3">
        <f>inventory[[#This Row],[gas1]]*A_gas1</f>
        <v>6.8899549090524718E-14</v>
      </c>
      <c r="R206" s="3">
        <f>inventory[[#This Row],[gas2]]*A_gas2</f>
        <v>0</v>
      </c>
      <c r="S206" s="3">
        <f>inventory[[#This Row],[gas3]]*A_gas3</f>
        <v>1.2797881618108537E-13</v>
      </c>
      <c r="T206" s="142">
        <f>inventory[[#This Row],[Other_forcing]]/earth_area</f>
        <v>0</v>
      </c>
      <c r="U206" s="3">
        <f>U205+A_CO2*(AX205+AY205*life1_CO2*(1-EXP(-1/life1_CO2))+AZ205*life2_CO2*(1-EXP(-1/life2_CO2))+BA205*life3_CO2*(1-EXP(-1/life3_CO2)))</f>
        <v>3.6207250092264845E-13</v>
      </c>
      <c r="V206" s="3">
        <f t="shared" si="39"/>
        <v>2.6105276868695422E-12</v>
      </c>
      <c r="W206" s="3">
        <f t="shared" si="40"/>
        <v>3.4840372747721146E-11</v>
      </c>
      <c r="X206" s="3">
        <f t="shared" si="41"/>
        <v>-3.5199999999999995E-12</v>
      </c>
      <c r="Y206" s="3">
        <f t="shared" si="42"/>
        <v>4.738609825030756E-10</v>
      </c>
      <c r="Z206" s="142">
        <f>Z205+inventory[[#This Row],[Other_radfor]]</f>
        <v>0</v>
      </c>
      <c r="AA206" s="3">
        <f>SUM(inventory[[#This Row],[CO2_temp_s1]:[CO2_temp_s2]])</f>
        <v>1.240406956889353E-15</v>
      </c>
      <c r="AB206" s="3">
        <f>inventory[[#This Row],[CH4_temp_s1]]+inventory[[#This Row],[CH4_temp_s2]]</f>
        <v>1.7347929129733211E-15</v>
      </c>
      <c r="AC206" s="3">
        <f>inventory[[#This Row],[gas1_temp_s1]]+inventory[[#This Row],[gas1_temp_s2]]</f>
        <v>7.3814728018221498E-14</v>
      </c>
      <c r="AD206" s="3">
        <f>inventory[[#This Row],[gas2_temp_s1]]+inventory[[#This Row],[gas2_temp_s2]]</f>
        <v>-2.2683424979713113E-15</v>
      </c>
      <c r="AE206" s="3">
        <f>inventory[[#This Row],[gas3_temp_s1]]+inventory[[#This Row],[gas3_temp_s2]]</f>
        <v>4.3973294316842328E-13</v>
      </c>
      <c r="AF206" s="142">
        <f>inventory[[#This Row],[other_temp_s1]]+inventory[[#This Row],[other_temp_s2]]</f>
        <v>0</v>
      </c>
      <c r="AG206" s="118">
        <f>inventory[[#This Row],[CO2_flux]]+AG205</f>
        <v>1</v>
      </c>
      <c r="AH206" s="118">
        <f>inventory[[#This Row],[CH4_flux]]+AH205</f>
        <v>1</v>
      </c>
      <c r="AI206" s="118">
        <f>inventory[[#This Row],[Gas1_flux]]+AI205</f>
        <v>1</v>
      </c>
      <c r="AJ206" s="118">
        <f>inventory[[#This Row],[Gas2_flux]]+AJ205</f>
        <v>1</v>
      </c>
      <c r="AK206" s="144">
        <f>inventory[[#This Row],[Gas3_flux]]+AK205</f>
        <v>1</v>
      </c>
      <c r="AL206" s="113">
        <f>A_CO2*(AX205*clim_sens1*(1-EXP(-1/clim_time1))
+AY205*clim_sens1*life1_CO2/(life1_CO2-clim_time1)*(EXP(-1/life1_CO2)-EXP(-1/clim_time1))
+AZ205*clim_sens1*life2_CO2/(life2_CO2-clim_time1)*(EXP(-1/life2_CO2)-EXP(-1/clim_time1))
+BA205*clim_sens1*life3_CO2/(life3_CO2-clim_time1)*(EXP(-1/life3_CO2)-EXP(-1/clim_time1)))
+AL205*EXP(-1/clim_time1)</f>
        <v>9.4573773769497217E-16</v>
      </c>
      <c r="AM206" s="113">
        <f>A_CO2*(AX205*clim_sens2*(1-EXP(-1/clim_time2))
+AY205*clim_sens2*life1_CO2/(life1_CO2-clim_time2)*(EXP(-1/life1_CO2)-EXP(-1/clim_time2))
+AZ205*clim_sens2*life2_CO2/(life2_CO2-clim_time2)*(EXP(-1/life2_CO2)-EXP(-1/clim_time2))
+BA205*clim_sens2*life3_CO2/(life3_CO2-clim_time2)*(EXP(-1/life3_CO2)-EXP(-1/clim_time2)))
+AM205*EXP(-1/clim_time2)</f>
        <v>2.9466921919438084E-16</v>
      </c>
      <c r="AN206" s="113">
        <f t="shared" si="43"/>
        <v>4.4132987091694106E-20</v>
      </c>
      <c r="AO206" s="113">
        <f t="shared" si="44"/>
        <v>1.7347487799862293E-15</v>
      </c>
      <c r="AP206" s="113">
        <f t="shared" si="45"/>
        <v>4.6718911822460002E-14</v>
      </c>
      <c r="AQ206" s="113">
        <f t="shared" si="46"/>
        <v>2.7095816195761499E-14</v>
      </c>
      <c r="AR206" s="113">
        <f t="shared" si="47"/>
        <v>-1.3621305866967407E-23</v>
      </c>
      <c r="AS206" s="113">
        <f t="shared" si="48"/>
        <v>-2.2683424843500055E-15</v>
      </c>
      <c r="AT206" s="113">
        <f t="shared" si="49"/>
        <v>9.9288482783937146E-14</v>
      </c>
      <c r="AU206" s="113">
        <f t="shared" si="50"/>
        <v>3.4044446038448615E-13</v>
      </c>
      <c r="AV206" s="113">
        <f t="shared" si="51"/>
        <v>0</v>
      </c>
      <c r="AW206" s="149">
        <f>T205*Other_forcing_efficacy*clim_sens2*(1-EXP(-1/clim_time2))
+AW205*EXP(-1/clim_time2)</f>
        <v>0</v>
      </c>
      <c r="AX206" s="113">
        <f>p_0*(inventory[[#This Row],[CO2_flux]]+inventory[[#This Row],[CH4_to_CO2]])+AX205</f>
        <v>0.51608746796413474</v>
      </c>
      <c r="AY206" s="113">
        <f>p_1*(inventory[[#This Row],[CO2_flux]]+inventory[[#This Row],[CH4_to_CO2]])+AY205*EXP(-1/life1_CO2)</f>
        <v>0.32748818696999937</v>
      </c>
      <c r="AZ206" s="113">
        <f>p_2*(inventory[[#This Row],[CO2_flux]]+inventory[[#This Row],[CH4_to_CO2]])+AZ205*EXP(-1/life2_CO2)</f>
        <v>3.7883800509301482E-3</v>
      </c>
      <c r="BA206" s="113">
        <f>p_3*(inventory[[#This Row],[CO2_flux]]+inventory[[#This Row],[CH4_to_CO2]])+BA205*EXP(-1/life3_CO2)</f>
        <v>2.4305981247396569E-8</v>
      </c>
      <c r="BB206" s="113">
        <f>IF(fossil_CH4,K205*(1-EXP(-1/life_CH4))*CH4_to_CO2,0)</f>
        <v>1.2381823491239404E-8</v>
      </c>
    </row>
    <row r="207" spans="1:54" x14ac:dyDescent="0.2">
      <c r="A207" s="43">
        <v>200</v>
      </c>
      <c r="B207" s="107">
        <v>0</v>
      </c>
      <c r="C207" s="107">
        <v>0</v>
      </c>
      <c r="D207" s="107">
        <v>0</v>
      </c>
      <c r="E207" s="107">
        <v>0</v>
      </c>
      <c r="F207" s="107">
        <v>0</v>
      </c>
      <c r="G207" s="107">
        <v>0</v>
      </c>
      <c r="H207" s="131">
        <f>SUM(inventory[[#This Row],[CO2_IRF]:[other_IRF]])</f>
        <v>5.0835062189849219E-10</v>
      </c>
      <c r="I207" s="133">
        <f>SUM(inventory[[#This Row],[CO2_temp]:[other_temp]])</f>
        <v>5.1099677351367296E-13</v>
      </c>
      <c r="J207" s="117">
        <f>SUM(inventory[[#This Row],[CO2_mass0]:[CO2_mass3]])</f>
        <v>0.84643250037034068</v>
      </c>
      <c r="K207" s="117">
        <f>inventory[[#This Row],[CH4_flux]]+K206*EXP(-1/life_CH4)</f>
        <v>9.8912298015597121E-8</v>
      </c>
      <c r="L207" s="117">
        <f>inventory[[#This Row],[Gas1_flux]]+L206*EXP(-1/life_gas1)</f>
        <v>0.19149519501466167</v>
      </c>
      <c r="M207" s="117">
        <f>inventory[[#This Row],[Gas2_flux]]+M206*EXP(-1/life_gas2)</f>
        <v>0</v>
      </c>
      <c r="N207" s="140">
        <f>inventory[[#This Row],[Gas3_flux]]+N206*EXP(-1/life_gas3)</f>
        <v>1.1743628457021253E-2</v>
      </c>
      <c r="O207" s="3">
        <f>inventory[[#This Row],[CO2]]*A_CO2</f>
        <v>1.4826958108987255E-15</v>
      </c>
      <c r="P207" s="3">
        <f>inventory[[#This Row],[CH4]]*A_CH4</f>
        <v>2.0823654857026398E-20</v>
      </c>
      <c r="Q207" s="3">
        <f>inventory[[#This Row],[gas1]]*A_gas1</f>
        <v>6.8332477826771452E-14</v>
      </c>
      <c r="R207" s="3">
        <f>inventory[[#This Row],[gas2]]*A_gas2</f>
        <v>0</v>
      </c>
      <c r="S207" s="3">
        <f>inventory[[#This Row],[gas3]]*A_gas3</f>
        <v>1.2516620941860378E-13</v>
      </c>
      <c r="T207" s="142">
        <f>inventory[[#This Row],[Other_forcing]]/earth_area</f>
        <v>0</v>
      </c>
      <c r="U207" s="3">
        <f>U206+A_CO2*(AX206+AY206*life1_CO2*(1-EXP(-1/life1_CO2))+AZ206*life2_CO2*(1-EXP(-1/life2_CO2))+BA206*life3_CO2*(1-EXP(-1/life3_CO2)))</f>
        <v>3.6355601191375113E-13</v>
      </c>
      <c r="V207" s="3">
        <f t="shared" si="39"/>
        <v>2.6105277085558947E-12</v>
      </c>
      <c r="W207" s="3">
        <f t="shared" si="40"/>
        <v>3.4908988370635292E-11</v>
      </c>
      <c r="X207" s="3">
        <f t="shared" si="41"/>
        <v>-3.5199999999999995E-12</v>
      </c>
      <c r="Y207" s="3">
        <f t="shared" si="42"/>
        <v>4.7398754980738725E-10</v>
      </c>
      <c r="Z207" s="142">
        <f>Z206+inventory[[#This Row],[Other_radfor]]</f>
        <v>0</v>
      </c>
      <c r="AA207" s="3">
        <f>SUM(inventory[[#This Row],[CO2_temp_s1]:[CO2_temp_s2]])</f>
        <v>1.2401571648352315E-15</v>
      </c>
      <c r="AB207" s="3">
        <f>inventory[[#This Row],[CH4_temp_s1]]+inventory[[#This Row],[CH4_temp_s2]]</f>
        <v>1.7305584245347318E-15</v>
      </c>
      <c r="AC207" s="3">
        <f>inventory[[#This Row],[gas1_temp_s1]]+inventory[[#This Row],[gas1_temp_s2]]</f>
        <v>7.3435920297445864E-14</v>
      </c>
      <c r="AD207" s="3">
        <f>inventory[[#This Row],[gas2_temp_s1]]+inventory[[#This Row],[gas2_temp_s2]]</f>
        <v>-2.2628099565438065E-15</v>
      </c>
      <c r="AE207" s="3">
        <f>inventory[[#This Row],[gas3_temp_s1]]+inventory[[#This Row],[gas3_temp_s2]]</f>
        <v>4.3685294758340092E-13</v>
      </c>
      <c r="AF207" s="142">
        <f>inventory[[#This Row],[other_temp_s1]]+inventory[[#This Row],[other_temp_s2]]</f>
        <v>0</v>
      </c>
      <c r="AG207" s="118">
        <f>inventory[[#This Row],[CO2_flux]]+AG206</f>
        <v>1</v>
      </c>
      <c r="AH207" s="118">
        <f>inventory[[#This Row],[CH4_flux]]+AH206</f>
        <v>1</v>
      </c>
      <c r="AI207" s="118">
        <f>inventory[[#This Row],[Gas1_flux]]+AI206</f>
        <v>1</v>
      </c>
      <c r="AJ207" s="118">
        <f>inventory[[#This Row],[Gas2_flux]]+AJ206</f>
        <v>1</v>
      </c>
      <c r="AK207" s="144">
        <f>inventory[[#This Row],[Gas3_flux]]+AK206</f>
        <v>1</v>
      </c>
      <c r="AL207" s="113">
        <f>A_CO2*(AX206*clim_sens1*(1-EXP(-1/clim_time1))
+AY206*clim_sens1*life1_CO2/(life1_CO2-clim_time1)*(EXP(-1/life1_CO2)-EXP(-1/clim_time1))
+AZ206*clim_sens1*life2_CO2/(life2_CO2-clim_time1)*(EXP(-1/life2_CO2)-EXP(-1/clim_time1))
+BA206*clim_sens1*life3_CO2/(life3_CO2-clim_time1)*(EXP(-1/life3_CO2)-EXP(-1/clim_time1)))
+AL206*EXP(-1/clim_time1)</f>
        <v>9.4465439275329128E-16</v>
      </c>
      <c r="AM207" s="113">
        <f>A_CO2*(AX206*clim_sens2*(1-EXP(-1/clim_time2))
+AY206*clim_sens2*life1_CO2/(life1_CO2-clim_time2)*(EXP(-1/life1_CO2)-EXP(-1/clim_time2))
+AZ206*clim_sens2*life2_CO2/(life2_CO2-clim_time2)*(EXP(-1/life2_CO2)-EXP(-1/clim_time2))
+BA206*clim_sens2*life3_CO2/(life3_CO2-clim_time2)*(EXP(-1/life3_CO2)-EXP(-1/clim_time2)))
+AM206*EXP(-1/clim_time2)</f>
        <v>2.9550277208194017E-16</v>
      </c>
      <c r="AN207" s="113">
        <f t="shared" si="43"/>
        <v>4.07143428199879E-20</v>
      </c>
      <c r="AO207" s="113">
        <f t="shared" si="44"/>
        <v>1.7305177101919117E-15</v>
      </c>
      <c r="AP207" s="113">
        <f t="shared" si="45"/>
        <v>4.6334396210546048E-14</v>
      </c>
      <c r="AQ207" s="113">
        <f t="shared" si="46"/>
        <v>2.7101524086899809E-14</v>
      </c>
      <c r="AR207" s="113">
        <f t="shared" si="47"/>
        <v>-1.209252575698776E-23</v>
      </c>
      <c r="AS207" s="113">
        <f t="shared" si="48"/>
        <v>-2.2628099444512808E-15</v>
      </c>
      <c r="AT207" s="113">
        <f t="shared" si="49"/>
        <v>9.7106407175379934E-14</v>
      </c>
      <c r="AU207" s="113">
        <f t="shared" si="50"/>
        <v>3.3974654040802101E-13</v>
      </c>
      <c r="AV207" s="113">
        <f t="shared" si="51"/>
        <v>0</v>
      </c>
      <c r="AW207" s="149">
        <f>T206*Other_forcing_efficacy*clim_sens2*(1-EXP(-1/clim_time2))
+AW206*EXP(-1/clim_time2)</f>
        <v>0</v>
      </c>
      <c r="AX207" s="113">
        <f>p_0*(inventory[[#This Row],[CO2_flux]]+inventory[[#This Row],[CH4_to_CO2]])+AX206</f>
        <v>0.51608747044624226</v>
      </c>
      <c r="AY207" s="113">
        <f>p_1*(inventory[[#This Row],[CO2_flux]]+inventory[[#This Row],[CH4_to_CO2]])+AY206*EXP(-1/life1_CO2)</f>
        <v>0.32665889600686643</v>
      </c>
      <c r="AZ207" s="113">
        <f>p_2*(inventory[[#This Row],[CO2_flux]]+inventory[[#This Row],[CH4_to_CO2]])+AZ206*EXP(-1/life2_CO2)</f>
        <v>3.6861114944542559E-3</v>
      </c>
      <c r="BA207" s="113">
        <f>p_3*(inventory[[#This Row],[CO2_flux]]+inventory[[#This Row],[CH4_to_CO2]])+BA206*EXP(-1/life3_CO2)</f>
        <v>2.242277762873644E-8</v>
      </c>
      <c r="BB207" s="113">
        <f>IF(fossil_CH4,K206*(1-EXP(-1/life_CH4))*CH4_to_CO2,0)</f>
        <v>1.1422491935480474E-8</v>
      </c>
    </row>
    <row r="208" spans="1:54" x14ac:dyDescent="0.2">
      <c r="A208" s="43">
        <v>201</v>
      </c>
      <c r="B208" s="107">
        <v>0</v>
      </c>
      <c r="C208" s="107">
        <v>0</v>
      </c>
      <c r="D208" s="107">
        <v>0</v>
      </c>
      <c r="E208" s="107">
        <v>0</v>
      </c>
      <c r="F208" s="107">
        <v>0</v>
      </c>
      <c r="G208" s="107">
        <v>0</v>
      </c>
      <c r="H208" s="131">
        <f>SUM(inventory[[#This Row],[CO2_IRF]:[other_IRF]])</f>
        <v>5.0854394040895092E-10</v>
      </c>
      <c r="I208" s="133">
        <f>SUM(inventory[[#This Row],[CO2_temp]:[other_temp]])</f>
        <v>5.0778832556617266E-13</v>
      </c>
      <c r="J208" s="117">
        <f>SUM(inventory[[#This Row],[CO2_mass0]:[CO2_mass3]])</f>
        <v>0.84550580181653712</v>
      </c>
      <c r="K208" s="117">
        <f>inventory[[#This Row],[CH4_flux]]+K207*EXP(-1/life_CH4)</f>
        <v>9.1248670052710099E-8</v>
      </c>
      <c r="L208" s="117">
        <f>inventory[[#This Row],[Gas1_flux]]+L207*EXP(-1/life_gas1)</f>
        <v>0.18991911180841356</v>
      </c>
      <c r="M208" s="117">
        <f>inventory[[#This Row],[Gas2_flux]]+M207*EXP(-1/life_gas2)</f>
        <v>0</v>
      </c>
      <c r="N208" s="140">
        <f>inventory[[#This Row],[Gas3_flux]]+N207*EXP(-1/life_gas3)</f>
        <v>1.1485537236927823E-2</v>
      </c>
      <c r="O208" s="3">
        <f>inventory[[#This Row],[CO2]]*A_CO2</f>
        <v>1.4810725130420277E-15</v>
      </c>
      <c r="P208" s="3">
        <f>inventory[[#This Row],[CH4]]*A_CH4</f>
        <v>1.9210258476056144E-20</v>
      </c>
      <c r="Q208" s="3">
        <f>inventory[[#This Row],[gas1]]*A_gas1</f>
        <v>6.7770073789762318E-14</v>
      </c>
      <c r="R208" s="3">
        <f>inventory[[#This Row],[gas2]]*A_gas2</f>
        <v>0</v>
      </c>
      <c r="S208" s="3">
        <f>inventory[[#This Row],[gas3]]*A_gas3</f>
        <v>1.2241541567359194E-13</v>
      </c>
      <c r="T208" s="142">
        <f>inventory[[#This Row],[Other_forcing]]/earth_area</f>
        <v>0</v>
      </c>
      <c r="U208" s="3">
        <f>U207+A_CO2*(AX207+AY207*life1_CO2*(1-EXP(-1/life1_CO2))+AZ207*life2_CO2*(1-EXP(-1/life2_CO2))+BA207*life3_CO2*(1-EXP(-1/life3_CO2)))</f>
        <v>3.6503789536263967E-13</v>
      </c>
      <c r="V208" s="3">
        <f t="shared" si="39"/>
        <v>2.6105277285620098E-12</v>
      </c>
      <c r="W208" s="3">
        <f t="shared" si="40"/>
        <v>3.4977039259113398E-11</v>
      </c>
      <c r="X208" s="3">
        <f t="shared" si="41"/>
        <v>-3.5199999999999995E-12</v>
      </c>
      <c r="Y208" s="3">
        <f t="shared" si="42"/>
        <v>4.7411133552591283E-10</v>
      </c>
      <c r="Z208" s="142">
        <f>Z207+inventory[[#This Row],[Other_radfor]]</f>
        <v>0</v>
      </c>
      <c r="AA208" s="3">
        <f>SUM(inventory[[#This Row],[CO2_temp_s1]:[CO2_temp_s2]])</f>
        <v>1.2399099689316505E-15</v>
      </c>
      <c r="AB208" s="3">
        <f>inventory[[#This Row],[CH4_temp_s1]]+inventory[[#This Row],[CH4_temp_s2]]</f>
        <v>1.7263345188059403E-15</v>
      </c>
      <c r="AC208" s="3">
        <f>inventory[[#This Row],[gas1_temp_s1]]+inventory[[#This Row],[gas1_temp_s2]]</f>
        <v>7.305967247068483E-14</v>
      </c>
      <c r="AD208" s="3">
        <f>inventory[[#This Row],[gas2_temp_s1]]+inventory[[#This Row],[gas2_temp_s2]]</f>
        <v>-2.257290909280939E-15</v>
      </c>
      <c r="AE208" s="3">
        <f>inventory[[#This Row],[gas3_temp_s1]]+inventory[[#This Row],[gas3_temp_s2]]</f>
        <v>4.3401969951703116E-13</v>
      </c>
      <c r="AF208" s="142">
        <f>inventory[[#This Row],[other_temp_s1]]+inventory[[#This Row],[other_temp_s2]]</f>
        <v>0</v>
      </c>
      <c r="AG208" s="118">
        <f>inventory[[#This Row],[CO2_flux]]+AG207</f>
        <v>1</v>
      </c>
      <c r="AH208" s="118">
        <f>inventory[[#This Row],[CH4_flux]]+AH207</f>
        <v>1</v>
      </c>
      <c r="AI208" s="118">
        <f>inventory[[#This Row],[Gas1_flux]]+AI207</f>
        <v>1</v>
      </c>
      <c r="AJ208" s="118">
        <f>inventory[[#This Row],[Gas2_flux]]+AJ207</f>
        <v>1</v>
      </c>
      <c r="AK208" s="144">
        <f>inventory[[#This Row],[Gas3_flux]]+AK207</f>
        <v>1</v>
      </c>
      <c r="AL208" s="113">
        <f>A_CO2*(AX207*clim_sens1*(1-EXP(-1/clim_time1))
+AY207*clim_sens1*life1_CO2/(life1_CO2-clim_time1)*(EXP(-1/life1_CO2)-EXP(-1/clim_time1))
+AZ207*clim_sens1*life2_CO2/(life2_CO2-clim_time1)*(EXP(-1/life2_CO2)-EXP(-1/clim_time1))
+BA207*clim_sens1*life3_CO2/(life3_CO2-clim_time1)*(EXP(-1/life3_CO2)-EXP(-1/clim_time1)))
+AL207*EXP(-1/clim_time1)</f>
        <v>9.435773799792089E-16</v>
      </c>
      <c r="AM208" s="113">
        <f>A_CO2*(AX207*clim_sens2*(1-EXP(-1/clim_time2))
+AY207*clim_sens2*life1_CO2/(life1_CO2-clim_time2)*(EXP(-1/life1_CO2)-EXP(-1/clim_time2))
+AZ207*clim_sens2*life2_CO2/(life2_CO2-clim_time2)*(EXP(-1/life2_CO2)-EXP(-1/clim_time2))
+BA207*clim_sens2*life3_CO2/(life3_CO2-clim_time2)*(EXP(-1/life3_CO2)-EXP(-1/clim_time2)))
+AM207*EXP(-1/clim_time2)</f>
        <v>2.9633258895244163E-16</v>
      </c>
      <c r="AN208" s="113">
        <f t="shared" si="43"/>
        <v>3.7560489115212678E-20</v>
      </c>
      <c r="AO208" s="113">
        <f t="shared" si="44"/>
        <v>1.7262969583168251E-15</v>
      </c>
      <c r="AP208" s="113">
        <f t="shared" si="45"/>
        <v>4.5953045318094671E-14</v>
      </c>
      <c r="AQ208" s="113">
        <f t="shared" si="46"/>
        <v>2.7106627152590159E-14</v>
      </c>
      <c r="AR208" s="113">
        <f t="shared" si="47"/>
        <v>-1.0735327479726309E-23</v>
      </c>
      <c r="AS208" s="113">
        <f t="shared" si="48"/>
        <v>-2.2572908985456113E-15</v>
      </c>
      <c r="AT208" s="113">
        <f t="shared" si="49"/>
        <v>9.4972287316410881E-14</v>
      </c>
      <c r="AU208" s="113">
        <f t="shared" si="50"/>
        <v>3.3904741220062027E-13</v>
      </c>
      <c r="AV208" s="113">
        <f t="shared" si="51"/>
        <v>0</v>
      </c>
      <c r="AW208" s="149">
        <f>T207*Other_forcing_efficacy*clim_sens2*(1-EXP(-1/clim_time2))
+AW207*EXP(-1/clim_time2)</f>
        <v>0</v>
      </c>
      <c r="AX208" s="113">
        <f>p_0*(inventory[[#This Row],[CO2_flux]]+inventory[[#This Row],[CH4_to_CO2]])+AX207</f>
        <v>0.5160874727360385</v>
      </c>
      <c r="AY208" s="113">
        <f>p_1*(inventory[[#This Row],[CO2_flux]]+inventory[[#This Row],[CH4_to_CO2]])+AY207*EXP(-1/life1_CO2)</f>
        <v>0.32583170484680801</v>
      </c>
      <c r="AZ208" s="113">
        <f>p_2*(inventory[[#This Row],[CO2_flux]]+inventory[[#This Row],[CH4_to_CO2]])+AZ207*EXP(-1/life2_CO2)</f>
        <v>3.586603548207834E-3</v>
      </c>
      <c r="BA208" s="113">
        <f>p_3*(inventory[[#This Row],[CO2_flux]]+inventory[[#This Row],[CH4_to_CO2]])+BA207*EXP(-1/life3_CO2)</f>
        <v>2.0685482781799513E-8</v>
      </c>
      <c r="BB208" s="113">
        <f>IF(fossil_CH4,K207*(1-EXP(-1/life_CH4))*CH4_to_CO2,0)</f>
        <v>1.0537488448969665E-8</v>
      </c>
    </row>
    <row r="209" spans="1:54" x14ac:dyDescent="0.2">
      <c r="A209" s="43">
        <v>202</v>
      </c>
      <c r="B209" s="107">
        <v>0</v>
      </c>
      <c r="C209" s="107">
        <v>0</v>
      </c>
      <c r="D209" s="107">
        <v>0</v>
      </c>
      <c r="E209" s="107">
        <v>0</v>
      </c>
      <c r="F209" s="107">
        <v>0</v>
      </c>
      <c r="G209" s="107">
        <v>0</v>
      </c>
      <c r="H209" s="131">
        <f>SUM(inventory[[#This Row],[CO2_IRF]:[other_IRF]])</f>
        <v>5.0873397675779797E-10</v>
      </c>
      <c r="I209" s="133">
        <f>SUM(inventory[[#This Row],[CO2_temp]:[other_temp]])</f>
        <v>5.0462817788184212E-13</v>
      </c>
      <c r="J209" s="117">
        <f>SUM(inventory[[#This Row],[CO2_mass0]:[CO2_mass3]])</f>
        <v>0.84458388382472815</v>
      </c>
      <c r="K209" s="117">
        <f>inventory[[#This Row],[CH4_flux]]+K208*EXP(-1/life_CH4)</f>
        <v>8.4178812477649696E-8</v>
      </c>
      <c r="L209" s="117">
        <f>inventory[[#This Row],[Gas1_flux]]+L208*EXP(-1/life_gas1)</f>
        <v>0.18835600040687747</v>
      </c>
      <c r="M209" s="117">
        <f>inventory[[#This Row],[Gas2_flux]]+M208*EXP(-1/life_gas2)</f>
        <v>0</v>
      </c>
      <c r="N209" s="140">
        <f>inventory[[#This Row],[Gas3_flux]]+N208*EXP(-1/life_gas3)</f>
        <v>1.1233118120488992E-2</v>
      </c>
      <c r="O209" s="3">
        <f>inventory[[#This Row],[CO2]]*A_CO2</f>
        <v>1.479457589295776E-15</v>
      </c>
      <c r="P209" s="3">
        <f>inventory[[#This Row],[CH4]]*A_CH4</f>
        <v>1.7721866466316597E-20</v>
      </c>
      <c r="Q209" s="3">
        <f>inventory[[#This Row],[gas1]]*A_gas1</f>
        <v>6.7212298566326249E-14</v>
      </c>
      <c r="R209" s="3">
        <f>inventory[[#This Row],[gas2]]*A_gas2</f>
        <v>0</v>
      </c>
      <c r="S209" s="3">
        <f>inventory[[#This Row],[gas3]]*A_gas3</f>
        <v>1.1972507647348279E-13</v>
      </c>
      <c r="T209" s="142">
        <f>inventory[[#This Row],[Other_forcing]]/earth_area</f>
        <v>0</v>
      </c>
      <c r="U209" s="3">
        <f>U208+A_CO2*(AX208+AY208*life1_CO2*(1-EXP(-1/life1_CO2))+AZ208*life2_CO2*(1-EXP(-1/life2_CO2))+BA208*life3_CO2*(1-EXP(-1/life3_CO2)))</f>
        <v>3.6651815971296092E-13</v>
      </c>
      <c r="V209" s="3">
        <f t="shared" si="39"/>
        <v>2.6105277470180709E-12</v>
      </c>
      <c r="W209" s="3">
        <f t="shared" si="40"/>
        <v>3.5044530061149166E-11</v>
      </c>
      <c r="X209" s="3">
        <f t="shared" si="41"/>
        <v>-3.5199999999999995E-12</v>
      </c>
      <c r="Y209" s="3">
        <f t="shared" si="42"/>
        <v>4.7423240078991774E-10</v>
      </c>
      <c r="Z209" s="142">
        <f>Z208+inventory[[#This Row],[Other_radfor]]</f>
        <v>0</v>
      </c>
      <c r="AA209" s="3">
        <f>SUM(inventory[[#This Row],[CO2_temp_s1]:[CO2_temp_s2]])</f>
        <v>1.2396652743186442E-15</v>
      </c>
      <c r="AB209" s="3">
        <f>inventory[[#This Row],[CH4_temp_s1]]+inventory[[#This Row],[CH4_temp_s2]]</f>
        <v>1.7221211502510775E-15</v>
      </c>
      <c r="AC209" s="3">
        <f>inventory[[#This Row],[gas1_temp_s1]]+inventory[[#This Row],[gas1_temp_s2]]</f>
        <v>7.268596482958983E-14</v>
      </c>
      <c r="AD209" s="3">
        <f>inventory[[#This Row],[gas2_temp_s1]]+inventory[[#This Row],[gas2_temp_s2]]</f>
        <v>-2.2517853232512893E-15</v>
      </c>
      <c r="AE209" s="3">
        <f>inventory[[#This Row],[gas3_temp_s1]]+inventory[[#This Row],[gas3_temp_s2]]</f>
        <v>4.3123221195093386E-13</v>
      </c>
      <c r="AF209" s="142">
        <f>inventory[[#This Row],[other_temp_s1]]+inventory[[#This Row],[other_temp_s2]]</f>
        <v>0</v>
      </c>
      <c r="AG209" s="118">
        <f>inventory[[#This Row],[CO2_flux]]+AG208</f>
        <v>1</v>
      </c>
      <c r="AH209" s="118">
        <f>inventory[[#This Row],[CH4_flux]]+AH208</f>
        <v>1</v>
      </c>
      <c r="AI209" s="118">
        <f>inventory[[#This Row],[Gas1_flux]]+AI208</f>
        <v>1</v>
      </c>
      <c r="AJ209" s="118">
        <f>inventory[[#This Row],[Gas2_flux]]+AJ208</f>
        <v>1</v>
      </c>
      <c r="AK209" s="144">
        <f>inventory[[#This Row],[Gas3_flux]]+AK208</f>
        <v>1</v>
      </c>
      <c r="AL209" s="113">
        <f>A_CO2*(AX208*clim_sens1*(1-EXP(-1/clim_time1))
+AY208*clim_sens1*life1_CO2/(life1_CO2-clim_time1)*(EXP(-1/life1_CO2)-EXP(-1/clim_time1))
+AZ208*clim_sens1*life2_CO2/(life2_CO2-clim_time1)*(EXP(-1/life2_CO2)-EXP(-1/clim_time1))
+BA208*clim_sens1*life3_CO2/(life3_CO2-clim_time1)*(EXP(-1/life3_CO2)-EXP(-1/clim_time1)))
+AL208*EXP(-1/clim_time1)</f>
        <v>9.4250658656562328E-16</v>
      </c>
      <c r="AM209" s="113">
        <f>A_CO2*(AX208*clim_sens2*(1-EXP(-1/clim_time2))
+AY208*clim_sens2*life1_CO2/(life1_CO2-clim_time2)*(EXP(-1/life1_CO2)-EXP(-1/clim_time2))
+AZ208*clim_sens2*life2_CO2/(life2_CO2-clim_time2)*(EXP(-1/life2_CO2)-EXP(-1/clim_time2))
+BA208*clim_sens2*life3_CO2/(life3_CO2-clim_time2)*(EXP(-1/life3_CO2)-EXP(-1/clim_time2)))
+AM208*EXP(-1/clim_time2)</f>
        <v>2.9715868775302104E-16</v>
      </c>
      <c r="AN209" s="113">
        <f t="shared" si="43"/>
        <v>3.4650919538959309E-20</v>
      </c>
      <c r="AO209" s="113">
        <f t="shared" si="44"/>
        <v>1.7220864993315386E-15</v>
      </c>
      <c r="AP209" s="113">
        <f t="shared" si="45"/>
        <v>4.5574833098196051E-14</v>
      </c>
      <c r="AQ209" s="113">
        <f t="shared" si="46"/>
        <v>2.7111131731393779E-14</v>
      </c>
      <c r="AR209" s="113">
        <f t="shared" si="47"/>
        <v>-9.5304536383038334E-24</v>
      </c>
      <c r="AS209" s="113">
        <f t="shared" si="48"/>
        <v>-2.2517853137208355E-15</v>
      </c>
      <c r="AT209" s="113">
        <f t="shared" si="49"/>
        <v>9.2885069277889841E-14</v>
      </c>
      <c r="AU209" s="113">
        <f t="shared" si="50"/>
        <v>3.38347142673044E-13</v>
      </c>
      <c r="AV209" s="113">
        <f t="shared" si="51"/>
        <v>0</v>
      </c>
      <c r="AW209" s="149">
        <f>T208*Other_forcing_efficacy*clim_sens2*(1-EXP(-1/clim_time2))
+AW208*EXP(-1/clim_time2)</f>
        <v>0</v>
      </c>
      <c r="AX209" s="113">
        <f>p_0*(inventory[[#This Row],[CO2_flux]]+inventory[[#This Row],[CH4_to_CO2]])+AX208</f>
        <v>0.51608747484842354</v>
      </c>
      <c r="AY209" s="113">
        <f>p_1*(inventory[[#This Row],[CO2_flux]]+inventory[[#This Row],[CH4_to_CO2]])+AY208*EXP(-1/life1_CO2)</f>
        <v>0.32500660818788318</v>
      </c>
      <c r="AZ209" s="113">
        <f>p_2*(inventory[[#This Row],[CO2_flux]]+inventory[[#This Row],[CH4_to_CO2]])+AZ208*EXP(-1/life2_CO2)</f>
        <v>3.4897817056296814E-3</v>
      </c>
      <c r="BA209" s="113">
        <f>p_3*(inventory[[#This Row],[CO2_flux]]+inventory[[#This Row],[CH4_to_CO2]])+BA208*EXP(-1/life3_CO2)</f>
        <v>1.9082791837874393E-8</v>
      </c>
      <c r="BB209" s="113">
        <f>IF(fossil_CH4,K208*(1-EXP(-1/life_CH4))*CH4_to_CO2,0)</f>
        <v>9.721054165708052E-9</v>
      </c>
    </row>
    <row r="210" spans="1:54" x14ac:dyDescent="0.2">
      <c r="A210" s="43">
        <v>203</v>
      </c>
      <c r="B210" s="107">
        <v>0</v>
      </c>
      <c r="C210" s="107">
        <v>0</v>
      </c>
      <c r="D210" s="107">
        <v>0</v>
      </c>
      <c r="E210" s="107">
        <v>0</v>
      </c>
      <c r="F210" s="107">
        <v>0</v>
      </c>
      <c r="G210" s="107">
        <v>0</v>
      </c>
      <c r="H210" s="131">
        <f>SUM(inventory[[#This Row],[CO2_IRF]:[other_IRF]])</f>
        <v>5.0892079535097383E-10</v>
      </c>
      <c r="I210" s="133">
        <f>SUM(inventory[[#This Row],[CO2_temp]:[other_temp]])</f>
        <v>5.015153453829749E-13</v>
      </c>
      <c r="J210" s="117">
        <f>SUM(inventory[[#This Row],[CO2_mass0]:[CO2_mass3]])</f>
        <v>0.84366666861185646</v>
      </c>
      <c r="K210" s="117">
        <f>inventory[[#This Row],[CH4_flux]]+K209*EXP(-1/life_CH4)</f>
        <v>7.7656720542381807E-8</v>
      </c>
      <c r="L210" s="117">
        <f>inventory[[#This Row],[Gas1_flux]]+L209*EXP(-1/life_gas1)</f>
        <v>0.18680575404683375</v>
      </c>
      <c r="M210" s="117">
        <f>inventory[[#This Row],[Gas2_flux]]+M209*EXP(-1/life_gas2)</f>
        <v>0</v>
      </c>
      <c r="N210" s="140">
        <f>inventory[[#This Row],[Gas3_flux]]+N209*EXP(-1/life_gas3)</f>
        <v>1.098624645115946E-2</v>
      </c>
      <c r="O210" s="3">
        <f>inventory[[#This Row],[CO2]]*A_CO2</f>
        <v>1.4778509034073886E-15</v>
      </c>
      <c r="P210" s="3">
        <f>inventory[[#This Row],[CH4]]*A_CH4</f>
        <v>1.6348793611570085E-20</v>
      </c>
      <c r="Q210" s="3">
        <f>inventory[[#This Row],[gas1]]*A_gas1</f>
        <v>6.6659114059448089E-14</v>
      </c>
      <c r="R210" s="3">
        <f>inventory[[#This Row],[gas2]]*A_gas2</f>
        <v>0</v>
      </c>
      <c r="S210" s="3">
        <f>inventory[[#This Row],[gas3]]*A_gas3</f>
        <v>1.170938632010341E-13</v>
      </c>
      <c r="T210" s="142">
        <f>inventory[[#This Row],[Other_forcing]]/earth_area</f>
        <v>0</v>
      </c>
      <c r="U210" s="3">
        <f>U209+A_CO2*(AX209+AY209*life1_CO2*(1-EXP(-1/life1_CO2))+AZ209*life2_CO2*(1-EXP(-1/life2_CO2))+BA209*life3_CO2*(1-EXP(-1/life3_CO2)))</f>
        <v>3.67996813270351E-13</v>
      </c>
      <c r="V210" s="3">
        <f t="shared" si="39"/>
        <v>2.6105277640441743E-12</v>
      </c>
      <c r="W210" s="3">
        <f t="shared" si="40"/>
        <v>3.5111465386481421E-11</v>
      </c>
      <c r="X210" s="3">
        <f t="shared" si="41"/>
        <v>-3.5199999999999995E-12</v>
      </c>
      <c r="Y210" s="3">
        <f t="shared" si="42"/>
        <v>4.743508053871779E-10</v>
      </c>
      <c r="Z210" s="142">
        <f>Z209+inventory[[#This Row],[Other_radfor]]</f>
        <v>0</v>
      </c>
      <c r="AA210" s="3">
        <f>SUM(inventory[[#This Row],[CO2_temp_s1]:[CO2_temp_s2]])</f>
        <v>1.2394229888375008E-15</v>
      </c>
      <c r="AB210" s="3">
        <f>inventory[[#This Row],[CH4_temp_s1]]+inventory[[#This Row],[CH4_temp_s2]]</f>
        <v>1.7179182749725463E-15</v>
      </c>
      <c r="AC210" s="3">
        <f>inventory[[#This Row],[gas1_temp_s1]]+inventory[[#This Row],[gas1_temp_s2]]</f>
        <v>7.2314777824699615E-14</v>
      </c>
      <c r="AD210" s="3">
        <f>inventory[[#This Row],[gas2_temp_s1]]+inventory[[#This Row],[gas2_temp_s2]]</f>
        <v>-2.2462931656058731E-15</v>
      </c>
      <c r="AE210" s="3">
        <f>inventory[[#This Row],[gas3_temp_s1]]+inventory[[#This Row],[gas3_temp_s2]]</f>
        <v>4.2848951946007114E-13</v>
      </c>
      <c r="AF210" s="142">
        <f>inventory[[#This Row],[other_temp_s1]]+inventory[[#This Row],[other_temp_s2]]</f>
        <v>0</v>
      </c>
      <c r="AG210" s="118">
        <f>inventory[[#This Row],[CO2_flux]]+AG209</f>
        <v>1</v>
      </c>
      <c r="AH210" s="118">
        <f>inventory[[#This Row],[CH4_flux]]+AH209</f>
        <v>1</v>
      </c>
      <c r="AI210" s="118">
        <f>inventory[[#This Row],[Gas1_flux]]+AI209</f>
        <v>1</v>
      </c>
      <c r="AJ210" s="118">
        <f>inventory[[#This Row],[Gas2_flux]]+AJ209</f>
        <v>1</v>
      </c>
      <c r="AK210" s="144">
        <f>inventory[[#This Row],[Gas3_flux]]+AK209</f>
        <v>1</v>
      </c>
      <c r="AL210" s="113">
        <f>A_CO2*(AX209*clim_sens1*(1-EXP(-1/clim_time1))
+AY209*clim_sens1*life1_CO2/(life1_CO2-clim_time1)*(EXP(-1/life1_CO2)-EXP(-1/clim_time1))
+AZ209*clim_sens1*life2_CO2/(life2_CO2-clim_time1)*(EXP(-1/life2_CO2)-EXP(-1/clim_time1))
+BA209*clim_sens1*life3_CO2/(life3_CO2-clim_time1)*(EXP(-1/life3_CO2)-EXP(-1/clim_time1)))
+AL209*EXP(-1/clim_time1)</f>
        <v>9.4144190259486567E-16</v>
      </c>
      <c r="AM210" s="113">
        <f>A_CO2*(AX209*clim_sens2*(1-EXP(-1/clim_time2))
+AY209*clim_sens2*life1_CO2/(life1_CO2-clim_time2)*(EXP(-1/life1_CO2)-EXP(-1/clim_time2))
+AZ209*clim_sens2*life2_CO2/(life2_CO2-clim_time2)*(EXP(-1/life2_CO2)-EXP(-1/clim_time2))
+BA209*clim_sens2*life3_CO2/(life3_CO2-clim_time2)*(EXP(-1/life3_CO2)-EXP(-1/clim_time2)))
+AM209*EXP(-1/clim_time2)</f>
        <v>2.9798108624263521E-16</v>
      </c>
      <c r="AN210" s="113">
        <f t="shared" si="43"/>
        <v>3.196671543056628E-20</v>
      </c>
      <c r="AO210" s="113">
        <f t="shared" si="44"/>
        <v>1.7178863082571156E-15</v>
      </c>
      <c r="AP210" s="113">
        <f t="shared" si="45"/>
        <v>4.5199733718315185E-14</v>
      </c>
      <c r="AQ210" s="113">
        <f t="shared" si="46"/>
        <v>2.7115044106384423E-14</v>
      </c>
      <c r="AR210" s="113">
        <f t="shared" si="47"/>
        <v>-8.4608081796657436E-24</v>
      </c>
      <c r="AS210" s="113">
        <f t="shared" si="48"/>
        <v>-2.2462931571450649E-15</v>
      </c>
      <c r="AT210" s="113">
        <f t="shared" si="49"/>
        <v>9.0843722292957513E-14</v>
      </c>
      <c r="AU210" s="113">
        <f t="shared" si="50"/>
        <v>3.3764579716711363E-13</v>
      </c>
      <c r="AV210" s="113">
        <f t="shared" si="51"/>
        <v>0</v>
      </c>
      <c r="AW210" s="149">
        <f>T209*Other_forcing_efficacy*clim_sens2*(1-EXP(-1/clim_time2))
+AW209*EXP(-1/clim_time2)</f>
        <v>0</v>
      </c>
      <c r="AX210" s="113">
        <f>p_0*(inventory[[#This Row],[CO2_flux]]+inventory[[#This Row],[CH4_to_CO2]])+AX209</f>
        <v>0.51608747679714306</v>
      </c>
      <c r="AY210" s="113">
        <f>p_1*(inventory[[#This Row],[CO2_flux]]+inventory[[#This Row],[CH4_to_CO2]])+AY209*EXP(-1/life1_CO2)</f>
        <v>0.32418360074038693</v>
      </c>
      <c r="AZ210" s="113">
        <f>p_2*(inventory[[#This Row],[CO2_flux]]+inventory[[#This Row],[CH4_to_CO2]])+AZ209*EXP(-1/life2_CO2)</f>
        <v>3.3955734700506857E-3</v>
      </c>
      <c r="BA210" s="113">
        <f>p_3*(inventory[[#This Row],[CO2_flux]]+inventory[[#This Row],[CH4_to_CO2]])+BA209*EXP(-1/life3_CO2)</f>
        <v>1.7604275818404006E-8</v>
      </c>
      <c r="BB210" s="113">
        <f>IF(fossil_CH4,K209*(1-EXP(-1/life_CH4))*CH4_to_CO2,0)</f>
        <v>8.9678764109933428E-9</v>
      </c>
    </row>
    <row r="211" spans="1:54" x14ac:dyDescent="0.2">
      <c r="A211" s="43">
        <v>204</v>
      </c>
      <c r="B211" s="107">
        <v>0</v>
      </c>
      <c r="C211" s="107">
        <v>0</v>
      </c>
      <c r="D211" s="107">
        <v>0</v>
      </c>
      <c r="E211" s="107">
        <v>0</v>
      </c>
      <c r="F211" s="107">
        <v>0</v>
      </c>
      <c r="G211" s="107">
        <v>0</v>
      </c>
      <c r="H211" s="131">
        <f>SUM(inventory[[#This Row],[CO2_IRF]:[other_IRF]])</f>
        <v>5.0910445924237178E-10</v>
      </c>
      <c r="I211" s="133">
        <f>SUM(inventory[[#This Row],[CO2_temp]:[other_temp]])</f>
        <v>4.9844886427254356E-13</v>
      </c>
      <c r="J211" s="117">
        <f>SUM(inventory[[#This Row],[CO2_mass0]:[CO2_mass3]])</f>
        <v>0.84275408036265365</v>
      </c>
      <c r="K211" s="117">
        <f>inventory[[#This Row],[CH4_flux]]+K210*EXP(-1/life_CH4)</f>
        <v>7.1639953901687073E-8</v>
      </c>
      <c r="L211" s="117">
        <f>inventory[[#This Row],[Gas1_flux]]+L210*EXP(-1/life_gas1)</f>
        <v>0.18526826684376746</v>
      </c>
      <c r="M211" s="117">
        <f>inventory[[#This Row],[Gas2_flux]]+M210*EXP(-1/life_gas2)</f>
        <v>0</v>
      </c>
      <c r="N211" s="140">
        <f>inventory[[#This Row],[Gas3_flux]]+N210*EXP(-1/life_gas3)</f>
        <v>1.0744800311986723E-2</v>
      </c>
      <c r="O211" s="3">
        <f>inventory[[#This Row],[CO2]]*A_CO2</f>
        <v>1.47625232257126E-15</v>
      </c>
      <c r="P211" s="3">
        <f>inventory[[#This Row],[CH4]]*A_CH4</f>
        <v>1.5082105096646079E-20</v>
      </c>
      <c r="Q211" s="3">
        <f>inventory[[#This Row],[gas1]]*A_gas1</f>
        <v>6.6110482485666681E-14</v>
      </c>
      <c r="R211" s="3">
        <f>inventory[[#This Row],[gas2]]*A_gas2</f>
        <v>0</v>
      </c>
      <c r="S211" s="3">
        <f>inventory[[#This Row],[gas3]]*A_gas3</f>
        <v>1.1452047643819422E-13</v>
      </c>
      <c r="T211" s="142">
        <f>inventory[[#This Row],[Other_forcing]]/earth_area</f>
        <v>0</v>
      </c>
      <c r="U211" s="3">
        <f>U210+A_CO2*(AX210+AY210*life1_CO2*(1-EXP(-1/life1_CO2))+AZ210*life2_CO2*(1-EXP(-1/life2_CO2))+BA210*life3_CO2*(1-EXP(-1/life3_CO2)))</f>
        <v>3.694738642059292E-13</v>
      </c>
      <c r="V211" s="3">
        <f t="shared" si="39"/>
        <v>2.6105277797511119E-12</v>
      </c>
      <c r="W211" s="3">
        <f t="shared" si="40"/>
        <v>3.5177849806908975E-11</v>
      </c>
      <c r="X211" s="3">
        <f t="shared" si="41"/>
        <v>-3.5199999999999995E-12</v>
      </c>
      <c r="Y211" s="3">
        <f t="shared" si="42"/>
        <v>4.7446660779150574E-10</v>
      </c>
      <c r="Z211" s="142">
        <f>Z210+inventory[[#This Row],[Other_radfor]]</f>
        <v>0</v>
      </c>
      <c r="AA211" s="3">
        <f>SUM(inventory[[#This Row],[CO2_temp_s1]:[CO2_temp_s2]])</f>
        <v>1.2391830229579412E-15</v>
      </c>
      <c r="AB211" s="3">
        <f>inventory[[#This Row],[CH4_temp_s1]]+inventory[[#This Row],[CH4_temp_s2]]</f>
        <v>1.7137258505888122E-15</v>
      </c>
      <c r="AC211" s="3">
        <f>inventory[[#This Row],[gas1_temp_s1]]+inventory[[#This Row],[gas1_temp_s2]]</f>
        <v>7.1946092064140862E-14</v>
      </c>
      <c r="AD211" s="3">
        <f>inventory[[#This Row],[gas2_temp_s1]]+inventory[[#This Row],[gas2_temp_s2]]</f>
        <v>-2.2408144035777025E-15</v>
      </c>
      <c r="AE211" s="3">
        <f>inventory[[#This Row],[gas3_temp_s1]]+inventory[[#This Row],[gas3_temp_s2]]</f>
        <v>4.257906777384336E-13</v>
      </c>
      <c r="AF211" s="142">
        <f>inventory[[#This Row],[other_temp_s1]]+inventory[[#This Row],[other_temp_s2]]</f>
        <v>0</v>
      </c>
      <c r="AG211" s="118">
        <f>inventory[[#This Row],[CO2_flux]]+AG210</f>
        <v>1</v>
      </c>
      <c r="AH211" s="118">
        <f>inventory[[#This Row],[CH4_flux]]+AH210</f>
        <v>1</v>
      </c>
      <c r="AI211" s="118">
        <f>inventory[[#This Row],[Gas1_flux]]+AI210</f>
        <v>1</v>
      </c>
      <c r="AJ211" s="118">
        <f>inventory[[#This Row],[Gas2_flux]]+AJ210</f>
        <v>1</v>
      </c>
      <c r="AK211" s="144">
        <f>inventory[[#This Row],[Gas3_flux]]+AK210</f>
        <v>1</v>
      </c>
      <c r="AL211" s="113">
        <f>A_CO2*(AX210*clim_sens1*(1-EXP(-1/clim_time1))
+AY210*clim_sens1*life1_CO2/(life1_CO2-clim_time1)*(EXP(-1/life1_CO2)-EXP(-1/clim_time1))
+AZ210*clim_sens1*life2_CO2/(life2_CO2-clim_time1)*(EXP(-1/life2_CO2)-EXP(-1/clim_time1))
+BA210*clim_sens1*life3_CO2/(life3_CO2-clim_time1)*(EXP(-1/life3_CO2)-EXP(-1/clim_time1)))
+AL210*EXP(-1/clim_time1)</f>
        <v>9.4038322096176454E-16</v>
      </c>
      <c r="AM211" s="113">
        <f>A_CO2*(AX210*clim_sens2*(1-EXP(-1/clim_time2))
+AY210*clim_sens2*life1_CO2/(life1_CO2-clim_time2)*(EXP(-1/life1_CO2)-EXP(-1/clim_time2))
+AZ210*clim_sens2*life2_CO2/(life2_CO2-clim_time2)*(EXP(-1/life2_CO2)-EXP(-1/clim_time2))
+BA210*clim_sens2*life3_CO2/(life3_CO2-clim_time2)*(EXP(-1/life3_CO2)-EXP(-1/clim_time2)))
+AM210*EXP(-1/clim_time2)</f>
        <v>2.9879980199617666E-16</v>
      </c>
      <c r="AN211" s="113">
        <f t="shared" si="43"/>
        <v>2.9490423004492711E-20</v>
      </c>
      <c r="AO211" s="113">
        <f t="shared" si="44"/>
        <v>1.7136963601658076E-15</v>
      </c>
      <c r="AP211" s="113">
        <f t="shared" si="45"/>
        <v>4.4827721558527705E-14</v>
      </c>
      <c r="AQ211" s="113">
        <f t="shared" si="46"/>
        <v>2.7118370505613154E-14</v>
      </c>
      <c r="AR211" s="113">
        <f t="shared" si="47"/>
        <v>-7.5112138172930677E-24</v>
      </c>
      <c r="AS211" s="113">
        <f t="shared" si="48"/>
        <v>-2.2408143960664889E-15</v>
      </c>
      <c r="AT211" s="113">
        <f t="shared" si="49"/>
        <v>8.8847238248001082E-14</v>
      </c>
      <c r="AU211" s="113">
        <f t="shared" si="50"/>
        <v>3.3694343949043252E-13</v>
      </c>
      <c r="AV211" s="113">
        <f t="shared" si="51"/>
        <v>0</v>
      </c>
      <c r="AW211" s="149">
        <f>T210*Other_forcing_efficacy*clim_sens2*(1-EXP(-1/clim_time2))
+AW210*EXP(-1/clim_time2)</f>
        <v>0</v>
      </c>
      <c r="AX211" s="113">
        <f>p_0*(inventory[[#This Row],[CO2_flux]]+inventory[[#This Row],[CH4_to_CO2]])+AX210</f>
        <v>0.51608747859487769</v>
      </c>
      <c r="AY211" s="113">
        <f>p_1*(inventory[[#This Row],[CO2_flux]]+inventory[[#This Row],[CH4_to_CO2]])+AY210*EXP(-1/life1_CO2)</f>
        <v>0.32336267722691159</v>
      </c>
      <c r="AZ211" s="113">
        <f>p_2*(inventory[[#This Row],[CO2_flux]]+inventory[[#This Row],[CH4_to_CO2]])+AZ210*EXP(-1/life2_CO2)</f>
        <v>3.3039083005506607E-3</v>
      </c>
      <c r="BA211" s="113">
        <f>p_3*(inventory[[#This Row],[CO2_flux]]+inventory[[#This Row],[CH4_to_CO2]])+BA210*EXP(-1/life3_CO2)</f>
        <v>1.6240313771874413E-8</v>
      </c>
      <c r="BB211" s="113">
        <f>IF(fossil_CH4,K210*(1-EXP(-1/life_CH4))*CH4_to_CO2,0)</f>
        <v>8.2730541309552605E-9</v>
      </c>
    </row>
    <row r="212" spans="1:54" x14ac:dyDescent="0.2">
      <c r="A212" s="43">
        <v>205</v>
      </c>
      <c r="B212" s="107">
        <v>0</v>
      </c>
      <c r="C212" s="107">
        <v>0</v>
      </c>
      <c r="D212" s="107">
        <v>0</v>
      </c>
      <c r="E212" s="107">
        <v>0</v>
      </c>
      <c r="F212" s="107">
        <v>0</v>
      </c>
      <c r="G212" s="107">
        <v>0</v>
      </c>
      <c r="H212" s="131">
        <f>SUM(inventory[[#This Row],[CO2_IRF]:[other_IRF]])</f>
        <v>5.0928503016303067E-10</v>
      </c>
      <c r="I212" s="133">
        <f>SUM(inventory[[#This Row],[CO2_temp]:[other_temp]])</f>
        <v>4.9542779156883678E-13</v>
      </c>
      <c r="J212" s="117">
        <f>SUM(inventory[[#This Row],[CO2_mass0]:[CO2_mass3]])</f>
        <v>0.8418460451770241</v>
      </c>
      <c r="K212" s="117">
        <f>inventory[[#This Row],[CH4_flux]]+K211*EXP(-1/life_CH4)</f>
        <v>6.6089360446722211E-8</v>
      </c>
      <c r="L212" s="117">
        <f>inventory[[#This Row],[Gas1_flux]]+L211*EXP(-1/life_gas1)</f>
        <v>0.18374343378463615</v>
      </c>
      <c r="M212" s="117">
        <f>inventory[[#This Row],[Gas2_flux]]+M211*EXP(-1/life_gas2)</f>
        <v>0</v>
      </c>
      <c r="N212" s="140">
        <f>inventory[[#This Row],[Gas3_flux]]+N211*EXP(-1/life_gas3)</f>
        <v>1.0508660465402686E-2</v>
      </c>
      <c r="O212" s="3">
        <f>inventory[[#This Row],[CO2]]*A_CO2</f>
        <v>1.4746617173365929E-15</v>
      </c>
      <c r="P212" s="3">
        <f>inventory[[#This Row],[CH4]]*A_CH4</f>
        <v>1.3913558367101568E-20</v>
      </c>
      <c r="Q212" s="3">
        <f>inventory[[#This Row],[gas1]]*A_gas1</f>
        <v>6.5566366372494026E-14</v>
      </c>
      <c r="R212" s="3">
        <f>inventory[[#This Row],[gas2]]*A_gas2</f>
        <v>0</v>
      </c>
      <c r="S212" s="3">
        <f>inventory[[#This Row],[gas3]]*A_gas3</f>
        <v>1.1200364532438772E-13</v>
      </c>
      <c r="T212" s="142">
        <f>inventory[[#This Row],[Other_forcing]]/earth_area</f>
        <v>0</v>
      </c>
      <c r="U212" s="3">
        <f>U211+A_CO2*(AX211+AY211*life1_CO2*(1-EXP(-1/life1_CO2))+AZ211*life2_CO2*(1-EXP(-1/life2_CO2))+BA211*life3_CO2*(1-EXP(-1/life3_CO2)))</f>
        <v>3.7094932055969817E-13</v>
      </c>
      <c r="V212" s="3">
        <f t="shared" si="39"/>
        <v>2.6105277942410912E-12</v>
      </c>
      <c r="W212" s="3">
        <f t="shared" si="40"/>
        <v>3.5243687856602866E-11</v>
      </c>
      <c r="X212" s="3">
        <f t="shared" si="41"/>
        <v>-3.5199999999999995E-12</v>
      </c>
      <c r="Y212" s="3">
        <f t="shared" si="42"/>
        <v>4.7457986519162698E-10</v>
      </c>
      <c r="Z212" s="142">
        <f>Z211+inventory[[#This Row],[Other_radfor]]</f>
        <v>0</v>
      </c>
      <c r="AA212" s="3">
        <f>SUM(inventory[[#This Row],[CO2_temp_s1]:[CO2_temp_s2]])</f>
        <v>1.2389452897072151E-15</v>
      </c>
      <c r="AB212" s="3">
        <f>inventory[[#This Row],[CH4_temp_s1]]+inventory[[#This Row],[CH4_temp_s2]]</f>
        <v>1.7095438361216408E-15</v>
      </c>
      <c r="AC212" s="3">
        <f>inventory[[#This Row],[gas1_temp_s1]]+inventory[[#This Row],[gas1_temp_s2]]</f>
        <v>7.1579888312339445E-14</v>
      </c>
      <c r="AD212" s="3">
        <f>inventory[[#This Row],[gas2_temp_s1]]+inventory[[#This Row],[gas2_temp_s2]]</f>
        <v>-2.2353490044813757E-15</v>
      </c>
      <c r="AE212" s="3">
        <f>inventory[[#This Row],[gas3_temp_s1]]+inventory[[#This Row],[gas3_temp_s2]]</f>
        <v>4.2313476313514986E-13</v>
      </c>
      <c r="AF212" s="142">
        <f>inventory[[#This Row],[other_temp_s1]]+inventory[[#This Row],[other_temp_s2]]</f>
        <v>0</v>
      </c>
      <c r="AG212" s="118">
        <f>inventory[[#This Row],[CO2_flux]]+AG211</f>
        <v>1</v>
      </c>
      <c r="AH212" s="118">
        <f>inventory[[#This Row],[CH4_flux]]+AH211</f>
        <v>1</v>
      </c>
      <c r="AI212" s="118">
        <f>inventory[[#This Row],[Gas1_flux]]+AI211</f>
        <v>1</v>
      </c>
      <c r="AJ212" s="118">
        <f>inventory[[#This Row],[Gas2_flux]]+AJ211</f>
        <v>1</v>
      </c>
      <c r="AK212" s="144">
        <f>inventory[[#This Row],[Gas3_flux]]+AK211</f>
        <v>1</v>
      </c>
      <c r="AL212" s="113">
        <f>A_CO2*(AX211*clim_sens1*(1-EXP(-1/clim_time1))
+AY211*clim_sens1*life1_CO2/(life1_CO2-clim_time1)*(EXP(-1/life1_CO2)-EXP(-1/clim_time1))
+AZ211*clim_sens1*life2_CO2/(life2_CO2-clim_time1)*(EXP(-1/life2_CO2)-EXP(-1/clim_time1))
+BA211*clim_sens1*life3_CO2/(life3_CO2-clim_time1)*(EXP(-1/life3_CO2)-EXP(-1/clim_time1)))
+AL211*EXP(-1/clim_time1)</f>
        <v>9.3933043729873451E-16</v>
      </c>
      <c r="AM212" s="113">
        <f>A_CO2*(AX211*clim_sens2*(1-EXP(-1/clim_time2))
+AY211*clim_sens2*life1_CO2/(life1_CO2-clim_time2)*(EXP(-1/life1_CO2)-EXP(-1/clim_time2))
+AZ211*clim_sens2*life2_CO2/(life2_CO2-clim_time2)*(EXP(-1/life2_CO2)-EXP(-1/clim_time2))
+BA211*clim_sens2*life3_CO2/(life3_CO2-clim_time2)*(EXP(-1/life3_CO2)-EXP(-1/clim_time2)))
+AM211*EXP(-1/clim_time2)</f>
        <v>2.9961485240848051E-16</v>
      </c>
      <c r="AN212" s="113">
        <f t="shared" si="43"/>
        <v>2.7205939956953316E-20</v>
      </c>
      <c r="AO212" s="113">
        <f t="shared" si="44"/>
        <v>1.7095166301816838E-15</v>
      </c>
      <c r="AP212" s="113">
        <f t="shared" si="45"/>
        <v>4.4458771209770176E-14</v>
      </c>
      <c r="AQ212" s="113">
        <f t="shared" si="46"/>
        <v>2.7121117102569272E-14</v>
      </c>
      <c r="AR212" s="113">
        <f t="shared" si="47"/>
        <v>-6.6681966794480843E-24</v>
      </c>
      <c r="AS212" s="113">
        <f t="shared" si="48"/>
        <v>-2.2353489978131791E-15</v>
      </c>
      <c r="AT212" s="113">
        <f t="shared" si="49"/>
        <v>8.6894631184806396E-14</v>
      </c>
      <c r="AU212" s="113">
        <f t="shared" si="50"/>
        <v>3.3624013195034346E-13</v>
      </c>
      <c r="AV212" s="113">
        <f t="shared" si="51"/>
        <v>0</v>
      </c>
      <c r="AW212" s="149">
        <f>T211*Other_forcing_efficacy*clim_sens2*(1-EXP(-1/clim_time2))
+AW211*EXP(-1/clim_time2)</f>
        <v>0</v>
      </c>
      <c r="AX212" s="113">
        <f>p_0*(inventory[[#This Row],[CO2_flux]]+inventory[[#This Row],[CH4_to_CO2]])+AX211</f>
        <v>0.51608748025332563</v>
      </c>
      <c r="AY212" s="113">
        <f>p_1*(inventory[[#This Row],[CO2_flux]]+inventory[[#This Row],[CH4_to_CO2]])+AY211*EXP(-1/life1_CO2)</f>
        <v>0.32254383238240047</v>
      </c>
      <c r="AZ212" s="113">
        <f>p_2*(inventory[[#This Row],[CO2_flux]]+inventory[[#This Row],[CH4_to_CO2]])+AZ211*EXP(-1/life2_CO2)</f>
        <v>3.2147175592678358E-3</v>
      </c>
      <c r="BA212" s="113">
        <f>p_3*(inventory[[#This Row],[CO2_flux]]+inventory[[#This Row],[CH4_to_CO2]])+BA211*EXP(-1/life3_CO2)</f>
        <v>1.4982030168670975E-8</v>
      </c>
      <c r="BB212" s="113">
        <f>IF(fossil_CH4,K211*(1-EXP(-1/life_CH4))*CH4_to_CO2,0)</f>
        <v>7.6320660005766769E-9</v>
      </c>
    </row>
    <row r="213" spans="1:54" x14ac:dyDescent="0.2">
      <c r="A213" s="43">
        <v>206</v>
      </c>
      <c r="B213" s="107">
        <v>0</v>
      </c>
      <c r="C213" s="107">
        <v>0</v>
      </c>
      <c r="D213" s="107">
        <v>0</v>
      </c>
      <c r="E213" s="107">
        <v>0</v>
      </c>
      <c r="F213" s="107">
        <v>0</v>
      </c>
      <c r="G213" s="107">
        <v>0</v>
      </c>
      <c r="H213" s="131">
        <f>SUM(inventory[[#This Row],[CO2_IRF]:[other_IRF]])</f>
        <v>5.0946256854969202E-10</v>
      </c>
      <c r="I213" s="133">
        <f>SUM(inventory[[#This Row],[CO2_temp]:[other_temp]])</f>
        <v>4.9245120465031224E-13</v>
      </c>
      <c r="J213" s="117">
        <f>SUM(inventory[[#This Row],[CO2_mass0]:[CO2_mass3]])</f>
        <v>0.84094249101883356</v>
      </c>
      <c r="K213" s="117">
        <f>inventory[[#This Row],[CH4_flux]]+K212*EXP(-1/life_CH4)</f>
        <v>6.0968821535686553E-8</v>
      </c>
      <c r="L213" s="117">
        <f>inventory[[#This Row],[Gas1_flux]]+L212*EXP(-1/life_gas1)</f>
        <v>0.18223115072069737</v>
      </c>
      <c r="M213" s="117">
        <f>inventory[[#This Row],[Gas2_flux]]+M212*EXP(-1/life_gas2)</f>
        <v>0</v>
      </c>
      <c r="N213" s="140">
        <f>inventory[[#This Row],[Gas3_flux]]+N212*EXP(-1/life_gas3)</f>
        <v>1.0277710294338493E-2</v>
      </c>
      <c r="O213" s="3">
        <f>inventory[[#This Row],[CO2]]*A_CO2</f>
        <v>1.4730789615176905E-15</v>
      </c>
      <c r="P213" s="3">
        <f>inventory[[#This Row],[CH4]]*A_CH4</f>
        <v>1.2835549493537975E-20</v>
      </c>
      <c r="Q213" s="3">
        <f>inventory[[#This Row],[gas1]]*A_gas1</f>
        <v>6.5026728555855928E-14</v>
      </c>
      <c r="R213" s="3">
        <f>inventory[[#This Row],[gas2]]*A_gas2</f>
        <v>0</v>
      </c>
      <c r="S213" s="3">
        <f>inventory[[#This Row],[gas3]]*A_gas3</f>
        <v>1.0954212692890406E-13</v>
      </c>
      <c r="T213" s="142">
        <f>inventory[[#This Row],[Other_forcing]]/earth_area</f>
        <v>0</v>
      </c>
      <c r="U213" s="3">
        <f>U212+A_CO2*(AX212+AY212*life1_CO2*(1-EXP(-1/life1_CO2))+AZ212*life2_CO2*(1-EXP(-1/life2_CO2))+BA212*life3_CO2*(1-EXP(-1/life3_CO2)))</f>
        <v>3.7242319024385348E-13</v>
      </c>
      <c r="V213" s="3">
        <f t="shared" si="39"/>
        <v>2.6105278076084013E-12</v>
      </c>
      <c r="W213" s="3">
        <f t="shared" si="40"/>
        <v>3.5308984032416078E-11</v>
      </c>
      <c r="X213" s="3">
        <f t="shared" si="41"/>
        <v>-3.5199999999999995E-12</v>
      </c>
      <c r="Y213" s="3">
        <f t="shared" si="42"/>
        <v>4.7469063351942371E-10</v>
      </c>
      <c r="Z213" s="142">
        <f>Z212+inventory[[#This Row],[Other_radfor]]</f>
        <v>0</v>
      </c>
      <c r="AA213" s="3">
        <f>SUM(inventory[[#This Row],[CO2_temp_s1]:[CO2_temp_s2]])</f>
        <v>1.2387097046010614E-15</v>
      </c>
      <c r="AB213" s="3">
        <f>inventory[[#This Row],[CH4_temp_s1]]+inventory[[#This Row],[CH4_temp_s2]]</f>
        <v>1.7053721918920465E-15</v>
      </c>
      <c r="AC213" s="3">
        <f>inventory[[#This Row],[gas1_temp_s1]]+inventory[[#This Row],[gas1_temp_s2]]</f>
        <v>7.1216147488742211E-14</v>
      </c>
      <c r="AD213" s="3">
        <f>inventory[[#This Row],[gas2_temp_s1]]+inventory[[#This Row],[gas2_temp_s2]]</f>
        <v>-2.2298969357126904E-15</v>
      </c>
      <c r="AE213" s="3">
        <f>inventory[[#This Row],[gas3_temp_s1]]+inventory[[#This Row],[gas3_temp_s2]]</f>
        <v>4.2052087220078957E-13</v>
      </c>
      <c r="AF213" s="142">
        <f>inventory[[#This Row],[other_temp_s1]]+inventory[[#This Row],[other_temp_s2]]</f>
        <v>0</v>
      </c>
      <c r="AG213" s="118">
        <f>inventory[[#This Row],[CO2_flux]]+AG212</f>
        <v>1</v>
      </c>
      <c r="AH213" s="118">
        <f>inventory[[#This Row],[CH4_flux]]+AH212</f>
        <v>1</v>
      </c>
      <c r="AI213" s="118">
        <f>inventory[[#This Row],[Gas1_flux]]+AI212</f>
        <v>1</v>
      </c>
      <c r="AJ213" s="118">
        <f>inventory[[#This Row],[Gas2_flux]]+AJ212</f>
        <v>1</v>
      </c>
      <c r="AK213" s="144">
        <f>inventory[[#This Row],[Gas3_flux]]+AK212</f>
        <v>1</v>
      </c>
      <c r="AL213" s="113">
        <f>A_CO2*(AX212*clim_sens1*(1-EXP(-1/clim_time1))
+AY212*clim_sens1*life1_CO2/(life1_CO2-clim_time1)*(EXP(-1/life1_CO2)-EXP(-1/clim_time1))
+AZ212*clim_sens1*life2_CO2/(life2_CO2-clim_time1)*(EXP(-1/life2_CO2)-EXP(-1/clim_time1))
+BA212*clim_sens1*life3_CO2/(life3_CO2-clim_time1)*(EXP(-1/life3_CO2)-EXP(-1/clim_time1)))
+AL212*EXP(-1/clim_time1)</f>
        <v>9.3828344990283512E-16</v>
      </c>
      <c r="AM213" s="113">
        <f>A_CO2*(AX212*clim_sens2*(1-EXP(-1/clim_time2))
+AY212*clim_sens2*life1_CO2/(life1_CO2-clim_time2)*(EXP(-1/life1_CO2)-EXP(-1/clim_time2))
+AZ212*clim_sens2*life2_CO2/(life2_CO2-clim_time2)*(EXP(-1/life2_CO2)-EXP(-1/clim_time2))
+BA212*clim_sens2*life3_CO2/(life3_CO2-clim_time2)*(EXP(-1/life3_CO2)-EXP(-1/clim_time2)))
+AM212*EXP(-1/clim_time2)</f>
        <v>3.0042625469822631E-16</v>
      </c>
      <c r="AN213" s="113">
        <f t="shared" si="43"/>
        <v>2.5098410846518729E-20</v>
      </c>
      <c r="AO213" s="113">
        <f t="shared" si="44"/>
        <v>1.7053470934812001E-15</v>
      </c>
      <c r="AP213" s="113">
        <f t="shared" si="45"/>
        <v>4.4092857472104785E-14</v>
      </c>
      <c r="AQ213" s="113">
        <f t="shared" si="46"/>
        <v>2.7123290016637433E-14</v>
      </c>
      <c r="AR213" s="113">
        <f t="shared" si="47"/>
        <v>-5.9197951273109866E-24</v>
      </c>
      <c r="AS213" s="113">
        <f t="shared" si="48"/>
        <v>-2.2298969297928952E-15</v>
      </c>
      <c r="AT213" s="113">
        <f t="shared" si="49"/>
        <v>8.4984936813650704E-14</v>
      </c>
      <c r="AU213" s="113">
        <f t="shared" si="50"/>
        <v>3.3553593538713886E-13</v>
      </c>
      <c r="AV213" s="113">
        <f t="shared" si="51"/>
        <v>0</v>
      </c>
      <c r="AW213" s="149">
        <f>T212*Other_forcing_efficacy*clim_sens2*(1-EXP(-1/clim_time2))
+AW212*EXP(-1/clim_time2)</f>
        <v>0</v>
      </c>
      <c r="AX213" s="113">
        <f>p_0*(inventory[[#This Row],[CO2_flux]]+inventory[[#This Row],[CH4_to_CO2]])+AX212</f>
        <v>0.51608748178327868</v>
      </c>
      <c r="AY213" s="113">
        <f>p_1*(inventory[[#This Row],[CO2_flux]]+inventory[[#This Row],[CH4_to_CO2]])+AY212*EXP(-1/life1_CO2)</f>
        <v>0.32172706095419523</v>
      </c>
      <c r="AZ213" s="113">
        <f>p_2*(inventory[[#This Row],[CO2_flux]]+inventory[[#This Row],[CH4_to_CO2]])+AZ212*EXP(-1/life2_CO2)</f>
        <v>3.1279344601224794E-3</v>
      </c>
      <c r="BA213" s="113">
        <f>p_3*(inventory[[#This Row],[CO2_flux]]+inventory[[#This Row],[CH4_to_CO2]])+BA212*EXP(-1/life3_CO2)</f>
        <v>1.3821237146519774E-8</v>
      </c>
      <c r="BB213" s="113">
        <f>IF(fossil_CH4,K212*(1-EXP(-1/life_CH4))*CH4_to_CO2,0)</f>
        <v>7.040741002674031E-9</v>
      </c>
    </row>
    <row r="214" spans="1:54" x14ac:dyDescent="0.2">
      <c r="A214" s="43">
        <v>207</v>
      </c>
      <c r="B214" s="107">
        <v>0</v>
      </c>
      <c r="C214" s="107">
        <v>0</v>
      </c>
      <c r="D214" s="107">
        <v>0</v>
      </c>
      <c r="E214" s="107">
        <v>0</v>
      </c>
      <c r="F214" s="107">
        <v>0</v>
      </c>
      <c r="G214" s="107">
        <v>0</v>
      </c>
      <c r="H214" s="131">
        <f>SUM(inventory[[#This Row],[CO2_IRF]:[other_IRF]])</f>
        <v>5.096371335727326E-10</v>
      </c>
      <c r="I214" s="133">
        <f>SUM(inventory[[#This Row],[CO2_temp]:[other_temp]])</f>
        <v>4.8951820081043817E-13</v>
      </c>
      <c r="J214" s="117">
        <f>SUM(inventory[[#This Row],[CO2_mass0]:[CO2_mass3]])</f>
        <v>0.84004334766606759</v>
      </c>
      <c r="K214" s="117">
        <f>inventory[[#This Row],[CH4_flux]]+K213*EXP(-1/life_CH4)</f>
        <v>5.6245016963766909E-8</v>
      </c>
      <c r="L214" s="117">
        <f>inventory[[#This Row],[Gas1_flux]]+L213*EXP(-1/life_gas1)</f>
        <v>0.18073131436039513</v>
      </c>
      <c r="M214" s="117">
        <f>inventory[[#This Row],[Gas2_flux]]+M213*EXP(-1/life_gas2)</f>
        <v>0</v>
      </c>
      <c r="N214" s="140">
        <f>inventory[[#This Row],[Gas3_flux]]+N213*EXP(-1/life_gas3)</f>
        <v>1.0051835744633482E-2</v>
      </c>
      <c r="O214" s="3">
        <f>inventory[[#This Row],[CO2]]*A_CO2</f>
        <v>1.4715039321066503E-15</v>
      </c>
      <c r="P214" s="3">
        <f>inventory[[#This Row],[CH4]]*A_CH4</f>
        <v>1.1841063691558256E-20</v>
      </c>
      <c r="Q214" s="3">
        <f>inventory[[#This Row],[gas1]]*A_gas1</f>
        <v>6.4491532177553632E-14</v>
      </c>
      <c r="R214" s="3">
        <f>inventory[[#This Row],[gas2]]*A_gas2</f>
        <v>0</v>
      </c>
      <c r="S214" s="3">
        <f>inventory[[#This Row],[gas3]]*A_gas3</f>
        <v>1.0713470563707946E-13</v>
      </c>
      <c r="T214" s="142">
        <f>inventory[[#This Row],[Other_forcing]]/earth_area</f>
        <v>0</v>
      </c>
      <c r="U214" s="3">
        <f>U213+A_CO2*(AX213+AY213*life1_CO2*(1-EXP(-1/life1_CO2))+AZ213*life2_CO2*(1-EXP(-1/life2_CO2))+BA213*life3_CO2*(1-EXP(-1/life3_CO2)))</f>
        <v>3.7389548104600453E-13</v>
      </c>
      <c r="V214" s="3">
        <f t="shared" si="39"/>
        <v>2.6105278199400253E-12</v>
      </c>
      <c r="W214" s="3">
        <f t="shared" si="40"/>
        <v>3.5373742794190658E-11</v>
      </c>
      <c r="X214" s="3">
        <f t="shared" si="41"/>
        <v>-3.5199999999999995E-12</v>
      </c>
      <c r="Y214" s="3">
        <f t="shared" si="42"/>
        <v>4.7479896747755586E-10</v>
      </c>
      <c r="Z214" s="142">
        <f>Z213+inventory[[#This Row],[Other_radfor]]</f>
        <v>0</v>
      </c>
      <c r="AA214" s="3">
        <f>SUM(inventory[[#This Row],[CO2_temp_s1]:[CO2_temp_s2]])</f>
        <v>1.2384761855764903E-15</v>
      </c>
      <c r="AB214" s="3">
        <f>inventory[[#This Row],[CH4_temp_s1]]+inventory[[#This Row],[CH4_temp_s2]]</f>
        <v>1.7012108794242845E-15</v>
      </c>
      <c r="AC214" s="3">
        <f>inventory[[#This Row],[gas1_temp_s1]]+inventory[[#This Row],[gas1_temp_s2]]</f>
        <v>7.085485066654929E-14</v>
      </c>
      <c r="AD214" s="3">
        <f>inventory[[#This Row],[gas2_temp_s1]]+inventory[[#This Row],[gas2_temp_s2]]</f>
        <v>-2.2244581647482802E-15</v>
      </c>
      <c r="AE214" s="3">
        <f>inventory[[#This Row],[gas3_temp_s1]]+inventory[[#This Row],[gas3_temp_s2]]</f>
        <v>4.179481212436364E-13</v>
      </c>
      <c r="AF214" s="142">
        <f>inventory[[#This Row],[other_temp_s1]]+inventory[[#This Row],[other_temp_s2]]</f>
        <v>0</v>
      </c>
      <c r="AG214" s="118">
        <f>inventory[[#This Row],[CO2_flux]]+AG213</f>
        <v>1</v>
      </c>
      <c r="AH214" s="118">
        <f>inventory[[#This Row],[CH4_flux]]+AH213</f>
        <v>1</v>
      </c>
      <c r="AI214" s="118">
        <f>inventory[[#This Row],[Gas1_flux]]+AI213</f>
        <v>1</v>
      </c>
      <c r="AJ214" s="118">
        <f>inventory[[#This Row],[Gas2_flux]]+AJ213</f>
        <v>1</v>
      </c>
      <c r="AK214" s="144">
        <f>inventory[[#This Row],[Gas3_flux]]+AK213</f>
        <v>1</v>
      </c>
      <c r="AL214" s="113">
        <f>A_CO2*(AX213*clim_sens1*(1-EXP(-1/clim_time1))
+AY213*clim_sens1*life1_CO2/(life1_CO2-clim_time1)*(EXP(-1/life1_CO2)-EXP(-1/clim_time1))
+AZ213*clim_sens1*life2_CO2/(life2_CO2-clim_time1)*(EXP(-1/life2_CO2)-EXP(-1/clim_time1))
+BA213*clim_sens1*life3_CO2/(life3_CO2-clim_time1)*(EXP(-1/life3_CO2)-EXP(-1/clim_time1)))
+AL213*EXP(-1/clim_time1)</f>
        <v>9.3724215966475248E-16</v>
      </c>
      <c r="AM214" s="113">
        <f>A_CO2*(AX213*clim_sens2*(1-EXP(-1/clim_time2))
+AY213*clim_sens2*life1_CO2/(life1_CO2-clim_time2)*(EXP(-1/life1_CO2)-EXP(-1/clim_time2))
+AZ213*clim_sens2*life2_CO2/(life2_CO2-clim_time2)*(EXP(-1/life2_CO2)-EXP(-1/clim_time2))
+BA213*clim_sens2*life3_CO2/(life3_CO2-clim_time2)*(EXP(-1/life3_CO2)-EXP(-1/clim_time2)))
+AM213*EXP(-1/clim_time2)</f>
        <v>3.0123402591173785E-16</v>
      </c>
      <c r="AN214" s="113">
        <f t="shared" si="43"/>
        <v>2.3154130570189614E-20</v>
      </c>
      <c r="AO214" s="113">
        <f t="shared" si="44"/>
        <v>1.7011877252937144E-15</v>
      </c>
      <c r="AP214" s="113">
        <f t="shared" si="45"/>
        <v>4.37299553529983E-14</v>
      </c>
      <c r="AQ214" s="113">
        <f t="shared" si="46"/>
        <v>2.7124895313550991E-14</v>
      </c>
      <c r="AR214" s="113">
        <f t="shared" si="47"/>
        <v>-5.2553900303125778E-24</v>
      </c>
      <c r="AS214" s="113">
        <f t="shared" si="48"/>
        <v>-2.22445815949289E-15</v>
      </c>
      <c r="AT214" s="113">
        <f t="shared" si="49"/>
        <v>8.3117212037095736E-14</v>
      </c>
      <c r="AU214" s="113">
        <f t="shared" si="50"/>
        <v>3.3483090920654068E-13</v>
      </c>
      <c r="AV214" s="113">
        <f t="shared" si="51"/>
        <v>0</v>
      </c>
      <c r="AW214" s="149">
        <f>T213*Other_forcing_efficacy*clim_sens2*(1-EXP(-1/clim_time2))
+AW213*EXP(-1/clim_time2)</f>
        <v>0</v>
      </c>
      <c r="AX214" s="113">
        <f>p_0*(inventory[[#This Row],[CO2_flux]]+inventory[[#This Row],[CH4_to_CO2]])+AX213</f>
        <v>0.51608748319469244</v>
      </c>
      <c r="AY214" s="113">
        <f>p_1*(inventory[[#This Row],[CO2_flux]]+inventory[[#This Row],[CH4_to_CO2]])+AY213*EXP(-1/life1_CO2)</f>
        <v>0.32091235770207682</v>
      </c>
      <c r="AZ214" s="113">
        <f>p_2*(inventory[[#This Row],[CO2_flux]]+inventory[[#This Row],[CH4_to_CO2]])+AZ213*EXP(-1/life2_CO2)</f>
        <v>3.043494018917123E-3</v>
      </c>
      <c r="BA214" s="113">
        <f>p_3*(inventory[[#This Row],[CO2_flux]]+inventory[[#This Row],[CH4_to_CO2]])+BA213*EXP(-1/life3_CO2)</f>
        <v>1.2750381230695629E-8</v>
      </c>
      <c r="BB214" s="113">
        <f>IF(fossil_CH4,K213*(1-EXP(-1/life_CH4))*CH4_to_CO2,0)</f>
        <v>6.4952312863895145E-9</v>
      </c>
    </row>
    <row r="215" spans="1:54" x14ac:dyDescent="0.2">
      <c r="A215" s="43">
        <v>208</v>
      </c>
      <c r="B215" s="107">
        <v>0</v>
      </c>
      <c r="C215" s="107">
        <v>0</v>
      </c>
      <c r="D215" s="107">
        <v>0</v>
      </c>
      <c r="E215" s="107">
        <v>0</v>
      </c>
      <c r="F215" s="107">
        <v>0</v>
      </c>
      <c r="G215" s="107">
        <v>0</v>
      </c>
      <c r="H215" s="131">
        <f>SUM(inventory[[#This Row],[CO2_IRF]:[other_IRF]])</f>
        <v>5.0980878316348666E-10</v>
      </c>
      <c r="I215" s="133">
        <f>SUM(inventory[[#This Row],[CO2_temp]:[other_temp]])</f>
        <v>4.8662789682230673E-13</v>
      </c>
      <c r="J215" s="117">
        <f>SUM(inventory[[#This Row],[CO2_mass0]:[CO2_mass3]])</f>
        <v>0.8391485466623233</v>
      </c>
      <c r="K215" s="117">
        <f>inventory[[#This Row],[CH4_flux]]+K214*EXP(-1/life_CH4)</f>
        <v>5.1887208142980942E-8</v>
      </c>
      <c r="L215" s="117">
        <f>inventory[[#This Row],[Gas1_flux]]+L214*EXP(-1/life_gas1)</f>
        <v>0.17924382226230487</v>
      </c>
      <c r="M215" s="117">
        <f>inventory[[#This Row],[Gas2_flux]]+M214*EXP(-1/life_gas2)</f>
        <v>0</v>
      </c>
      <c r="N215" s="140">
        <f>inventory[[#This Row],[Gas3_flux]]+N214*EXP(-1/life_gas3)</f>
        <v>9.8309252687098208E-3</v>
      </c>
      <c r="O215" s="3">
        <f>inventory[[#This Row],[CO2]]*A_CO2</f>
        <v>1.4699365091883915E-15</v>
      </c>
      <c r="P215" s="3">
        <f>inventory[[#This Row],[CH4]]*A_CH4</f>
        <v>1.0923629675389279E-20</v>
      </c>
      <c r="Q215" s="3">
        <f>inventory[[#This Row],[gas1]]*A_gas1</f>
        <v>6.396074068274632E-14</v>
      </c>
      <c r="R215" s="3">
        <f>inventory[[#This Row],[gas2]]*A_gas2</f>
        <v>0</v>
      </c>
      <c r="S215" s="3">
        <f>inventory[[#This Row],[gas3]]*A_gas3</f>
        <v>1.0478019254996857E-13</v>
      </c>
      <c r="T215" s="142">
        <f>inventory[[#This Row],[Other_forcing]]/earth_area</f>
        <v>0</v>
      </c>
      <c r="U215" s="3">
        <f>U214+A_CO2*(AX214+AY214*life1_CO2*(1-EXP(-1/life1_CO2))+AZ214*life2_CO2*(1-EXP(-1/life2_CO2))+BA214*life3_CO2*(1-EXP(-1/life3_CO2)))</f>
        <v>3.7536620063230942E-13</v>
      </c>
      <c r="V215" s="3">
        <f t="shared" si="39"/>
        <v>2.6105278313162071E-12</v>
      </c>
      <c r="W215" s="3">
        <f t="shared" si="40"/>
        <v>3.5437968565062346E-11</v>
      </c>
      <c r="X215" s="3">
        <f t="shared" si="41"/>
        <v>-3.5199999999999995E-12</v>
      </c>
      <c r="Y215" s="3">
        <f t="shared" si="42"/>
        <v>4.749049205664758E-10</v>
      </c>
      <c r="Z215" s="142">
        <f>Z214+inventory[[#This Row],[Other_radfor]]</f>
        <v>0</v>
      </c>
      <c r="AA215" s="3">
        <f>SUM(inventory[[#This Row],[CO2_temp_s1]:[CO2_temp_s2]])</f>
        <v>1.238244652926338E-15</v>
      </c>
      <c r="AB215" s="3">
        <f>inventory[[#This Row],[CH4_temp_s1]]+inventory[[#This Row],[CH4_temp_s2]]</f>
        <v>1.6970598613572577E-15</v>
      </c>
      <c r="AC215" s="3">
        <f>inventory[[#This Row],[gas1_temp_s1]]+inventory[[#This Row],[gas1_temp_s2]]</f>
        <v>7.0495979071456776E-14</v>
      </c>
      <c r="AD215" s="3">
        <f>inventory[[#This Row],[gas2_temp_s1]]+inventory[[#This Row],[gas2_temp_s2]]</f>
        <v>-2.2190326591452696E-15</v>
      </c>
      <c r="AE215" s="3">
        <f>inventory[[#This Row],[gas3_temp_s1]]+inventory[[#This Row],[gas3_temp_s2]]</f>
        <v>4.1541564589571168E-13</v>
      </c>
      <c r="AF215" s="142">
        <f>inventory[[#This Row],[other_temp_s1]]+inventory[[#This Row],[other_temp_s2]]</f>
        <v>0</v>
      </c>
      <c r="AG215" s="118">
        <f>inventory[[#This Row],[CO2_flux]]+AG214</f>
        <v>1</v>
      </c>
      <c r="AH215" s="118">
        <f>inventory[[#This Row],[CH4_flux]]+AH214</f>
        <v>1</v>
      </c>
      <c r="AI215" s="118">
        <f>inventory[[#This Row],[Gas1_flux]]+AI214</f>
        <v>1</v>
      </c>
      <c r="AJ215" s="118">
        <f>inventory[[#This Row],[Gas2_flux]]+AJ214</f>
        <v>1</v>
      </c>
      <c r="AK215" s="144">
        <f>inventory[[#This Row],[Gas3_flux]]+AK214</f>
        <v>1</v>
      </c>
      <c r="AL215" s="113">
        <f>A_CO2*(AX214*clim_sens1*(1-EXP(-1/clim_time1))
+AY214*clim_sens1*life1_CO2/(life1_CO2-clim_time1)*(EXP(-1/life1_CO2)-EXP(-1/clim_time1))
+AZ214*clim_sens1*life2_CO2/(life2_CO2-clim_time1)*(EXP(-1/life2_CO2)-EXP(-1/clim_time1))
+BA214*clim_sens1*life3_CO2/(life3_CO2-clim_time1)*(EXP(-1/life3_CO2)-EXP(-1/clim_time1)))
+AL214*EXP(-1/clim_time1)</f>
        <v>9.3620646999965421E-16</v>
      </c>
      <c r="AM215" s="113">
        <f>A_CO2*(AX214*clim_sens2*(1-EXP(-1/clim_time2))
+AY214*clim_sens2*life1_CO2/(life1_CO2-clim_time2)*(EXP(-1/life1_CO2)-EXP(-1/clim_time2))
+AZ214*clim_sens2*life2_CO2/(life2_CO2-clim_time2)*(EXP(-1/life2_CO2)-EXP(-1/clim_time2))
+BA214*clim_sens2*life3_CO2/(life3_CO2-clim_time2)*(EXP(-1/life3_CO2)-EXP(-1/clim_time2)))
+AM214*EXP(-1/clim_time2)</f>
        <v>3.0203818292668382E-16</v>
      </c>
      <c r="AN215" s="113">
        <f t="shared" si="43"/>
        <v>2.1360455308874998E-20</v>
      </c>
      <c r="AO215" s="113">
        <f t="shared" si="44"/>
        <v>1.6970385009019488E-15</v>
      </c>
      <c r="AP215" s="113">
        <f t="shared" si="45"/>
        <v>4.3370040065615192E-14</v>
      </c>
      <c r="AQ215" s="113">
        <f t="shared" si="46"/>
        <v>2.7125939005841584E-14</v>
      </c>
      <c r="AR215" s="113">
        <f t="shared" si="47"/>
        <v>-4.6655540904258584E-24</v>
      </c>
      <c r="AS215" s="113">
        <f t="shared" si="48"/>
        <v>-2.2190326544797155E-15</v>
      </c>
      <c r="AT215" s="113">
        <f t="shared" si="49"/>
        <v>8.1290534484245944E-14</v>
      </c>
      <c r="AU215" s="113">
        <f t="shared" si="50"/>
        <v>3.3412511141146572E-13</v>
      </c>
      <c r="AV215" s="113">
        <f t="shared" si="51"/>
        <v>0</v>
      </c>
      <c r="AW215" s="149">
        <f>T214*Other_forcing_efficacy*clim_sens2*(1-EXP(-1/clim_time2))
+AW214*EXP(-1/clim_time2)</f>
        <v>0</v>
      </c>
      <c r="AX215" s="113">
        <f>p_0*(inventory[[#This Row],[CO2_flux]]+inventory[[#This Row],[CH4_to_CO2]])+AX214</f>
        <v>0.51608748449675124</v>
      </c>
      <c r="AY215" s="113">
        <f>p_1*(inventory[[#This Row],[CO2_flux]]+inventory[[#This Row],[CH4_to_CO2]])+AY214*EXP(-1/life1_CO2)</f>
        <v>0.32009971739830095</v>
      </c>
      <c r="AZ215" s="113">
        <f>p_2*(inventory[[#This Row],[CO2_flux]]+inventory[[#This Row],[CH4_to_CO2]])+AZ214*EXP(-1/life2_CO2)</f>
        <v>2.9613330047768183E-3</v>
      </c>
      <c r="BA215" s="113">
        <f>p_3*(inventory[[#This Row],[CO2_flux]]+inventory[[#This Row],[CH4_to_CO2]])+BA214*EXP(-1/life3_CO2)</f>
        <v>1.1762494182296232E-8</v>
      </c>
      <c r="BB215" s="113">
        <f>IF(fossil_CH4,K214*(1-EXP(-1/life_CH4))*CH4_to_CO2,0)</f>
        <v>5.991987128580704E-9</v>
      </c>
    </row>
    <row r="216" spans="1:54" x14ac:dyDescent="0.2">
      <c r="A216" s="43">
        <v>209</v>
      </c>
      <c r="B216" s="107">
        <v>0</v>
      </c>
      <c r="C216" s="107">
        <v>0</v>
      </c>
      <c r="D216" s="107">
        <v>0</v>
      </c>
      <c r="E216" s="107">
        <v>0</v>
      </c>
      <c r="F216" s="107">
        <v>0</v>
      </c>
      <c r="G216" s="107">
        <v>0</v>
      </c>
      <c r="H216" s="131">
        <f>SUM(inventory[[#This Row],[CO2_IRF]:[other_IRF]])</f>
        <v>5.0997757404097412E-10</v>
      </c>
      <c r="I216" s="133">
        <f>SUM(inventory[[#This Row],[CO2_temp]:[other_temp]])</f>
        <v>4.8377942851280186E-13</v>
      </c>
      <c r="J216" s="117">
        <f>SUM(inventory[[#This Row],[CO2_mass0]:[CO2_mass3]])</f>
        <v>0.83825802126959692</v>
      </c>
      <c r="K216" s="117">
        <f>inventory[[#This Row],[CH4_flux]]+K215*EXP(-1/life_CH4)</f>
        <v>4.7867038081033888E-8</v>
      </c>
      <c r="L216" s="117">
        <f>inventory[[#This Row],[Gas1_flux]]+L215*EXP(-1/life_gas1)</f>
        <v>0.17776857282813652</v>
      </c>
      <c r="M216" s="117">
        <f>inventory[[#This Row],[Gas2_flux]]+M215*EXP(-1/life_gas2)</f>
        <v>0</v>
      </c>
      <c r="N216" s="140">
        <f>inventory[[#This Row],[Gas3_flux]]+N215*EXP(-1/life_gas3)</f>
        <v>9.6148697704850229E-3</v>
      </c>
      <c r="O216" s="3">
        <f>inventory[[#This Row],[CO2]]*A_CO2</f>
        <v>1.4683765758579527E-15</v>
      </c>
      <c r="P216" s="3">
        <f>inventory[[#This Row],[CH4]]*A_CH4</f>
        <v>1.0077277548140801E-20</v>
      </c>
      <c r="Q216" s="3">
        <f>inventory[[#This Row],[gas1]]*A_gas1</f>
        <v>6.3434317817454336E-14</v>
      </c>
      <c r="R216" s="3">
        <f>inventory[[#This Row],[gas2]]*A_gas2</f>
        <v>0</v>
      </c>
      <c r="S216" s="3">
        <f>inventory[[#This Row],[gas3]]*A_gas3</f>
        <v>1.0247742489720981E-13</v>
      </c>
      <c r="T216" s="142">
        <f>inventory[[#This Row],[Other_forcing]]/earth_area</f>
        <v>0</v>
      </c>
      <c r="U216" s="3">
        <f>U215+A_CO2*(AX215+AY215*life1_CO2*(1-EXP(-1/life1_CO2))+AZ215*life2_CO2*(1-EXP(-1/life2_CO2))+BA215*life3_CO2*(1-EXP(-1/life3_CO2)))</f>
        <v>3.76835356550526E-13</v>
      </c>
      <c r="V216" s="3">
        <f t="shared" si="39"/>
        <v>2.6105278418109735E-12</v>
      </c>
      <c r="W216" s="3">
        <f t="shared" si="40"/>
        <v>3.5501665731762678E-11</v>
      </c>
      <c r="X216" s="3">
        <f t="shared" si="41"/>
        <v>-3.5199999999999995E-12</v>
      </c>
      <c r="Y216" s="3">
        <f t="shared" si="42"/>
        <v>4.7500854511084999E-10</v>
      </c>
      <c r="Z216" s="142">
        <f>Z215+inventory[[#This Row],[Other_radfor]]</f>
        <v>0</v>
      </c>
      <c r="AA216" s="3">
        <f>SUM(inventory[[#This Row],[CO2_temp_s1]:[CO2_temp_s2]])</f>
        <v>1.2380150292355536E-15</v>
      </c>
      <c r="AB216" s="3">
        <f>inventory[[#This Row],[CH4_temp_s1]]+inventory[[#This Row],[CH4_temp_s2]]</f>
        <v>1.6929191013627709E-15</v>
      </c>
      <c r="AC216" s="3">
        <f>inventory[[#This Row],[gas1_temp_s1]]+inventory[[#This Row],[gas1_temp_s2]]</f>
        <v>7.0139514080409732E-14</v>
      </c>
      <c r="AD216" s="3">
        <f>inventory[[#This Row],[gas2_temp_s1]]+inventory[[#This Row],[gas2_temp_s2]]</f>
        <v>-2.2136203865409473E-15</v>
      </c>
      <c r="AE216" s="3">
        <f>inventory[[#This Row],[gas3_temp_s1]]+inventory[[#This Row],[gas3_temp_s2]]</f>
        <v>4.1292260068833479E-13</v>
      </c>
      <c r="AF216" s="142">
        <f>inventory[[#This Row],[other_temp_s1]]+inventory[[#This Row],[other_temp_s2]]</f>
        <v>0</v>
      </c>
      <c r="AG216" s="118">
        <f>inventory[[#This Row],[CO2_flux]]+AG215</f>
        <v>1</v>
      </c>
      <c r="AH216" s="118">
        <f>inventory[[#This Row],[CH4_flux]]+AH215</f>
        <v>1</v>
      </c>
      <c r="AI216" s="118">
        <f>inventory[[#This Row],[Gas1_flux]]+AI215</f>
        <v>1</v>
      </c>
      <c r="AJ216" s="118">
        <f>inventory[[#This Row],[Gas2_flux]]+AJ215</f>
        <v>1</v>
      </c>
      <c r="AK216" s="144">
        <f>inventory[[#This Row],[Gas3_flux]]+AK215</f>
        <v>1</v>
      </c>
      <c r="AL216" s="113">
        <f>A_CO2*(AX215*clim_sens1*(1-EXP(-1/clim_time1))
+AY215*clim_sens1*life1_CO2/(life1_CO2-clim_time1)*(EXP(-1/life1_CO2)-EXP(-1/clim_time1))
+AZ215*clim_sens1*life2_CO2/(life2_CO2-clim_time1)*(EXP(-1/life2_CO2)-EXP(-1/clim_time1))
+BA215*clim_sens1*life3_CO2/(life3_CO2-clim_time1)*(EXP(-1/life3_CO2)-EXP(-1/clim_time1)))
+AL215*EXP(-1/clim_time1)</f>
        <v>9.3517628677987217E-16</v>
      </c>
      <c r="AM216" s="113">
        <f>A_CO2*(AX215*clim_sens2*(1-EXP(-1/clim_time2))
+AY215*clim_sens2*life1_CO2/(life1_CO2-clim_time2)*(EXP(-1/life1_CO2)-EXP(-1/clim_time2))
+AZ215*clim_sens2*life2_CO2/(life2_CO2-clim_time2)*(EXP(-1/life2_CO2)-EXP(-1/clim_time2))
+BA215*clim_sens2*life3_CO2/(life3_CO2-clim_time2)*(EXP(-1/life3_CO2)-EXP(-1/clim_time2)))
+AM215*EXP(-1/clim_time2)</f>
        <v>3.0283874245568139E-16</v>
      </c>
      <c r="AN216" s="113">
        <f t="shared" si="43"/>
        <v>1.9705720364582534E-20</v>
      </c>
      <c r="AO216" s="113">
        <f t="shared" si="44"/>
        <v>1.6928993956424064E-15</v>
      </c>
      <c r="AP216" s="113">
        <f t="shared" si="45"/>
        <v>4.3013087027124734E-14</v>
      </c>
      <c r="AQ216" s="113">
        <f t="shared" si="46"/>
        <v>2.7126427053285004E-14</v>
      </c>
      <c r="AR216" s="113">
        <f t="shared" si="47"/>
        <v>-4.1419180774666092E-24</v>
      </c>
      <c r="AS216" s="113">
        <f t="shared" si="48"/>
        <v>-2.2136203823990292E-15</v>
      </c>
      <c r="AT216" s="113">
        <f t="shared" si="49"/>
        <v>7.9504002055242024E-14</v>
      </c>
      <c r="AU216" s="113">
        <f t="shared" si="50"/>
        <v>3.3341859863309278E-13</v>
      </c>
      <c r="AV216" s="113">
        <f t="shared" si="51"/>
        <v>0</v>
      </c>
      <c r="AW216" s="149">
        <f>T215*Other_forcing_efficacy*clim_sens2*(1-EXP(-1/clim_time2))
+AW215*EXP(-1/clim_time2)</f>
        <v>0</v>
      </c>
      <c r="AX216" s="113">
        <f>p_0*(inventory[[#This Row],[CO2_flux]]+inventory[[#This Row],[CH4_to_CO2]])+AX215</f>
        <v>0.51608748569792784</v>
      </c>
      <c r="AY216" s="113">
        <f>p_1*(inventory[[#This Row],[CO2_flux]]+inventory[[#This Row],[CH4_to_CO2]])+AY215*EXP(-1/life1_CO2)</f>
        <v>0.31928913482762772</v>
      </c>
      <c r="AZ216" s="113">
        <f>p_2*(inventory[[#This Row],[CO2_flux]]+inventory[[#This Row],[CH4_to_CO2]])+AZ215*EXP(-1/life2_CO2)</f>
        <v>2.8813898928937987E-3</v>
      </c>
      <c r="BA216" s="113">
        <f>p_3*(inventory[[#This Row],[CO2_flux]]+inventory[[#This Row],[CH4_to_CO2]])+BA215*EXP(-1/life3_CO2)</f>
        <v>1.0851147654743837E-8</v>
      </c>
      <c r="BB216" s="113">
        <f>IF(fossil_CH4,K215*(1-EXP(-1/life_CH4))*CH4_to_CO2,0)</f>
        <v>5.527733835177195E-9</v>
      </c>
    </row>
    <row r="217" spans="1:54" x14ac:dyDescent="0.2">
      <c r="A217" s="43">
        <v>210</v>
      </c>
      <c r="B217" s="107">
        <v>0</v>
      </c>
      <c r="C217" s="107">
        <v>0</v>
      </c>
      <c r="D217" s="107">
        <v>0</v>
      </c>
      <c r="E217" s="107">
        <v>0</v>
      </c>
      <c r="F217" s="107">
        <v>0</v>
      </c>
      <c r="G217" s="107">
        <v>0</v>
      </c>
      <c r="H217" s="131">
        <f>SUM(inventory[[#This Row],[CO2_IRF]:[other_IRF]])</f>
        <v>5.1014356173804284E-10</v>
      </c>
      <c r="I217" s="133">
        <f>SUM(inventory[[#This Row],[CO2_temp]:[other_temp]])</f>
        <v>4.8097195034611282E-13</v>
      </c>
      <c r="J217" s="117">
        <f>SUM(inventory[[#This Row],[CO2_mass0]:[CO2_mass3]])</f>
        <v>0.83737170642233871</v>
      </c>
      <c r="K217" s="117">
        <f>inventory[[#This Row],[CH4_flux]]+K216*EXP(-1/life_CH4)</f>
        <v>4.4158346857617519E-8</v>
      </c>
      <c r="L217" s="117">
        <f>inventory[[#This Row],[Gas1_flux]]+L216*EXP(-1/life_gas1)</f>
        <v>0.17630546529579522</v>
      </c>
      <c r="M217" s="117">
        <f>inventory[[#This Row],[Gas2_flux]]+M216*EXP(-1/life_gas2)</f>
        <v>0</v>
      </c>
      <c r="N217" s="140">
        <f>inventory[[#This Row],[Gas3_flux]]+N216*EXP(-1/life_gas3)</f>
        <v>9.4035625514951142E-3</v>
      </c>
      <c r="O217" s="3">
        <f>inventory[[#This Row],[CO2]]*A_CO2</f>
        <v>1.4668240181400105E-15</v>
      </c>
      <c r="P217" s="3">
        <f>inventory[[#This Row],[CH4]]*A_CH4</f>
        <v>9.2964999546859661E-21</v>
      </c>
      <c r="Q217" s="3">
        <f>inventory[[#This Row],[gas1]]*A_gas1</f>
        <v>6.2912227626083007E-14</v>
      </c>
      <c r="R217" s="3">
        <f>inventory[[#This Row],[gas2]]*A_gas2</f>
        <v>0</v>
      </c>
      <c r="S217" s="3">
        <f>inventory[[#This Row],[gas3]]*A_gas3</f>
        <v>1.0022526546279405E-13</v>
      </c>
      <c r="T217" s="142">
        <f>inventory[[#This Row],[Other_forcing]]/earth_area</f>
        <v>0</v>
      </c>
      <c r="U217" s="3">
        <f>U216+A_CO2*(AX216+AY216*life1_CO2*(1-EXP(-1/life1_CO2))+AZ216*life2_CO2*(1-EXP(-1/life2_CO2))+BA216*life3_CO2*(1-EXP(-1/life3_CO2)))</f>
        <v>3.7830295623298121E-13</v>
      </c>
      <c r="V217" s="3">
        <f t="shared" si="39"/>
        <v>2.6105278514926157E-12</v>
      </c>
      <c r="W217" s="3">
        <f t="shared" si="40"/>
        <v>3.5564838644918608E-11</v>
      </c>
      <c r="X217" s="3">
        <f t="shared" si="41"/>
        <v>-3.5199999999999995E-12</v>
      </c>
      <c r="Y217" s="3">
        <f t="shared" si="42"/>
        <v>4.7510989228539865E-10</v>
      </c>
      <c r="Z217" s="142">
        <f>Z216+inventory[[#This Row],[Other_radfor]]</f>
        <v>0</v>
      </c>
      <c r="AA217" s="3">
        <f>SUM(inventory[[#This Row],[CO2_temp_s1]:[CO2_temp_s2]])</f>
        <v>1.2377872393191699E-15</v>
      </c>
      <c r="AB217" s="3">
        <f>inventory[[#This Row],[CH4_temp_s1]]+inventory[[#This Row],[CH4_temp_s2]]</f>
        <v>1.6887885640701001E-15</v>
      </c>
      <c r="AC217" s="3">
        <f>inventory[[#This Row],[gas1_temp_s1]]+inventory[[#This Row],[gas1_temp_s2]]</f>
        <v>6.9785437220365472E-14</v>
      </c>
      <c r="AD217" s="3">
        <f>inventory[[#This Row],[gas2_temp_s1]]+inventory[[#This Row],[gas2_temp_s2]]</f>
        <v>-2.2082213146524547E-15</v>
      </c>
      <c r="AE217" s="3">
        <f>inventory[[#This Row],[gas3_temp_s1]]+inventory[[#This Row],[gas3_temp_s2]]</f>
        <v>4.1046815863701052E-13</v>
      </c>
      <c r="AF217" s="142">
        <f>inventory[[#This Row],[other_temp_s1]]+inventory[[#This Row],[other_temp_s2]]</f>
        <v>0</v>
      </c>
      <c r="AG217" s="118">
        <f>inventory[[#This Row],[CO2_flux]]+AG216</f>
        <v>1</v>
      </c>
      <c r="AH217" s="118">
        <f>inventory[[#This Row],[CH4_flux]]+AH216</f>
        <v>1</v>
      </c>
      <c r="AI217" s="118">
        <f>inventory[[#This Row],[Gas1_flux]]+AI216</f>
        <v>1</v>
      </c>
      <c r="AJ217" s="118">
        <f>inventory[[#This Row],[Gas2_flux]]+AJ216</f>
        <v>1</v>
      </c>
      <c r="AK217" s="144">
        <f>inventory[[#This Row],[Gas3_flux]]+AK216</f>
        <v>1</v>
      </c>
      <c r="AL217" s="113">
        <f>A_CO2*(AX216*clim_sens1*(1-EXP(-1/clim_time1))
+AY216*clim_sens1*life1_CO2/(life1_CO2-clim_time1)*(EXP(-1/life1_CO2)-EXP(-1/clim_time1))
+AZ216*clim_sens1*life2_CO2/(life2_CO2-clim_time1)*(EXP(-1/life2_CO2)-EXP(-1/clim_time1))
+BA216*clim_sens1*life3_CO2/(life3_CO2-clim_time1)*(EXP(-1/life3_CO2)-EXP(-1/clim_time1)))
+AL216*EXP(-1/clim_time1)</f>
        <v>9.3415151826936394E-16</v>
      </c>
      <c r="AM217" s="113">
        <f>A_CO2*(AX216*clim_sens2*(1-EXP(-1/clim_time2))
+AY216*clim_sens2*life1_CO2/(life1_CO2-clim_time2)*(EXP(-1/life1_CO2)-EXP(-1/clim_time2))
+AZ216*clim_sens2*life2_CO2/(life2_CO2-clim_time2)*(EXP(-1/life2_CO2)-EXP(-1/clim_time2))
+BA216*clim_sens2*life3_CO2/(life3_CO2-clim_time2)*(EXP(-1/life3_CO2)-EXP(-1/clim_time2)))
+AM216*EXP(-1/clim_time2)</f>
        <v>3.0363572104980591E-16</v>
      </c>
      <c r="AN217" s="113">
        <f t="shared" si="43"/>
        <v>1.8179164356271739E-20</v>
      </c>
      <c r="AO217" s="113">
        <f t="shared" si="44"/>
        <v>1.6887703849057437E-15</v>
      </c>
      <c r="AP217" s="113">
        <f t="shared" si="45"/>
        <v>4.2659071857022099E-14</v>
      </c>
      <c r="AQ217" s="113">
        <f t="shared" si="46"/>
        <v>2.7126365363343377E-14</v>
      </c>
      <c r="AR217" s="113">
        <f t="shared" si="47"/>
        <v>-3.6770520774047635E-24</v>
      </c>
      <c r="AS217" s="113">
        <f t="shared" si="48"/>
        <v>-2.2082213109754024E-15</v>
      </c>
      <c r="AT217" s="113">
        <f t="shared" si="49"/>
        <v>7.7756732475764672E-14</v>
      </c>
      <c r="AU217" s="113">
        <f t="shared" si="50"/>
        <v>3.3271142616124583E-13</v>
      </c>
      <c r="AV217" s="113">
        <f t="shared" si="51"/>
        <v>0</v>
      </c>
      <c r="AW217" s="149">
        <f>T216*Other_forcing_efficacy*clim_sens2*(1-EXP(-1/clim_time2))
+AW216*EXP(-1/clim_time2)</f>
        <v>0</v>
      </c>
      <c r="AX217" s="113">
        <f>p_0*(inventory[[#This Row],[CO2_flux]]+inventory[[#This Row],[CH4_to_CO2]])+AX216</f>
        <v>0.51608748680603844</v>
      </c>
      <c r="AY217" s="113">
        <f>p_1*(inventory[[#This Row],[CO2_flux]]+inventory[[#This Row],[CH4_to_CO2]])+AY216*EXP(-1/life1_CO2)</f>
        <v>0.31848060478734708</v>
      </c>
      <c r="AZ217" s="113">
        <f>p_2*(inventory[[#This Row],[CO2_flux]]+inventory[[#This Row],[CH4_to_CO2]])+AZ216*EXP(-1/life2_CO2)</f>
        <v>2.8036048185418362E-3</v>
      </c>
      <c r="BA217" s="113">
        <f>p_3*(inventory[[#This Row],[CO2_flux]]+inventory[[#This Row],[CH4_to_CO2]])+BA216*EXP(-1/life3_CO2)</f>
        <v>1.0010411363456799E-8</v>
      </c>
      <c r="BB217" s="113">
        <f>IF(fossil_CH4,K216*(1-EXP(-1/life_CH4))*CH4_to_CO2,0)</f>
        <v>5.0994504321975102E-9</v>
      </c>
    </row>
    <row r="218" spans="1:54" x14ac:dyDescent="0.2">
      <c r="A218" s="43">
        <v>211</v>
      </c>
      <c r="B218" s="107">
        <v>0</v>
      </c>
      <c r="C218" s="107">
        <v>0</v>
      </c>
      <c r="D218" s="107">
        <v>0</v>
      </c>
      <c r="E218" s="107">
        <v>0</v>
      </c>
      <c r="F218" s="107">
        <v>0</v>
      </c>
      <c r="G218" s="107">
        <v>0</v>
      </c>
      <c r="H218" s="131">
        <f>SUM(inventory[[#This Row],[CO2_IRF]:[other_IRF]])</f>
        <v>5.1030680062694219E-10</v>
      </c>
      <c r="I218" s="133">
        <f>SUM(inventory[[#This Row],[CO2_temp]:[other_temp]])</f>
        <v>4.7820463501638675E-13</v>
      </c>
      <c r="J218" s="117">
        <f>SUM(inventory[[#This Row],[CO2_mass0]:[CO2_mass3]])</f>
        <v>0.83648953868273435</v>
      </c>
      <c r="K218" s="117">
        <f>inventory[[#This Row],[CH4_flux]]+K217*EXP(-1/life_CH4)</f>
        <v>4.0737001397424702E-8</v>
      </c>
      <c r="L218" s="117">
        <f>inventory[[#This Row],[Gas1_flux]]+L217*EXP(-1/life_gas1)</f>
        <v>0.17485439973249906</v>
      </c>
      <c r="M218" s="117">
        <f>inventory[[#This Row],[Gas2_flux]]+M217*EXP(-1/life_gas2)</f>
        <v>0</v>
      </c>
      <c r="N218" s="140">
        <f>inventory[[#This Row],[Gas3_flux]]+N217*EXP(-1/life_gas3)</f>
        <v>9.196899258201871E-3</v>
      </c>
      <c r="O218" s="3">
        <f>inventory[[#This Row],[CO2]]*A_CO2</f>
        <v>1.4652787249105454E-15</v>
      </c>
      <c r="P218" s="3">
        <f>inventory[[#This Row],[CH4]]*A_CH4</f>
        <v>8.5762162443785272E-21</v>
      </c>
      <c r="Q218" s="3">
        <f>inventory[[#This Row],[gas1]]*A_gas1</f>
        <v>6.2394434448966814E-14</v>
      </c>
      <c r="R218" s="3">
        <f>inventory[[#This Row],[gas2]]*A_gas2</f>
        <v>0</v>
      </c>
      <c r="S218" s="3">
        <f>inventory[[#This Row],[gas3]]*A_gas3</f>
        <v>9.8022602023453472E-14</v>
      </c>
      <c r="T218" s="142">
        <f>inventory[[#This Row],[Other_forcing]]/earth_area</f>
        <v>0</v>
      </c>
      <c r="U218" s="3">
        <f>U217+A_CO2*(AX217+AY217*life1_CO2*(1-EXP(-1/life1_CO2))+AZ217*life2_CO2*(1-EXP(-1/life2_CO2))+BA217*life3_CO2*(1-EXP(-1/life3_CO2)))</f>
        <v>3.7976900699946132E-13</v>
      </c>
      <c r="V218" s="3">
        <f t="shared" si="39"/>
        <v>2.6105278604241339E-12</v>
      </c>
      <c r="W218" s="3">
        <f t="shared" si="40"/>
        <v>3.5627491619349671E-11</v>
      </c>
      <c r="X218" s="3">
        <f t="shared" si="41"/>
        <v>-3.5199999999999995E-12</v>
      </c>
      <c r="Y218" s="3">
        <f t="shared" si="42"/>
        <v>4.7520901214016894E-10</v>
      </c>
      <c r="Z218" s="142">
        <f>Z217+inventory[[#This Row],[Other_radfor]]</f>
        <v>0</v>
      </c>
      <c r="AA218" s="3">
        <f>SUM(inventory[[#This Row],[CO2_temp_s1]:[CO2_temp_s2]])</f>
        <v>1.2375612101619199E-15</v>
      </c>
      <c r="AB218" s="3">
        <f>inventory[[#This Row],[CH4_temp_s1]]+inventory[[#This Row],[CH4_temp_s2]]</f>
        <v>1.6846682149963866E-15</v>
      </c>
      <c r="AC218" s="3">
        <f>inventory[[#This Row],[gas1_temp_s1]]+inventory[[#This Row],[gas1_temp_s2]]</f>
        <v>6.9433730167066866E-14</v>
      </c>
      <c r="AD218" s="3">
        <f>inventory[[#This Row],[gas2_temp_s1]]+inventory[[#This Row],[gas2_temp_s2]]</f>
        <v>-2.2028354112764864E-15</v>
      </c>
      <c r="AE218" s="3">
        <f>inventory[[#This Row],[gas3_temp_s1]]+inventory[[#This Row],[gas3_temp_s2]]</f>
        <v>4.0805151083543809E-13</v>
      </c>
      <c r="AF218" s="142">
        <f>inventory[[#This Row],[other_temp_s1]]+inventory[[#This Row],[other_temp_s2]]</f>
        <v>0</v>
      </c>
      <c r="AG218" s="118">
        <f>inventory[[#This Row],[CO2_flux]]+AG217</f>
        <v>1</v>
      </c>
      <c r="AH218" s="118">
        <f>inventory[[#This Row],[CH4_flux]]+AH217</f>
        <v>1</v>
      </c>
      <c r="AI218" s="118">
        <f>inventory[[#This Row],[Gas1_flux]]+AI217</f>
        <v>1</v>
      </c>
      <c r="AJ218" s="118">
        <f>inventory[[#This Row],[Gas2_flux]]+AJ217</f>
        <v>1</v>
      </c>
      <c r="AK218" s="144">
        <f>inventory[[#This Row],[Gas3_flux]]+AK217</f>
        <v>1</v>
      </c>
      <c r="AL218" s="113">
        <f>A_CO2*(AX217*clim_sens1*(1-EXP(-1/clim_time1))
+AY217*clim_sens1*life1_CO2/(life1_CO2-clim_time1)*(EXP(-1/life1_CO2)-EXP(-1/clim_time1))
+AZ217*clim_sens1*life2_CO2/(life2_CO2-clim_time1)*(EXP(-1/life2_CO2)-EXP(-1/clim_time1))
+BA217*clim_sens1*life3_CO2/(life3_CO2-clim_time1)*(EXP(-1/life3_CO2)-EXP(-1/clim_time1)))
+AL217*EXP(-1/clim_time1)</f>
        <v>9.3313207505991089E-16</v>
      </c>
      <c r="AM218" s="113">
        <f>A_CO2*(AX217*clim_sens2*(1-EXP(-1/clim_time2))
+AY217*clim_sens2*life1_CO2/(life1_CO2-clim_time2)*(EXP(-1/life1_CO2)-EXP(-1/clim_time2))
+AZ217*clim_sens2*life2_CO2/(life2_CO2-clim_time2)*(EXP(-1/life2_CO2)-EXP(-1/clim_time2))
+BA217*clim_sens2*life3_CO2/(life3_CO2-clim_time2)*(EXP(-1/life3_CO2)-EXP(-1/clim_time2)))
+AM217*EXP(-1/clim_time2)</f>
        <v>3.0442913510200899E-16</v>
      </c>
      <c r="AN218" s="113">
        <f t="shared" si="43"/>
        <v>1.6770859282518811E-20</v>
      </c>
      <c r="AO218" s="113">
        <f t="shared" si="44"/>
        <v>1.6846514441371041E-15</v>
      </c>
      <c r="AP218" s="113">
        <f t="shared" si="45"/>
        <v>4.2307970375463205E-14</v>
      </c>
      <c r="AQ218" s="113">
        <f t="shared" si="46"/>
        <v>2.7125759791603668E-14</v>
      </c>
      <c r="AR218" s="113">
        <f t="shared" si="47"/>
        <v>-3.2643600687091779E-24</v>
      </c>
      <c r="AS218" s="113">
        <f t="shared" si="48"/>
        <v>-2.2028354080121263E-15</v>
      </c>
      <c r="AT218" s="113">
        <f t="shared" si="49"/>
        <v>7.6047862861328907E-14</v>
      </c>
      <c r="AU218" s="113">
        <f t="shared" si="50"/>
        <v>3.3200364797410915E-13</v>
      </c>
      <c r="AV218" s="113">
        <f t="shared" si="51"/>
        <v>0</v>
      </c>
      <c r="AW218" s="149">
        <f>T217*Other_forcing_efficacy*clim_sens2*(1-EXP(-1/clim_time2))
+AW217*EXP(-1/clim_time2)</f>
        <v>0</v>
      </c>
      <c r="AX218" s="113">
        <f>p_0*(inventory[[#This Row],[CO2_flux]]+inventory[[#This Row],[CH4_to_CO2]])+AX217</f>
        <v>0.51608748782829372</v>
      </c>
      <c r="AY218" s="113">
        <f>p_1*(inventory[[#This Row],[CO2_flux]]+inventory[[#This Row],[CH4_to_CO2]])+AY217*EXP(-1/life1_CO2)</f>
        <v>0.31767412208729956</v>
      </c>
      <c r="AZ218" s="113">
        <f>p_2*(inventory[[#This Row],[CO2_flux]]+inventory[[#This Row],[CH4_to_CO2]])+AZ217*EXP(-1/life2_CO2)</f>
        <v>2.7279195323264842E-3</v>
      </c>
      <c r="BA218" s="113">
        <f>p_3*(inventory[[#This Row],[CO2_flux]]+inventory[[#This Row],[CH4_to_CO2]])+BA217*EXP(-1/life3_CO2)</f>
        <v>9.2348144964939785E-9</v>
      </c>
      <c r="BB218" s="113">
        <f>IF(fossil_CH4,K217*(1-EXP(-1/life_CH4))*CH4_to_CO2,0)</f>
        <v>4.7043500077651226E-9</v>
      </c>
    </row>
    <row r="219" spans="1:54" x14ac:dyDescent="0.2">
      <c r="A219" s="43">
        <v>212</v>
      </c>
      <c r="B219" s="107">
        <v>0</v>
      </c>
      <c r="C219" s="107">
        <v>0</v>
      </c>
      <c r="D219" s="107">
        <v>0</v>
      </c>
      <c r="E219" s="107">
        <v>0</v>
      </c>
      <c r="F219" s="107">
        <v>0</v>
      </c>
      <c r="G219" s="107">
        <v>0</v>
      </c>
      <c r="H219" s="131">
        <f>SUM(inventory[[#This Row],[CO2_IRF]:[other_IRF]])</f>
        <v>5.10467343944338E-10</v>
      </c>
      <c r="I219" s="133">
        <f>SUM(inventory[[#This Row],[CO2_temp]:[other_temp]])</f>
        <v>4.7547667304932122E-13</v>
      </c>
      <c r="J219" s="117">
        <f>SUM(inventory[[#This Row],[CO2_mass0]:[CO2_mass3]])</f>
        <v>0.83561145619718669</v>
      </c>
      <c r="K219" s="117">
        <f>inventory[[#This Row],[CH4_flux]]+K218*EXP(-1/life_CH4)</f>
        <v>3.7580738432184089E-8</v>
      </c>
      <c r="L219" s="117">
        <f>inventory[[#This Row],[Gas1_flux]]+L218*EXP(-1/life_gas1)</f>
        <v>0.17341527702795348</v>
      </c>
      <c r="M219" s="117">
        <f>inventory[[#This Row],[Gas2_flux]]+M218*EXP(-1/life_gas2)</f>
        <v>0</v>
      </c>
      <c r="N219" s="140">
        <f>inventory[[#This Row],[Gas3_flux]]+N218*EXP(-1/life_gas3)</f>
        <v>8.9947778304580849E-3</v>
      </c>
      <c r="O219" s="3">
        <f>inventory[[#This Row],[CO2]]*A_CO2</f>
        <v>1.4637405878206117E-15</v>
      </c>
      <c r="P219" s="3">
        <f>inventory[[#This Row],[CH4]]*A_CH4</f>
        <v>7.9117394104076766E-21</v>
      </c>
      <c r="Q219" s="3">
        <f>inventory[[#This Row],[gas1]]*A_gas1</f>
        <v>6.1880902919933753E-14</v>
      </c>
      <c r="R219" s="3">
        <f>inventory[[#This Row],[gas2]]*A_gas2</f>
        <v>0</v>
      </c>
      <c r="S219" s="3">
        <f>inventory[[#This Row],[gas3]]*A_gas3</f>
        <v>9.5868346799392773E-14</v>
      </c>
      <c r="T219" s="142">
        <f>inventory[[#This Row],[Other_forcing]]/earth_area</f>
        <v>0</v>
      </c>
      <c r="U219" s="3">
        <f>U218+A_CO2*(AX218+AY218*life1_CO2*(1-EXP(-1/life1_CO2))+AZ218*life2_CO2*(1-EXP(-1/life2_CO2))+BA218*life3_CO2*(1-EXP(-1/life3_CO2)))</f>
        <v>3.812335160600247E-13</v>
      </c>
      <c r="V219" s="3">
        <f t="shared" si="39"/>
        <v>2.6105278686636464E-12</v>
      </c>
      <c r="W219" s="3">
        <f t="shared" si="40"/>
        <v>3.568962893436267E-11</v>
      </c>
      <c r="X219" s="3">
        <f t="shared" si="41"/>
        <v>-3.5199999999999995E-12</v>
      </c>
      <c r="Y219" s="3">
        <f t="shared" si="42"/>
        <v>4.7530595362525163E-10</v>
      </c>
      <c r="Z219" s="142">
        <f>Z218+inventory[[#This Row],[Other_radfor]]</f>
        <v>0</v>
      </c>
      <c r="AA219" s="3">
        <f>SUM(inventory[[#This Row],[CO2_temp_s1]:[CO2_temp_s2]])</f>
        <v>1.237336870859453E-15</v>
      </c>
      <c r="AB219" s="3">
        <f>inventory[[#This Row],[CH4_temp_s1]]+inventory[[#This Row],[CH4_temp_s2]]</f>
        <v>1.6805580204824105E-15</v>
      </c>
      <c r="AC219" s="3">
        <f>inventory[[#This Row],[gas1_temp_s1]]+inventory[[#This Row],[gas1_temp_s2]]</f>
        <v>6.9084374743825861E-14</v>
      </c>
      <c r="AD219" s="3">
        <f>inventory[[#This Row],[gas2_temp_s1]]+inventory[[#This Row],[gas2_temp_s2]]</f>
        <v>-2.1974626442890071E-15</v>
      </c>
      <c r="AE219" s="3">
        <f>inventory[[#This Row],[gas3_temp_s1]]+inventory[[#This Row],[gas3_temp_s2]]</f>
        <v>4.0567186605844248E-13</v>
      </c>
      <c r="AF219" s="142">
        <f>inventory[[#This Row],[other_temp_s1]]+inventory[[#This Row],[other_temp_s2]]</f>
        <v>0</v>
      </c>
      <c r="AG219" s="118">
        <f>inventory[[#This Row],[CO2_flux]]+AG218</f>
        <v>1</v>
      </c>
      <c r="AH219" s="118">
        <f>inventory[[#This Row],[CH4_flux]]+AH218</f>
        <v>1</v>
      </c>
      <c r="AI219" s="118">
        <f>inventory[[#This Row],[Gas1_flux]]+AI218</f>
        <v>1</v>
      </c>
      <c r="AJ219" s="118">
        <f>inventory[[#This Row],[Gas2_flux]]+AJ218</f>
        <v>1</v>
      </c>
      <c r="AK219" s="144">
        <f>inventory[[#This Row],[Gas3_flux]]+AK218</f>
        <v>1</v>
      </c>
      <c r="AL219" s="113">
        <f>A_CO2*(AX218*clim_sens1*(1-EXP(-1/clim_time1))
+AY218*clim_sens1*life1_CO2/(life1_CO2-clim_time1)*(EXP(-1/life1_CO2)-EXP(-1/clim_time1))
+AZ218*clim_sens1*life2_CO2/(life2_CO2-clim_time1)*(EXP(-1/life2_CO2)-EXP(-1/clim_time1))
+BA218*clim_sens1*life3_CO2/(life3_CO2-clim_time1)*(EXP(-1/life3_CO2)-EXP(-1/clim_time1)))
+AL218*EXP(-1/clim_time1)</f>
        <v>9.3211787000900587E-16</v>
      </c>
      <c r="AM219" s="113">
        <f>A_CO2*(AX218*clim_sens2*(1-EXP(-1/clim_time2))
+AY218*clim_sens2*life1_CO2/(life1_CO2-clim_time2)*(EXP(-1/life1_CO2)-EXP(-1/clim_time2))
+AZ218*clim_sens2*life2_CO2/(life2_CO2-clim_time2)*(EXP(-1/life2_CO2)-EXP(-1/clim_time2))
+BA218*clim_sens2*life3_CO2/(life3_CO2-clim_time2)*(EXP(-1/life3_CO2)-EXP(-1/clim_time2)))
+AM218*EXP(-1/clim_time2)</f>
        <v>3.0521900085044717E-16</v>
      </c>
      <c r="AN219" s="113">
        <f t="shared" si="43"/>
        <v>1.5471645997158695E-20</v>
      </c>
      <c r="AO219" s="113">
        <f t="shared" si="44"/>
        <v>1.6805425488364134E-15</v>
      </c>
      <c r="AP219" s="113">
        <f t="shared" si="45"/>
        <v>4.1959758601613263E-14</v>
      </c>
      <c r="AQ219" s="113">
        <f t="shared" si="46"/>
        <v>2.7124616142212595E-14</v>
      </c>
      <c r="AR219" s="113">
        <f t="shared" si="47"/>
        <v>-2.8979863308609839E-24</v>
      </c>
      <c r="AS219" s="113">
        <f t="shared" si="48"/>
        <v>-2.1974626413910209E-15</v>
      </c>
      <c r="AT219" s="113">
        <f t="shared" si="49"/>
        <v>7.4376549291153481E-14</v>
      </c>
      <c r="AU219" s="113">
        <f t="shared" si="50"/>
        <v>3.31295316767289E-13</v>
      </c>
      <c r="AV219" s="113">
        <f t="shared" si="51"/>
        <v>0</v>
      </c>
      <c r="AW219" s="149">
        <f>T218*Other_forcing_efficacy*clim_sens2*(1-EXP(-1/clim_time2))
+AW218*EXP(-1/clim_time2)</f>
        <v>0</v>
      </c>
      <c r="AX219" s="113">
        <f>p_0*(inventory[[#This Row],[CO2_flux]]+inventory[[#This Row],[CH4_to_CO2]])+AX218</f>
        <v>0.51608748877134569</v>
      </c>
      <c r="AY219" s="113">
        <f>p_1*(inventory[[#This Row],[CO2_flux]]+inventory[[#This Row],[CH4_to_CO2]])+AY218*EXP(-1/life1_CO2)</f>
        <v>0.31686968154989259</v>
      </c>
      <c r="AZ219" s="113">
        <f>p_2*(inventory[[#This Row],[CO2_flux]]+inventory[[#This Row],[CH4_to_CO2]])+AZ218*EXP(-1/life2_CO2)</f>
        <v>2.6542773566382715E-3</v>
      </c>
      <c r="BA219" s="113">
        <f>p_3*(inventory[[#This Row],[CO2_flux]]+inventory[[#This Row],[CH4_to_CO2]])+BA218*EXP(-1/life3_CO2)</f>
        <v>8.5193101150646212E-9</v>
      </c>
      <c r="BB219" s="113">
        <f>IF(fossil_CH4,K218*(1-EXP(-1/life_CH4))*CH4_to_CO2,0)</f>
        <v>4.3398615772058446E-9</v>
      </c>
    </row>
    <row r="220" spans="1:54" x14ac:dyDescent="0.2">
      <c r="A220" s="43">
        <v>213</v>
      </c>
      <c r="B220" s="107">
        <v>0</v>
      </c>
      <c r="C220" s="107">
        <v>0</v>
      </c>
      <c r="D220" s="107">
        <v>0</v>
      </c>
      <c r="E220" s="107">
        <v>0</v>
      </c>
      <c r="F220" s="107">
        <v>0</v>
      </c>
      <c r="G220" s="107">
        <v>0</v>
      </c>
      <c r="H220" s="131">
        <f>SUM(inventory[[#This Row],[CO2_IRF]:[other_IRF]])</f>
        <v>5.106252438157817E-10</v>
      </c>
      <c r="I220" s="133">
        <f>SUM(inventory[[#This Row],[CO2_temp]:[other_temp]])</f>
        <v>4.7278727241249735E-13</v>
      </c>
      <c r="J220" s="117">
        <f>SUM(inventory[[#This Row],[CO2_mass0]:[CO2_mass3]])</f>
        <v>0.83473739865396346</v>
      </c>
      <c r="K220" s="117">
        <f>inventory[[#This Row],[CH4_flux]]+K219*EXP(-1/life_CH4)</f>
        <v>3.4669019629842497E-8</v>
      </c>
      <c r="L220" s="117">
        <f>inventory[[#This Row],[Gas1_flux]]+L219*EXP(-1/life_gas1)</f>
        <v>0.1719879988875819</v>
      </c>
      <c r="M220" s="117">
        <f>inventory[[#This Row],[Gas2_flux]]+M219*EXP(-1/life_gas2)</f>
        <v>0</v>
      </c>
      <c r="N220" s="140">
        <f>inventory[[#This Row],[Gas3_flux]]+N219*EXP(-1/life_gas3)</f>
        <v>8.7970984511054201E-3</v>
      </c>
      <c r="O220" s="3">
        <f>inventory[[#This Row],[CO2]]*A_CO2</f>
        <v>1.4622095012221475E-15</v>
      </c>
      <c r="P220" s="3">
        <f>inventory[[#This Row],[CH4]]*A_CH4</f>
        <v>7.2987455906592508E-21</v>
      </c>
      <c r="Q220" s="3">
        <f>inventory[[#This Row],[gas1]]*A_gas1</f>
        <v>6.1371597963889757E-14</v>
      </c>
      <c r="R220" s="3">
        <f>inventory[[#This Row],[gas2]]*A_gas2</f>
        <v>0</v>
      </c>
      <c r="S220" s="3">
        <f>inventory[[#This Row],[gas3]]*A_gas3</f>
        <v>9.3761435917091984E-14</v>
      </c>
      <c r="T220" s="142">
        <f>inventory[[#This Row],[Other_forcing]]/earth_area</f>
        <v>0</v>
      </c>
      <c r="U220" s="3">
        <f>U219+A_CO2*(AX219+AY219*life1_CO2*(1-EXP(-1/life1_CO2))+AZ219*life2_CO2*(1-EXP(-1/life2_CO2))+BA219*life3_CO2*(1-EXP(-1/life3_CO2)))</f>
        <v>3.8269649051773942E-13</v>
      </c>
      <c r="V220" s="3">
        <f t="shared" si="39"/>
        <v>2.6105278762647698E-12</v>
      </c>
      <c r="W220" s="3">
        <f t="shared" si="40"/>
        <v>3.5751254834043994E-11</v>
      </c>
      <c r="X220" s="3">
        <f t="shared" si="41"/>
        <v>-3.5199999999999995E-12</v>
      </c>
      <c r="Y220" s="3">
        <f t="shared" si="42"/>
        <v>4.7540076461495521E-10</v>
      </c>
      <c r="Z220" s="142">
        <f>Z219+inventory[[#This Row],[Other_radfor]]</f>
        <v>0</v>
      </c>
      <c r="AA220" s="3">
        <f>SUM(inventory[[#This Row],[CO2_temp_s1]:[CO2_temp_s2]])</f>
        <v>1.237114152561113E-15</v>
      </c>
      <c r="AB220" s="3">
        <f>inventory[[#This Row],[CH4_temp_s1]]+inventory[[#This Row],[CH4_temp_s2]]</f>
        <v>1.676457947633321E-15</v>
      </c>
      <c r="AC220" s="3">
        <f>inventory[[#This Row],[gas1_temp_s1]]+inventory[[#This Row],[gas1_temp_s2]]</f>
        <v>6.8737352920316853E-14</v>
      </c>
      <c r="AD220" s="3">
        <f>inventory[[#This Row],[gas2_temp_s1]]+inventory[[#This Row],[gas2_temp_s2]]</f>
        <v>-2.1921029816449755E-15</v>
      </c>
      <c r="AE220" s="3">
        <f>inventory[[#This Row],[gas3_temp_s1]]+inventory[[#This Row],[gas3_temp_s2]]</f>
        <v>4.03328450373631E-13</v>
      </c>
      <c r="AF220" s="142">
        <f>inventory[[#This Row],[other_temp_s1]]+inventory[[#This Row],[other_temp_s2]]</f>
        <v>0</v>
      </c>
      <c r="AG220" s="118">
        <f>inventory[[#This Row],[CO2_flux]]+AG219</f>
        <v>1</v>
      </c>
      <c r="AH220" s="118">
        <f>inventory[[#This Row],[CH4_flux]]+AH219</f>
        <v>1</v>
      </c>
      <c r="AI220" s="118">
        <f>inventory[[#This Row],[Gas1_flux]]+AI219</f>
        <v>1</v>
      </c>
      <c r="AJ220" s="118">
        <f>inventory[[#This Row],[Gas2_flux]]+AJ219</f>
        <v>1</v>
      </c>
      <c r="AK220" s="144">
        <f>inventory[[#This Row],[Gas3_flux]]+AK219</f>
        <v>1</v>
      </c>
      <c r="AL220" s="113">
        <f>A_CO2*(AX219*clim_sens1*(1-EXP(-1/clim_time1))
+AY219*clim_sens1*life1_CO2/(life1_CO2-clim_time1)*(EXP(-1/life1_CO2)-EXP(-1/clim_time1))
+AZ219*clim_sens1*life2_CO2/(life2_CO2-clim_time1)*(EXP(-1/life2_CO2)-EXP(-1/clim_time1))
+BA219*clim_sens1*life3_CO2/(life3_CO2-clim_time1)*(EXP(-1/life3_CO2)-EXP(-1/clim_time1)))
+AL219*EXP(-1/clim_time1)</f>
        <v>9.3110881817938897E-16</v>
      </c>
      <c r="AM220" s="113">
        <f>A_CO2*(AX219*clim_sens2*(1-EXP(-1/clim_time2))
+AY219*clim_sens2*life1_CO2/(life1_CO2-clim_time2)*(EXP(-1/life1_CO2)-EXP(-1/clim_time2))
+AZ219*clim_sens2*life2_CO2/(life2_CO2-clim_time2)*(EXP(-1/life2_CO2)-EXP(-1/clim_time2))
+BA219*clim_sens2*life3_CO2/(life3_CO2-clim_time2)*(EXP(-1/life3_CO2)-EXP(-1/clim_time2)))
+AM219*EXP(-1/clim_time2)</f>
        <v>3.0600533438172407E-16</v>
      </c>
      <c r="AN220" s="113">
        <f t="shared" si="43"/>
        <v>1.4273074679151834E-20</v>
      </c>
      <c r="AO220" s="113">
        <f t="shared" si="44"/>
        <v>1.6764436745586418E-15</v>
      </c>
      <c r="AP220" s="113">
        <f t="shared" si="45"/>
        <v>4.1614412752008959E-14</v>
      </c>
      <c r="AQ220" s="113">
        <f t="shared" si="46"/>
        <v>2.7122940168307898E-14</v>
      </c>
      <c r="AR220" s="113">
        <f t="shared" si="47"/>
        <v>-2.5727323570582848E-24</v>
      </c>
      <c r="AS220" s="113">
        <f t="shared" si="48"/>
        <v>-2.1921029790722433E-15</v>
      </c>
      <c r="AT220" s="113">
        <f t="shared" si="49"/>
        <v>7.2741966391395295E-14</v>
      </c>
      <c r="AU220" s="113">
        <f t="shared" si="50"/>
        <v>3.3058648398223572E-13</v>
      </c>
      <c r="AV220" s="113">
        <f t="shared" si="51"/>
        <v>0</v>
      </c>
      <c r="AW220" s="149">
        <f>T219*Other_forcing_efficacy*clim_sens2*(1-EXP(-1/clim_time2))
+AW219*EXP(-1/clim_time2)</f>
        <v>0</v>
      </c>
      <c r="AX220" s="113">
        <f>p_0*(inventory[[#This Row],[CO2_flux]]+inventory[[#This Row],[CH4_to_CO2]])+AX219</f>
        <v>0.51608748964133089</v>
      </c>
      <c r="AY220" s="113">
        <f>p_1*(inventory[[#This Row],[CO2_flux]]+inventory[[#This Row],[CH4_to_CO2]])+AY219*EXP(-1/life1_CO2)</f>
        <v>0.31606727801011364</v>
      </c>
      <c r="AZ220" s="113">
        <f>p_2*(inventory[[#This Row],[CO2_flux]]+inventory[[#This Row],[CH4_to_CO2]])+AZ219*EXP(-1/life2_CO2)</f>
        <v>2.5826231432767668E-3</v>
      </c>
      <c r="BA220" s="113">
        <f>p_3*(inventory[[#This Row],[CO2_flux]]+inventory[[#This Row],[CH4_to_CO2]])+BA219*EXP(-1/life3_CO2)</f>
        <v>7.859242312251864E-9</v>
      </c>
      <c r="BB220" s="113">
        <f>IF(fossil_CH4,K219*(1-EXP(-1/life_CH4))*CH4_to_CO2,0)</f>
        <v>4.0036133532196903E-9</v>
      </c>
    </row>
    <row r="221" spans="1:54" x14ac:dyDescent="0.2">
      <c r="A221" s="43">
        <v>214</v>
      </c>
      <c r="B221" s="107">
        <v>0</v>
      </c>
      <c r="C221" s="107">
        <v>0</v>
      </c>
      <c r="D221" s="107">
        <v>0</v>
      </c>
      <c r="E221" s="107">
        <v>0</v>
      </c>
      <c r="F221" s="107">
        <v>0</v>
      </c>
      <c r="G221" s="107">
        <v>0</v>
      </c>
      <c r="H221" s="131">
        <f>SUM(inventory[[#This Row],[CO2_IRF]:[other_IRF]])</f>
        <v>5.1078055127964586E-10</v>
      </c>
      <c r="I221" s="133">
        <f>SUM(inventory[[#This Row],[CO2_temp]:[other_temp]])</f>
        <v>4.7013565813426379E-13</v>
      </c>
      <c r="J221" s="117">
        <f>SUM(inventory[[#This Row],[CO2_mass0]:[CO2_mass3]])</f>
        <v>0.83386730724197988</v>
      </c>
      <c r="K221" s="117">
        <f>inventory[[#This Row],[CH4_flux]]+K220*EXP(-1/life_CH4)</f>
        <v>3.1982897948196355E-8</v>
      </c>
      <c r="L221" s="117">
        <f>inventory[[#This Row],[Gas1_flux]]+L220*EXP(-1/life_gas1)</f>
        <v>0.17057246782581201</v>
      </c>
      <c r="M221" s="117">
        <f>inventory[[#This Row],[Gas2_flux]]+M220*EXP(-1/life_gas2)</f>
        <v>0</v>
      </c>
      <c r="N221" s="140">
        <f>inventory[[#This Row],[Gas3_flux]]+N220*EXP(-1/life_gas3)</f>
        <v>8.6037634966799528E-3</v>
      </c>
      <c r="O221" s="3">
        <f>inventory[[#This Row],[CO2]]*A_CO2</f>
        <v>1.460685362095776E-15</v>
      </c>
      <c r="P221" s="3">
        <f>inventory[[#This Row],[CH4]]*A_CH4</f>
        <v>6.7332459316203466E-21</v>
      </c>
      <c r="Q221" s="3">
        <f>inventory[[#This Row],[gas1]]*A_gas1</f>
        <v>6.0866484794423068E-14</v>
      </c>
      <c r="R221" s="3">
        <f>inventory[[#This Row],[gas2]]*A_gas2</f>
        <v>0</v>
      </c>
      <c r="S221" s="3">
        <f>inventory[[#This Row],[gas3]]*A_gas3</f>
        <v>9.170082888391509E-14</v>
      </c>
      <c r="T221" s="142">
        <f>inventory[[#This Row],[Other_forcing]]/earth_area</f>
        <v>0</v>
      </c>
      <c r="U221" s="3">
        <f>U220+A_CO2*(AX220+AY220*life1_CO2*(1-EXP(-1/life1_CO2))+AZ220*life2_CO2*(1-EXP(-1/life2_CO2))+BA220*life3_CO2*(1-EXP(-1/life3_CO2)))</f>
        <v>3.8415793737134779E-13</v>
      </c>
      <c r="V221" s="3">
        <f t="shared" si="39"/>
        <v>2.6105278832769657E-12</v>
      </c>
      <c r="W221" s="3">
        <f t="shared" si="40"/>
        <v>3.5812373527549464E-11</v>
      </c>
      <c r="X221" s="3">
        <f t="shared" si="41"/>
        <v>-3.5199999999999995E-12</v>
      </c>
      <c r="Y221" s="3">
        <f t="shared" si="42"/>
        <v>4.7549349193144813E-10</v>
      </c>
      <c r="Z221" s="142">
        <f>Z220+inventory[[#This Row],[Other_radfor]]</f>
        <v>0</v>
      </c>
      <c r="AA221" s="3">
        <f>SUM(inventory[[#This Row],[CO2_temp_s1]:[CO2_temp_s2]])</f>
        <v>1.2368929884142363E-15</v>
      </c>
      <c r="AB221" s="3">
        <f>inventory[[#This Row],[CH4_temp_s1]]+inventory[[#This Row],[CH4_temp_s2]]</f>
        <v>1.6723679642639454E-15</v>
      </c>
      <c r="AC221" s="3">
        <f>inventory[[#This Row],[gas1_temp_s1]]+inventory[[#This Row],[gas1_temp_s2]]</f>
        <v>6.839264681138011E-14</v>
      </c>
      <c r="AD221" s="3">
        <f>inventory[[#This Row],[gas2_temp_s1]]+inventory[[#This Row],[gas2_temp_s2]]</f>
        <v>-2.1867563913780796E-15</v>
      </c>
      <c r="AE221" s="3">
        <f>inventory[[#This Row],[gas3_temp_s1]]+inventory[[#This Row],[gas3_temp_s2]]</f>
        <v>4.0102050676158357E-13</v>
      </c>
      <c r="AF221" s="142">
        <f>inventory[[#This Row],[other_temp_s1]]+inventory[[#This Row],[other_temp_s2]]</f>
        <v>0</v>
      </c>
      <c r="AG221" s="118">
        <f>inventory[[#This Row],[CO2_flux]]+AG220</f>
        <v>1</v>
      </c>
      <c r="AH221" s="118">
        <f>inventory[[#This Row],[CH4_flux]]+AH220</f>
        <v>1</v>
      </c>
      <c r="AI221" s="118">
        <f>inventory[[#This Row],[Gas1_flux]]+AI220</f>
        <v>1</v>
      </c>
      <c r="AJ221" s="118">
        <f>inventory[[#This Row],[Gas2_flux]]+AJ220</f>
        <v>1</v>
      </c>
      <c r="AK221" s="144">
        <f>inventory[[#This Row],[Gas3_flux]]+AK220</f>
        <v>1</v>
      </c>
      <c r="AL221" s="113">
        <f>A_CO2*(AX220*clim_sens1*(1-EXP(-1/clim_time1))
+AY220*clim_sens1*life1_CO2/(life1_CO2-clim_time1)*(EXP(-1/life1_CO2)-EXP(-1/clim_time1))
+AZ220*clim_sens1*life2_CO2/(life2_CO2-clim_time1)*(EXP(-1/life2_CO2)-EXP(-1/clim_time1))
+BA220*clim_sens1*life3_CO2/(life3_CO2-clim_time1)*(EXP(-1/life3_CO2)-EXP(-1/clim_time1)))
+AL220*EXP(-1/clim_time1)</f>
        <v>9.3010483678018847E-16</v>
      </c>
      <c r="AM221" s="113">
        <f>A_CO2*(AX220*clim_sens2*(1-EXP(-1/clim_time2))
+AY220*clim_sens2*life1_CO2/(life1_CO2-clim_time2)*(EXP(-1/life1_CO2)-EXP(-1/clim_time2))
+AZ220*clim_sens2*life2_CO2/(life2_CO2-clim_time2)*(EXP(-1/life2_CO2)-EXP(-1/clim_time2))
+BA220*clim_sens2*life3_CO2/(life3_CO2-clim_time2)*(EXP(-1/life3_CO2)-EXP(-1/clim_time2)))
+AM220*EXP(-1/clim_time2)</f>
        <v>3.0678815163404785E-16</v>
      </c>
      <c r="AN221" s="113">
        <f t="shared" si="43"/>
        <v>1.316734991029582E-20</v>
      </c>
      <c r="AO221" s="113">
        <f t="shared" si="44"/>
        <v>1.6723547969140351E-15</v>
      </c>
      <c r="AP221" s="113">
        <f t="shared" si="45"/>
        <v>4.1271909238934022E-14</v>
      </c>
      <c r="AQ221" s="113">
        <f t="shared" si="46"/>
        <v>2.7120737572446081E-14</v>
      </c>
      <c r="AR221" s="113">
        <f t="shared" si="47"/>
        <v>-2.2839830921798049E-24</v>
      </c>
      <c r="AS221" s="113">
        <f t="shared" si="48"/>
        <v>-2.1867563890940965E-15</v>
      </c>
      <c r="AT221" s="113">
        <f t="shared" si="49"/>
        <v>7.1143306927542752E-14</v>
      </c>
      <c r="AU221" s="113">
        <f t="shared" si="50"/>
        <v>3.2987719983404083E-13</v>
      </c>
      <c r="AV221" s="113">
        <f t="shared" si="51"/>
        <v>0</v>
      </c>
      <c r="AW221" s="149">
        <f>T220*Other_forcing_efficacy*clim_sens2*(1-EXP(-1/clim_time2))
+AW220*EXP(-1/clim_time2)</f>
        <v>0</v>
      </c>
      <c r="AX221" s="113">
        <f>p_0*(inventory[[#This Row],[CO2_flux]]+inventory[[#This Row],[CH4_to_CO2]])+AX220</f>
        <v>0.51608749044391045</v>
      </c>
      <c r="AY221" s="113">
        <f>p_1*(inventory[[#This Row],[CO2_flux]]+inventory[[#This Row],[CH4_to_CO2]])+AY220*EXP(-1/life1_CO2)</f>
        <v>0.31526690631553916</v>
      </c>
      <c r="AZ221" s="113">
        <f>p_2*(inventory[[#This Row],[CO2_flux]]+inventory[[#This Row],[CH4_to_CO2]])+AZ220*EXP(-1/life2_CO2)</f>
        <v>2.5129032322142772E-3</v>
      </c>
      <c r="BA221" s="113">
        <f>p_3*(inventory[[#This Row],[CO2_flux]]+inventory[[#This Row],[CH4_to_CO2]])+BA220*EXP(-1/life3_CO2)</f>
        <v>7.2503159162461723E-9</v>
      </c>
      <c r="BB221" s="113">
        <f>IF(fossil_CH4,K220*(1-EXP(-1/life_CH4))*CH4_to_CO2,0)</f>
        <v>3.6934173122634475E-9</v>
      </c>
    </row>
    <row r="222" spans="1:54" x14ac:dyDescent="0.2">
      <c r="A222" s="43">
        <v>215</v>
      </c>
      <c r="B222" s="107">
        <v>0</v>
      </c>
      <c r="C222" s="107">
        <v>0</v>
      </c>
      <c r="D222" s="107">
        <v>0</v>
      </c>
      <c r="E222" s="107">
        <v>0</v>
      </c>
      <c r="F222" s="107">
        <v>0</v>
      </c>
      <c r="G222" s="107">
        <v>0</v>
      </c>
      <c r="H222" s="131">
        <f>SUM(inventory[[#This Row],[CO2_IRF]:[other_IRF]])</f>
        <v>5.1093331631053791E-10</v>
      </c>
      <c r="I222" s="133">
        <f>SUM(inventory[[#This Row],[CO2_temp]:[other_temp]])</f>
        <v>4.6752107193098214E-13</v>
      </c>
      <c r="J222" s="117">
        <f>SUM(inventory[[#This Row],[CO2_mass0]:[CO2_mass3]])</f>
        <v>0.83300112461068521</v>
      </c>
      <c r="K222" s="117">
        <f>inventory[[#This Row],[CH4_flux]]+K221*EXP(-1/life_CH4)</f>
        <v>2.9504894343312864E-8</v>
      </c>
      <c r="L222" s="117">
        <f>inventory[[#This Row],[Gas1_flux]]+L221*EXP(-1/life_gas1)</f>
        <v>0.16916858715941735</v>
      </c>
      <c r="M222" s="117">
        <f>inventory[[#This Row],[Gas2_flux]]+M221*EXP(-1/life_gas2)</f>
        <v>0</v>
      </c>
      <c r="N222" s="140">
        <f>inventory[[#This Row],[Gas3_flux]]+N221*EXP(-1/life_gas3)</f>
        <v>8.4146774892010778E-3</v>
      </c>
      <c r="O222" s="3">
        <f>inventory[[#This Row],[CO2]]*A_CO2</f>
        <v>1.459168069980537E-15</v>
      </c>
      <c r="P222" s="3">
        <f>inventory[[#This Row],[CH4]]*A_CH4</f>
        <v>6.2115606322410494E-21</v>
      </c>
      <c r="Q222" s="3">
        <f>inventory[[#This Row],[gas1]]*A_gas1</f>
        <v>6.0365528911428202E-14</v>
      </c>
      <c r="R222" s="3">
        <f>inventory[[#This Row],[gas2]]*A_gas2</f>
        <v>0</v>
      </c>
      <c r="S222" s="3">
        <f>inventory[[#This Row],[gas3]]*A_gas3</f>
        <v>8.9685508074265456E-14</v>
      </c>
      <c r="T222" s="142">
        <f>inventory[[#This Row],[Other_forcing]]/earth_area</f>
        <v>0</v>
      </c>
      <c r="U222" s="3">
        <f>U221+A_CO2*(AX221+AY221*life1_CO2*(1-EXP(-1/life1_CO2))+AZ221*life2_CO2*(1-EXP(-1/life2_CO2))+BA221*life3_CO2*(1-EXP(-1/life3_CO2)))</f>
        <v>3.8561786351785948E-13</v>
      </c>
      <c r="V222" s="3">
        <f t="shared" si="39"/>
        <v>2.6105278897458634E-12</v>
      </c>
      <c r="W222" s="3">
        <f t="shared" si="40"/>
        <v>3.5872989189391843E-11</v>
      </c>
      <c r="X222" s="3">
        <f t="shared" si="41"/>
        <v>-3.5199999999999995E-12</v>
      </c>
      <c r="Y222" s="3">
        <f t="shared" si="42"/>
        <v>4.7558418136788235E-10</v>
      </c>
      <c r="Z222" s="142">
        <f>Z221+inventory[[#This Row],[Other_radfor]]</f>
        <v>0</v>
      </c>
      <c r="AA222" s="3">
        <f>SUM(inventory[[#This Row],[CO2_temp_s1]:[CO2_temp_s2]])</f>
        <v>1.2366733135099319E-15</v>
      </c>
      <c r="AB222" s="3">
        <f>inventory[[#This Row],[CH4_temp_s1]]+inventory[[#This Row],[CH4_temp_s2]]</f>
        <v>1.668288038848321E-15</v>
      </c>
      <c r="AC222" s="3">
        <f>inventory[[#This Row],[gas1_temp_s1]]+inventory[[#This Row],[gas1_temp_s2]]</f>
        <v>6.8050238675834813E-14</v>
      </c>
      <c r="AD222" s="3">
        <f>inventory[[#This Row],[gas2_temp_s1]]+inventory[[#This Row],[gas2_temp_s2]]</f>
        <v>-2.1814228416004798E-15</v>
      </c>
      <c r="AE222" s="3">
        <f>inventory[[#This Row],[gas3_temp_s1]]+inventory[[#This Row],[gas3_temp_s2]]</f>
        <v>3.9874729474438958E-13</v>
      </c>
      <c r="AF222" s="142">
        <f>inventory[[#This Row],[other_temp_s1]]+inventory[[#This Row],[other_temp_s2]]</f>
        <v>0</v>
      </c>
      <c r="AG222" s="118">
        <f>inventory[[#This Row],[CO2_flux]]+AG221</f>
        <v>1</v>
      </c>
      <c r="AH222" s="118">
        <f>inventory[[#This Row],[CH4_flux]]+AH221</f>
        <v>1</v>
      </c>
      <c r="AI222" s="118">
        <f>inventory[[#This Row],[Gas1_flux]]+AI221</f>
        <v>1</v>
      </c>
      <c r="AJ222" s="118">
        <f>inventory[[#This Row],[Gas2_flux]]+AJ221</f>
        <v>1</v>
      </c>
      <c r="AK222" s="144">
        <f>inventory[[#This Row],[Gas3_flux]]+AK221</f>
        <v>1</v>
      </c>
      <c r="AL222" s="113">
        <f>A_CO2*(AX221*clim_sens1*(1-EXP(-1/clim_time1))
+AY221*clim_sens1*life1_CO2/(life1_CO2-clim_time1)*(EXP(-1/life1_CO2)-EXP(-1/clim_time1))
+AZ221*clim_sens1*life2_CO2/(life2_CO2-clim_time1)*(EXP(-1/life2_CO2)-EXP(-1/clim_time1))
+BA221*clim_sens1*life3_CO2/(life3_CO2-clim_time1)*(EXP(-1/life3_CO2)-EXP(-1/clim_time1)))
+AL221*EXP(-1/clim_time1)</f>
        <v>9.2910584510962542E-16</v>
      </c>
      <c r="AM222" s="113">
        <f>A_CO2*(AX221*clim_sens2*(1-EXP(-1/clim_time2))
+AY221*clim_sens2*life1_CO2/(life1_CO2-clim_time2)*(EXP(-1/life1_CO2)-EXP(-1/clim_time2))
+AZ221*clim_sens2*life2_CO2/(life2_CO2-clim_time2)*(EXP(-1/life2_CO2)-EXP(-1/clim_time2))
+BA221*clim_sens2*life3_CO2/(life3_CO2-clim_time2)*(EXP(-1/life3_CO2)-EXP(-1/clim_time2)))
+AM221*EXP(-1/clim_time2)</f>
        <v>3.0756746840030659E-16</v>
      </c>
      <c r="AN222" s="113">
        <f t="shared" si="43"/>
        <v>1.2147280004274727E-20</v>
      </c>
      <c r="AO222" s="113">
        <f t="shared" si="44"/>
        <v>1.6682758915683167E-15</v>
      </c>
      <c r="AP222" s="113">
        <f t="shared" si="45"/>
        <v>4.0932224668808234E-14</v>
      </c>
      <c r="AQ222" s="113">
        <f t="shared" si="46"/>
        <v>2.7118014007026583E-14</v>
      </c>
      <c r="AR222" s="113">
        <f t="shared" si="47"/>
        <v>-2.0276414493919481E-24</v>
      </c>
      <c r="AS222" s="113">
        <f t="shared" si="48"/>
        <v>-2.1814228395728383E-15</v>
      </c>
      <c r="AT222" s="113">
        <f t="shared" si="49"/>
        <v>6.9579781405767066E-14</v>
      </c>
      <c r="AU222" s="113">
        <f t="shared" si="50"/>
        <v>3.2916751333862253E-13</v>
      </c>
      <c r="AV222" s="113">
        <f t="shared" si="51"/>
        <v>0</v>
      </c>
      <c r="AW222" s="149">
        <f>T221*Other_forcing_efficacy*clim_sens2*(1-EXP(-1/clim_time2))
+AW221*EXP(-1/clim_time2)</f>
        <v>0</v>
      </c>
      <c r="AX222" s="113">
        <f>p_0*(inventory[[#This Row],[CO2_flux]]+inventory[[#This Row],[CH4_to_CO2]])+AX221</f>
        <v>0.51608749118430697</v>
      </c>
      <c r="AY222" s="113">
        <f>p_1*(inventory[[#This Row],[CO2_flux]]+inventory[[#This Row],[CH4_to_CO2]])+AY221*EXP(-1/life1_CO2)</f>
        <v>0.31446856132634093</v>
      </c>
      <c r="AZ222" s="113">
        <f>p_2*(inventory[[#This Row],[CO2_flux]]+inventory[[#This Row],[CH4_to_CO2]])+AZ221*EXP(-1/life2_CO2)</f>
        <v>2.4450654114687451E-3</v>
      </c>
      <c r="BA222" s="113">
        <f>p_3*(inventory[[#This Row],[CO2_flux]]+inventory[[#This Row],[CH4_to_CO2]])+BA221*EXP(-1/life3_CO2)</f>
        <v>6.6885685409425718E-9</v>
      </c>
      <c r="BB222" s="113">
        <f>IF(fossil_CH4,K221*(1-EXP(-1/life_CH4))*CH4_to_CO2,0)</f>
        <v>3.4072549567147988E-9</v>
      </c>
    </row>
    <row r="223" spans="1:54" x14ac:dyDescent="0.2">
      <c r="A223" s="43">
        <v>216</v>
      </c>
      <c r="B223" s="107">
        <v>0</v>
      </c>
      <c r="C223" s="107">
        <v>0</v>
      </c>
      <c r="D223" s="107">
        <v>0</v>
      </c>
      <c r="E223" s="107">
        <v>0</v>
      </c>
      <c r="F223" s="107">
        <v>0</v>
      </c>
      <c r="G223" s="107">
        <v>0</v>
      </c>
      <c r="H223" s="131">
        <f>SUM(inventory[[#This Row],[CO2_IRF]:[other_IRF]])</f>
        <v>5.1108358784220241E-10</v>
      </c>
      <c r="I223" s="133">
        <f>SUM(inventory[[#This Row],[CO2_temp]:[other_temp]])</f>
        <v>4.6494277184245069E-13</v>
      </c>
      <c r="J223" s="117">
        <f>SUM(inventory[[#This Row],[CO2_mass0]:[CO2_mass3]])</f>
        <v>0.83213879483102859</v>
      </c>
      <c r="K223" s="117">
        <f>inventory[[#This Row],[CH4_flux]]+K222*EXP(-1/life_CH4)</f>
        <v>2.7218884030461932E-8</v>
      </c>
      <c r="L223" s="117">
        <f>inventory[[#This Row],[Gas1_flux]]+L222*EXP(-1/life_gas1)</f>
        <v>0.16777626100091367</v>
      </c>
      <c r="M223" s="117">
        <f>inventory[[#This Row],[Gas2_flux]]+M222*EXP(-1/life_gas2)</f>
        <v>0</v>
      </c>
      <c r="N223" s="140">
        <f>inventory[[#This Row],[Gas3_flux]]+N222*EXP(-1/life_gas3)</f>
        <v>8.2297470490199434E-3</v>
      </c>
      <c r="O223" s="3">
        <f>inventory[[#This Row],[CO2]]*A_CO2</f>
        <v>1.4576575269055124E-15</v>
      </c>
      <c r="P223" s="3">
        <f>inventory[[#This Row],[CH4]]*A_CH4</f>
        <v>5.7302949988523237E-21</v>
      </c>
      <c r="Q223" s="3">
        <f>inventory[[#This Row],[gas1]]*A_gas1</f>
        <v>5.9868696098749516E-14</v>
      </c>
      <c r="R223" s="3">
        <f>inventory[[#This Row],[gas2]]*A_gas2</f>
        <v>0</v>
      </c>
      <c r="S223" s="3">
        <f>inventory[[#This Row],[gas3]]*A_gas3</f>
        <v>8.771447822703393E-14</v>
      </c>
      <c r="T223" s="142">
        <f>inventory[[#This Row],[Other_forcing]]/earth_area</f>
        <v>0</v>
      </c>
      <c r="U223" s="3">
        <f>U222+A_CO2*(AX222+AY222*life1_CO2*(1-EXP(-1/life1_CO2))+AZ222*life2_CO2*(1-EXP(-1/life2_CO2))+BA222*life3_CO2*(1-EXP(-1/life3_CO2)))</f>
        <v>3.8707627575507552E-13</v>
      </c>
      <c r="V223" s="3">
        <f t="shared" si="39"/>
        <v>2.6105278957135571E-12</v>
      </c>
      <c r="W223" s="3">
        <f t="shared" si="40"/>
        <v>3.5933105959725961E-11</v>
      </c>
      <c r="X223" s="3">
        <f t="shared" si="41"/>
        <v>-3.5199999999999995E-12</v>
      </c>
      <c r="Y223" s="3">
        <f t="shared" si="42"/>
        <v>4.756728777110078E-10</v>
      </c>
      <c r="Z223" s="142">
        <f>Z222+inventory[[#This Row],[Other_radfor]]</f>
        <v>0</v>
      </c>
      <c r="AA223" s="3">
        <f>SUM(inventory[[#This Row],[CO2_temp_s1]:[CO2_temp_s2]])</f>
        <v>1.236455064830306E-15</v>
      </c>
      <c r="AB223" s="3">
        <f>inventory[[#This Row],[CH4_temp_s1]]+inventory[[#This Row],[CH4_temp_s2]]</f>
        <v>1.6642181404731209E-15</v>
      </c>
      <c r="AC223" s="3">
        <f>inventory[[#This Row],[gas1_temp_s1]]+inventory[[#This Row],[gas1_temp_s2]]</f>
        <v>6.771011091530212E-14</v>
      </c>
      <c r="AD223" s="3">
        <f>inventory[[#This Row],[gas2_temp_s1]]+inventory[[#This Row],[gas2_temp_s2]]</f>
        <v>-2.1761023005025624E-15</v>
      </c>
      <c r="AE223" s="3">
        <f>inventory[[#This Row],[gas3_temp_s1]]+inventory[[#This Row],[gas3_temp_s2]]</f>
        <v>3.9650809002234773E-13</v>
      </c>
      <c r="AF223" s="142">
        <f>inventory[[#This Row],[other_temp_s1]]+inventory[[#This Row],[other_temp_s2]]</f>
        <v>0</v>
      </c>
      <c r="AG223" s="118">
        <f>inventory[[#This Row],[CO2_flux]]+AG222</f>
        <v>1</v>
      </c>
      <c r="AH223" s="118">
        <f>inventory[[#This Row],[CH4_flux]]+AH222</f>
        <v>1</v>
      </c>
      <c r="AI223" s="118">
        <f>inventory[[#This Row],[Gas1_flux]]+AI222</f>
        <v>1</v>
      </c>
      <c r="AJ223" s="118">
        <f>inventory[[#This Row],[Gas2_flux]]+AJ222</f>
        <v>1</v>
      </c>
      <c r="AK223" s="144">
        <f>inventory[[#This Row],[Gas3_flux]]+AK222</f>
        <v>1</v>
      </c>
      <c r="AL223" s="113">
        <f>A_CO2*(AX222*clim_sens1*(1-EXP(-1/clim_time1))
+AY222*clim_sens1*life1_CO2/(life1_CO2-clim_time1)*(EXP(-1/life1_CO2)-EXP(-1/clim_time1))
+AZ222*clim_sens1*life2_CO2/(life2_CO2-clim_time1)*(EXP(-1/life2_CO2)-EXP(-1/clim_time1))
+BA222*clim_sens1*life3_CO2/(life3_CO2-clim_time1)*(EXP(-1/life3_CO2)-EXP(-1/clim_time1)))
+AL222*EXP(-1/clim_time1)</f>
        <v>9.2811176449924242E-16</v>
      </c>
      <c r="AM223" s="113">
        <f>A_CO2*(AX222*clim_sens2*(1-EXP(-1/clim_time2))
+AY222*clim_sens2*life1_CO2/(life1_CO2-clim_time2)*(EXP(-1/life1_CO2)-EXP(-1/clim_time2))
+AZ222*clim_sens2*life2_CO2/(life2_CO2-clim_time2)*(EXP(-1/life2_CO2)-EXP(-1/clim_time2))
+BA222*clim_sens2*life3_CO2/(life3_CO2-clim_time2)*(EXP(-1/life3_CO2)-EXP(-1/clim_time2)))
+AM222*EXP(-1/clim_time2)</f>
        <v>3.0834330033106367E-16</v>
      </c>
      <c r="AN223" s="113">
        <f t="shared" si="43"/>
        <v>1.120623025810418E-20</v>
      </c>
      <c r="AO223" s="113">
        <f t="shared" si="44"/>
        <v>1.6642069342428628E-15</v>
      </c>
      <c r="AP223" s="113">
        <f t="shared" si="45"/>
        <v>4.0595335840589657E-14</v>
      </c>
      <c r="AQ223" s="113">
        <f t="shared" si="46"/>
        <v>2.7114775074712457E-14</v>
      </c>
      <c r="AR223" s="113">
        <f t="shared" si="47"/>
        <v>-1.8000701762500694E-24</v>
      </c>
      <c r="AS223" s="113">
        <f t="shared" si="48"/>
        <v>-2.1761022987024922E-15</v>
      </c>
      <c r="AT223" s="113">
        <f t="shared" si="49"/>
        <v>6.8050617683034439E-14</v>
      </c>
      <c r="AU223" s="113">
        <f t="shared" si="50"/>
        <v>3.2845747233931328E-13</v>
      </c>
      <c r="AV223" s="113">
        <f t="shared" si="51"/>
        <v>0</v>
      </c>
      <c r="AW223" s="149">
        <f>T222*Other_forcing_efficacy*clim_sens2*(1-EXP(-1/clim_time2))
+AW222*EXP(-1/clim_time2)</f>
        <v>0</v>
      </c>
      <c r="AX223" s="113">
        <f>p_0*(inventory[[#This Row],[CO2_flux]]+inventory[[#This Row],[CH4_to_CO2]])+AX222</f>
        <v>0.51608749186733827</v>
      </c>
      <c r="AY223" s="113">
        <f>p_1*(inventory[[#This Row],[CO2_flux]]+inventory[[#This Row],[CH4_to_CO2]])+AY222*EXP(-1/life1_CO2)</f>
        <v>0.31367223791528925</v>
      </c>
      <c r="AZ223" s="113">
        <f>p_2*(inventory[[#This Row],[CO2_flux]]+inventory[[#This Row],[CH4_to_CO2]])+AZ222*EXP(-1/life2_CO2)</f>
        <v>2.3790588780562148E-3</v>
      </c>
      <c r="BA223" s="113">
        <f>p_3*(inventory[[#This Row],[CO2_flux]]+inventory[[#This Row],[CH4_to_CO2]])+BA222*EXP(-1/life3_CO2)</f>
        <v>6.1703448020302345E-9</v>
      </c>
      <c r="BB223" s="113">
        <f>IF(fossil_CH4,K222*(1-EXP(-1/life_CH4))*CH4_to_CO2,0)</f>
        <v>3.1432641801700313E-9</v>
      </c>
    </row>
    <row r="224" spans="1:54" x14ac:dyDescent="0.2">
      <c r="A224" s="43">
        <v>217</v>
      </c>
      <c r="B224" s="107">
        <v>0</v>
      </c>
      <c r="C224" s="107">
        <v>0</v>
      </c>
      <c r="D224" s="107">
        <v>0</v>
      </c>
      <c r="E224" s="107">
        <v>0</v>
      </c>
      <c r="F224" s="107">
        <v>0</v>
      </c>
      <c r="G224" s="107">
        <v>0</v>
      </c>
      <c r="H224" s="131">
        <f>SUM(inventory[[#This Row],[CO2_IRF]:[other_IRF]])</f>
        <v>5.1123141378992461E-10</v>
      </c>
      <c r="I224" s="133">
        <f>SUM(inventory[[#This Row],[CO2_temp]:[other_temp]])</f>
        <v>4.6240003187532587E-13</v>
      </c>
      <c r="J224" s="117">
        <f>SUM(inventory[[#This Row],[CO2_mass0]:[CO2_mass3]])</f>
        <v>0.83128026335746863</v>
      </c>
      <c r="K224" s="117">
        <f>inventory[[#This Row],[CH4_flux]]+K223*EXP(-1/life_CH4)</f>
        <v>2.5109991557439673E-8</v>
      </c>
      <c r="L224" s="117">
        <f>inventory[[#This Row],[Gas1_flux]]+L223*EXP(-1/life_gas1)</f>
        <v>0.16639539425200964</v>
      </c>
      <c r="M224" s="117">
        <f>inventory[[#This Row],[Gas2_flux]]+M223*EXP(-1/life_gas2)</f>
        <v>0</v>
      </c>
      <c r="N224" s="140">
        <f>inventory[[#This Row],[Gas3_flux]]+N223*EXP(-1/life_gas3)</f>
        <v>8.0488808487041499E-3</v>
      </c>
      <c r="O224" s="3">
        <f>inventory[[#This Row],[CO2]]*A_CO2</f>
        <v>1.4561536373232775E-15</v>
      </c>
      <c r="P224" s="3">
        <f>inventory[[#This Row],[CH4]]*A_CH4</f>
        <v>5.2863173553254132E-21</v>
      </c>
      <c r="Q224" s="3">
        <f>inventory[[#This Row],[gas1]]*A_gas1</f>
        <v>5.937595242184427E-14</v>
      </c>
      <c r="R224" s="3">
        <f>inventory[[#This Row],[gas2]]*A_gas2</f>
        <v>0</v>
      </c>
      <c r="S224" s="3">
        <f>inventory[[#This Row],[gas3]]*A_gas3</f>
        <v>8.5786765954091673E-14</v>
      </c>
      <c r="T224" s="142">
        <f>inventory[[#This Row],[Other_forcing]]/earth_area</f>
        <v>0</v>
      </c>
      <c r="U224" s="3">
        <f>U223+A_CO2*(AX223+AY223*life1_CO2*(1-EXP(-1/life1_CO2))+AZ223*life2_CO2*(1-EXP(-1/life2_CO2))+BA223*life3_CO2*(1-EXP(-1/life3_CO2)))</f>
        <v>3.8853318078404481E-13</v>
      </c>
      <c r="V224" s="3">
        <f t="shared" si="39"/>
        <v>2.6105279012188799E-12</v>
      </c>
      <c r="W224" s="3">
        <f t="shared" si="40"/>
        <v>3.5992727944631497E-11</v>
      </c>
      <c r="X224" s="3">
        <f t="shared" si="41"/>
        <v>-3.5199999999999995E-12</v>
      </c>
      <c r="Y224" s="3">
        <f t="shared" si="42"/>
        <v>4.7575962476329017E-10</v>
      </c>
      <c r="Z224" s="142">
        <f>Z223+inventory[[#This Row],[Other_radfor]]</f>
        <v>0</v>
      </c>
      <c r="AA224" s="3">
        <f>SUM(inventory[[#This Row],[CO2_temp_s1]:[CO2_temp_s2]])</f>
        <v>1.236238181197091E-15</v>
      </c>
      <c r="AB224" s="3">
        <f>inventory[[#This Row],[CH4_temp_s1]]+inventory[[#This Row],[CH4_temp_s2]]</f>
        <v>1.6601582387946752E-15</v>
      </c>
      <c r="AC224" s="3">
        <f>inventory[[#This Row],[gas1_temp_s1]]+inventory[[#This Row],[gas1_temp_s2]]</f>
        <v>6.7372246073037546E-14</v>
      </c>
      <c r="AD224" s="3">
        <f>inventory[[#This Row],[gas2_temp_s1]]+inventory[[#This Row],[gas2_temp_s2]]</f>
        <v>-2.1707947363526975E-15</v>
      </c>
      <c r="AE224" s="3">
        <f>inventory[[#This Row],[gas3_temp_s1]]+inventory[[#This Row],[gas3_temp_s2]]</f>
        <v>3.9430218411864923E-13</v>
      </c>
      <c r="AF224" s="142">
        <f>inventory[[#This Row],[other_temp_s1]]+inventory[[#This Row],[other_temp_s2]]</f>
        <v>0</v>
      </c>
      <c r="AG224" s="118">
        <f>inventory[[#This Row],[CO2_flux]]+AG223</f>
        <v>1</v>
      </c>
      <c r="AH224" s="118">
        <f>inventory[[#This Row],[CH4_flux]]+AH223</f>
        <v>1</v>
      </c>
      <c r="AI224" s="118">
        <f>inventory[[#This Row],[Gas1_flux]]+AI223</f>
        <v>1</v>
      </c>
      <c r="AJ224" s="118">
        <f>inventory[[#This Row],[Gas2_flux]]+AJ223</f>
        <v>1</v>
      </c>
      <c r="AK224" s="144">
        <f>inventory[[#This Row],[Gas3_flux]]+AK223</f>
        <v>1</v>
      </c>
      <c r="AL224" s="113">
        <f>A_CO2*(AX223*clim_sens1*(1-EXP(-1/clim_time1))
+AY223*clim_sens1*life1_CO2/(life1_CO2-clim_time1)*(EXP(-1/life1_CO2)-EXP(-1/clim_time1))
+AZ223*clim_sens1*life2_CO2/(life2_CO2-clim_time1)*(EXP(-1/life2_CO2)-EXP(-1/clim_time1))
+BA223*clim_sens1*life3_CO2/(life3_CO2-clim_time1)*(EXP(-1/life3_CO2)-EXP(-1/clim_time1)))
+AL223*EXP(-1/clim_time1)</f>
        <v>9.2712251825961596E-16</v>
      </c>
      <c r="AM224" s="113">
        <f>A_CO2*(AX223*clim_sens2*(1-EXP(-1/clim_time2))
+AY223*clim_sens2*life1_CO2/(life1_CO2-clim_time2)*(EXP(-1/life1_CO2)-EXP(-1/clim_time2))
+AZ223*clim_sens2*life2_CO2/(life2_CO2-clim_time2)*(EXP(-1/life2_CO2)-EXP(-1/clim_time2))
+BA223*clim_sens2*life3_CO2/(life3_CO2-clim_time2)*(EXP(-1/life3_CO2)-EXP(-1/clim_time2)))
+AM223*EXP(-1/clim_time2)</f>
        <v>3.0911566293747507E-16</v>
      </c>
      <c r="AN224" s="113">
        <f t="shared" si="43"/>
        <v>1.0338079822466068E-20</v>
      </c>
      <c r="AO224" s="113">
        <f t="shared" si="44"/>
        <v>1.6601479007148527E-15</v>
      </c>
      <c r="AP224" s="113">
        <f t="shared" si="45"/>
        <v>4.0261219744189983E-14</v>
      </c>
      <c r="AQ224" s="113">
        <f t="shared" si="46"/>
        <v>2.7111026328847566E-14</v>
      </c>
      <c r="AR224" s="113">
        <f t="shared" si="47"/>
        <v>-1.5980402454273401E-24</v>
      </c>
      <c r="AS224" s="113">
        <f t="shared" si="48"/>
        <v>-2.1707947347546574E-15</v>
      </c>
      <c r="AT224" s="113">
        <f t="shared" si="49"/>
        <v>6.6555060585786754E-14</v>
      </c>
      <c r="AU224" s="113">
        <f t="shared" si="50"/>
        <v>3.2774712353286245E-13</v>
      </c>
      <c r="AV224" s="113">
        <f t="shared" si="51"/>
        <v>0</v>
      </c>
      <c r="AW224" s="149">
        <f>T223*Other_forcing_efficacy*clim_sens2*(1-EXP(-1/clim_time2))
+AW223*EXP(-1/clim_time2)</f>
        <v>0</v>
      </c>
      <c r="AX224" s="113">
        <f>p_0*(inventory[[#This Row],[CO2_flux]]+inventory[[#This Row],[CH4_to_CO2]])+AX223</f>
        <v>0.51608749249744901</v>
      </c>
      <c r="AY224" s="113">
        <f>p_1*(inventory[[#This Row],[CO2_flux]]+inventory[[#This Row],[CH4_to_CO2]])+AY223*EXP(-1/life1_CO2)</f>
        <v>0.31287793096775307</v>
      </c>
      <c r="AZ224" s="113">
        <f>p_2*(inventory[[#This Row],[CO2_flux]]+inventory[[#This Row],[CH4_to_CO2]])+AZ223*EXP(-1/life2_CO2)</f>
        <v>2.3148341999940135E-3</v>
      </c>
      <c r="BA224" s="113">
        <f>p_3*(inventory[[#This Row],[CO2_flux]]+inventory[[#This Row],[CH4_to_CO2]])+BA223*EXP(-1/life3_CO2)</f>
        <v>5.6922725307941837E-9</v>
      </c>
      <c r="BB224" s="113">
        <f>IF(fossil_CH4,K223*(1-EXP(-1/life_CH4))*CH4_to_CO2,0)</f>
        <v>2.8997271504056053E-9</v>
      </c>
    </row>
    <row r="225" spans="1:54" x14ac:dyDescent="0.2">
      <c r="A225" s="43">
        <v>218</v>
      </c>
      <c r="B225" s="107">
        <v>0</v>
      </c>
      <c r="C225" s="107">
        <v>0</v>
      </c>
      <c r="D225" s="107">
        <v>0</v>
      </c>
      <c r="E225" s="107">
        <v>0</v>
      </c>
      <c r="F225" s="107">
        <v>0</v>
      </c>
      <c r="G225" s="107">
        <v>0</v>
      </c>
      <c r="H225" s="131">
        <f>SUM(inventory[[#This Row],[CO2_IRF]:[other_IRF]])</f>
        <v>5.1137684107244549E-10</v>
      </c>
      <c r="I225" s="133">
        <f>SUM(inventory[[#This Row],[CO2_temp]:[other_temp]])</f>
        <v>4.5989214165436649E-13</v>
      </c>
      <c r="J225" s="117">
        <f>SUM(inventory[[#This Row],[CO2_mass0]:[CO2_mass3]])</f>
        <v>0.83042547699100477</v>
      </c>
      <c r="K225" s="117">
        <f>inventory[[#This Row],[CH4_flux]]+K224*EXP(-1/life_CH4)</f>
        <v>2.3164494007508037E-8</v>
      </c>
      <c r="L225" s="117">
        <f>inventory[[#This Row],[Gas1_flux]]+L224*EXP(-1/life_gas1)</f>
        <v>0.16502589259711148</v>
      </c>
      <c r="M225" s="117">
        <f>inventory[[#This Row],[Gas2_flux]]+M224*EXP(-1/life_gas2)</f>
        <v>0</v>
      </c>
      <c r="N225" s="140">
        <f>inventory[[#This Row],[Gas3_flux]]+N224*EXP(-1/life_gas3)</f>
        <v>7.8719895679359216E-3</v>
      </c>
      <c r="O225" s="3">
        <f>inventory[[#This Row],[CO2]]*A_CO2</f>
        <v>1.4546563080451429E-15</v>
      </c>
      <c r="P225" s="3">
        <f>inventory[[#This Row],[CH4]]*A_CH4</f>
        <v>4.8767386647304516E-21</v>
      </c>
      <c r="Q225" s="3">
        <f>inventory[[#This Row],[gas1]]*A_gas1</f>
        <v>5.8887264225464779E-14</v>
      </c>
      <c r="R225" s="3">
        <f>inventory[[#This Row],[gas2]]*A_gas2</f>
        <v>0</v>
      </c>
      <c r="S225" s="3">
        <f>inventory[[#This Row],[gas3]]*A_gas3</f>
        <v>8.3901419259584871E-14</v>
      </c>
      <c r="T225" s="142">
        <f>inventory[[#This Row],[Other_forcing]]/earth_area</f>
        <v>0</v>
      </c>
      <c r="U225" s="3">
        <f>U224+A_CO2*(AX224+AY224*life1_CO2*(1-EXP(-1/life1_CO2))+AZ224*life2_CO2*(1-EXP(-1/life2_CO2))+BA224*life3_CO2*(1-EXP(-1/life3_CO2)))</f>
        <v>3.8998858521145492E-13</v>
      </c>
      <c r="V225" s="3">
        <f t="shared" si="39"/>
        <v>2.6105279062976558E-12</v>
      </c>
      <c r="W225" s="3">
        <f t="shared" si="40"/>
        <v>3.6051859216393416E-11</v>
      </c>
      <c r="X225" s="3">
        <f t="shared" si="41"/>
        <v>-3.5199999999999995E-12</v>
      </c>
      <c r="Y225" s="3">
        <f t="shared" si="42"/>
        <v>4.7584446536454296E-10</v>
      </c>
      <c r="Z225" s="142">
        <f>Z224+inventory[[#This Row],[Other_radfor]]</f>
        <v>0</v>
      </c>
      <c r="AA225" s="3">
        <f>SUM(inventory[[#This Row],[CO2_temp_s1]:[CO2_temp_s2]])</f>
        <v>1.2360226032216462E-15</v>
      </c>
      <c r="AB225" s="3">
        <f>inventory[[#This Row],[CH4_temp_s1]]+inventory[[#This Row],[CH4_temp_s2]]</f>
        <v>1.656108303999309E-15</v>
      </c>
      <c r="AC225" s="3">
        <f>inventory[[#This Row],[gas1_temp_s1]]+inventory[[#This Row],[gas1_temp_s2]]</f>
        <v>6.7036626832773307E-14</v>
      </c>
      <c r="AD225" s="3">
        <f>inventory[[#This Row],[gas2_temp_s1]]+inventory[[#This Row],[gas2_temp_s2]]</f>
        <v>-2.1655001174970041E-15</v>
      </c>
      <c r="AE225" s="3">
        <f>inventory[[#This Row],[gas3_temp_s1]]+inventory[[#This Row],[gas3_temp_s2]]</f>
        <v>3.9212888403186926E-13</v>
      </c>
      <c r="AF225" s="142">
        <f>inventory[[#This Row],[other_temp_s1]]+inventory[[#This Row],[other_temp_s2]]</f>
        <v>0</v>
      </c>
      <c r="AG225" s="118">
        <f>inventory[[#This Row],[CO2_flux]]+AG224</f>
        <v>1</v>
      </c>
      <c r="AH225" s="118">
        <f>inventory[[#This Row],[CH4_flux]]+AH224</f>
        <v>1</v>
      </c>
      <c r="AI225" s="118">
        <f>inventory[[#This Row],[Gas1_flux]]+AI224</f>
        <v>1</v>
      </c>
      <c r="AJ225" s="118">
        <f>inventory[[#This Row],[Gas2_flux]]+AJ224</f>
        <v>1</v>
      </c>
      <c r="AK225" s="144">
        <f>inventory[[#This Row],[Gas3_flux]]+AK224</f>
        <v>1</v>
      </c>
      <c r="AL225" s="113">
        <f>A_CO2*(AX224*clim_sens1*(1-EXP(-1/clim_time1))
+AY224*clim_sens1*life1_CO2/(life1_CO2-clim_time1)*(EXP(-1/life1_CO2)-EXP(-1/clim_time1))
+AZ224*clim_sens1*life2_CO2/(life2_CO2-clim_time1)*(EXP(-1/life2_CO2)-EXP(-1/clim_time1))
+BA224*clim_sens1*life3_CO2/(life3_CO2-clim_time1)*(EXP(-1/life3_CO2)-EXP(-1/clim_time1)))
+AL224*EXP(-1/clim_time1)</f>
        <v>9.2613803162751496E-16</v>
      </c>
      <c r="AM225" s="113">
        <f>A_CO2*(AX224*clim_sens2*(1-EXP(-1/clim_time2))
+AY224*clim_sens2*life1_CO2/(life1_CO2-clim_time2)*(EXP(-1/life1_CO2)-EXP(-1/clim_time2))
+AZ224*clim_sens2*life2_CO2/(life2_CO2-clim_time2)*(EXP(-1/life2_CO2)-EXP(-1/clim_time2))
+BA224*clim_sens2*life3_CO2/(life3_CO2-clim_time2)*(EXP(-1/life3_CO2)-EXP(-1/clim_time2)))
+AM224*EXP(-1/clim_time2)</f>
        <v>3.0988457159413124E-16</v>
      </c>
      <c r="AN225" s="113">
        <f t="shared" si="43"/>
        <v>9.5371819108975887E-21</v>
      </c>
      <c r="AO225" s="113">
        <f t="shared" si="44"/>
        <v>1.6560987668173981E-15</v>
      </c>
      <c r="AP225" s="113">
        <f t="shared" si="45"/>
        <v>3.9929853558902992E-14</v>
      </c>
      <c r="AQ225" s="113">
        <f t="shared" si="46"/>
        <v>2.7106773273870312E-14</v>
      </c>
      <c r="AR225" s="113">
        <f t="shared" si="47"/>
        <v>-1.4186850377830511E-24</v>
      </c>
      <c r="AS225" s="113">
        <f t="shared" si="48"/>
        <v>-2.165500116078319E-15</v>
      </c>
      <c r="AT225" s="113">
        <f t="shared" si="49"/>
        <v>6.5092371537002356E-14</v>
      </c>
      <c r="AU225" s="113">
        <f t="shared" si="50"/>
        <v>3.2703651249486692E-13</v>
      </c>
      <c r="AV225" s="113">
        <f t="shared" si="51"/>
        <v>0</v>
      </c>
      <c r="AW225" s="149">
        <f>T224*Other_forcing_efficacy*clim_sens2*(1-EXP(-1/clim_time2))
+AW224*EXP(-1/clim_time2)</f>
        <v>0</v>
      </c>
      <c r="AX225" s="113">
        <f>p_0*(inventory[[#This Row],[CO2_flux]]+inventory[[#This Row],[CH4_to_CO2]])+AX224</f>
        <v>0.51608749307873936</v>
      </c>
      <c r="AY225" s="113">
        <f>p_1*(inventory[[#This Row],[CO2_flux]]+inventory[[#This Row],[CH4_to_CO2]])+AY224*EXP(-1/life1_CO2)</f>
        <v>0.31208563538169815</v>
      </c>
      <c r="AZ225" s="113">
        <f>p_2*(inventory[[#This Row],[CO2_flux]]+inventory[[#This Row],[CH4_to_CO2]])+AZ224*EXP(-1/life2_CO2)</f>
        <v>2.252343279326541E-3</v>
      </c>
      <c r="BA225" s="113">
        <f>p_3*(inventory[[#This Row],[CO2_flux]]+inventory[[#This Row],[CH4_to_CO2]])+BA224*EXP(-1/life3_CO2)</f>
        <v>5.251240830848346E-9</v>
      </c>
      <c r="BB225" s="113">
        <f>IF(fossil_CH4,K224*(1-EXP(-1/life_CH4))*CH4_to_CO2,0)</f>
        <v>2.6750591311559978E-9</v>
      </c>
    </row>
    <row r="226" spans="1:54" x14ac:dyDescent="0.2">
      <c r="A226" s="43">
        <v>219</v>
      </c>
      <c r="B226" s="107">
        <v>0</v>
      </c>
      <c r="C226" s="107">
        <v>0</v>
      </c>
      <c r="D226" s="107">
        <v>0</v>
      </c>
      <c r="E226" s="107">
        <v>0</v>
      </c>
      <c r="F226" s="107">
        <v>0</v>
      </c>
      <c r="G226" s="107">
        <v>0</v>
      </c>
      <c r="H226" s="131">
        <f>SUM(inventory[[#This Row],[CO2_IRF]:[other_IRF]])</f>
        <v>5.115199156333986E-10</v>
      </c>
      <c r="I226" s="133">
        <f>SUM(inventory[[#This Row],[CO2_temp]:[other_temp]])</f>
        <v>4.5741840608132874E-13</v>
      </c>
      <c r="J226" s="117">
        <f>SUM(inventory[[#This Row],[CO2_mass0]:[CO2_mass3]])</f>
        <v>0.82957438384320048</v>
      </c>
      <c r="K226" s="117">
        <f>inventory[[#This Row],[CH4_flux]]+K225*EXP(-1/life_CH4)</f>
        <v>2.136973170207586E-8</v>
      </c>
      <c r="L226" s="117">
        <f>inventory[[#This Row],[Gas1_flux]]+L225*EXP(-1/life_gas1)</f>
        <v>0.16366766249688106</v>
      </c>
      <c r="M226" s="117">
        <f>inventory[[#This Row],[Gas2_flux]]+M225*EXP(-1/life_gas2)</f>
        <v>0</v>
      </c>
      <c r="N226" s="140">
        <f>inventory[[#This Row],[Gas3_flux]]+N225*EXP(-1/life_gas3)</f>
        <v>7.698985849401499E-3</v>
      </c>
      <c r="O226" s="3">
        <f>inventory[[#This Row],[CO2]]*A_CO2</f>
        <v>1.453165448178134E-15</v>
      </c>
      <c r="P226" s="3">
        <f>inventory[[#This Row],[CH4]]*A_CH4</f>
        <v>4.4988937298890089E-21</v>
      </c>
      <c r="Q226" s="3">
        <f>inventory[[#This Row],[gas1]]*A_gas1</f>
        <v>5.8402598131359687E-14</v>
      </c>
      <c r="R226" s="3">
        <f>inventory[[#This Row],[gas2]]*A_gas2</f>
        <v>0</v>
      </c>
      <c r="S226" s="3">
        <f>inventory[[#This Row],[gas3]]*A_gas3</f>
        <v>8.2057507069793977E-14</v>
      </c>
      <c r="T226" s="142">
        <f>inventory[[#This Row],[Other_forcing]]/earth_area</f>
        <v>0</v>
      </c>
      <c r="U226" s="3">
        <f>U225+A_CO2*(AX225+AY225*life1_CO2*(1-EXP(-1/life1_CO2))+AZ225*life2_CO2*(1-EXP(-1/life2_CO2))+BA225*life3_CO2*(1-EXP(-1/life3_CO2)))</f>
        <v>3.9144249555195912E-13</v>
      </c>
      <c r="V226" s="3">
        <f t="shared" si="39"/>
        <v>2.6105279109829328E-12</v>
      </c>
      <c r="W226" s="3">
        <f t="shared" si="40"/>
        <v>3.611050381378013E-11</v>
      </c>
      <c r="X226" s="3">
        <f t="shared" si="41"/>
        <v>-3.5199999999999995E-12</v>
      </c>
      <c r="Y226" s="3">
        <f t="shared" si="42"/>
        <v>4.759274414130836E-10</v>
      </c>
      <c r="Z226" s="142">
        <f>Z225+inventory[[#This Row],[Other_radfor]]</f>
        <v>0</v>
      </c>
      <c r="AA226" s="3">
        <f>SUM(inventory[[#This Row],[CO2_temp_s1]:[CO2_temp_s2]])</f>
        <v>1.2358082732562916E-15</v>
      </c>
      <c r="AB226" s="3">
        <f>inventory[[#This Row],[CH4_temp_s1]]+inventory[[#This Row],[CH4_temp_s2]]</f>
        <v>1.6520683067667397E-15</v>
      </c>
      <c r="AC226" s="3">
        <f>inventory[[#This Row],[gas1_temp_s1]]+inventory[[#This Row],[gas1_temp_s2]]</f>
        <v>6.6703236017569794E-14</v>
      </c>
      <c r="AD226" s="3">
        <f>inventory[[#This Row],[gas2_temp_s1]]+inventory[[#This Row],[gas2_temp_s2]]</f>
        <v>-2.1602184123591194E-15</v>
      </c>
      <c r="AE226" s="3">
        <f>inventory[[#This Row],[gas3_temp_s1]]+inventory[[#This Row],[gas3_temp_s2]]</f>
        <v>3.8998751189609506E-13</v>
      </c>
      <c r="AF226" s="142">
        <f>inventory[[#This Row],[other_temp_s1]]+inventory[[#This Row],[other_temp_s2]]</f>
        <v>0</v>
      </c>
      <c r="AG226" s="118">
        <f>inventory[[#This Row],[CO2_flux]]+AG225</f>
        <v>1</v>
      </c>
      <c r="AH226" s="118">
        <f>inventory[[#This Row],[CH4_flux]]+AH225</f>
        <v>1</v>
      </c>
      <c r="AI226" s="118">
        <f>inventory[[#This Row],[Gas1_flux]]+AI225</f>
        <v>1</v>
      </c>
      <c r="AJ226" s="118">
        <f>inventory[[#This Row],[Gas2_flux]]+AJ225</f>
        <v>1</v>
      </c>
      <c r="AK226" s="144">
        <f>inventory[[#This Row],[Gas3_flux]]+AK225</f>
        <v>1</v>
      </c>
      <c r="AL226" s="113">
        <f>A_CO2*(AX225*clim_sens1*(1-EXP(-1/clim_time1))
+AY225*clim_sens1*life1_CO2/(life1_CO2-clim_time1)*(EXP(-1/life1_CO2)-EXP(-1/clim_time1))
+AZ225*clim_sens1*life2_CO2/(life2_CO2-clim_time1)*(EXP(-1/life2_CO2)-EXP(-1/clim_time1))
+BA225*clim_sens1*life3_CO2/(life3_CO2-clim_time1)*(EXP(-1/life3_CO2)-EXP(-1/clim_time1)))
+AL225*EXP(-1/clim_time1)</f>
        <v>9.2515823171446686E-16</v>
      </c>
      <c r="AM226" s="113">
        <f>A_CO2*(AX225*clim_sens2*(1-EXP(-1/clim_time2))
+AY225*clim_sens2*life1_CO2/(life1_CO2-clim_time2)*(EXP(-1/life1_CO2)-EXP(-1/clim_time2))
+AZ225*clim_sens2*life2_CO2/(life2_CO2-clim_time2)*(EXP(-1/life2_CO2)-EXP(-1/clim_time2))
+BA225*clim_sens2*life3_CO2/(life3_CO2-clim_time2)*(EXP(-1/life3_CO2)-EXP(-1/clim_time2)))
+AM225*EXP(-1/clim_time2)</f>
        <v>3.1065004154182472E-16</v>
      </c>
      <c r="AN226" s="113">
        <f t="shared" si="43"/>
        <v>8.7983270894565995E-21</v>
      </c>
      <c r="AO226" s="113">
        <f t="shared" si="44"/>
        <v>1.6520595084396502E-15</v>
      </c>
      <c r="AP226" s="113">
        <f t="shared" si="45"/>
        <v>3.960121465184585E-14</v>
      </c>
      <c r="AQ226" s="113">
        <f t="shared" si="46"/>
        <v>2.7102021365723951E-14</v>
      </c>
      <c r="AR226" s="113">
        <f t="shared" si="47"/>
        <v>-1.2594596676701839E-24</v>
      </c>
      <c r="AS226" s="113">
        <f t="shared" si="48"/>
        <v>-2.1602184110996596E-15</v>
      </c>
      <c r="AT226" s="113">
        <f t="shared" si="49"/>
        <v>6.3661828191452896E-14</v>
      </c>
      <c r="AU226" s="113">
        <f t="shared" si="50"/>
        <v>3.2632568370464218E-13</v>
      </c>
      <c r="AV226" s="113">
        <f t="shared" si="51"/>
        <v>0</v>
      </c>
      <c r="AW226" s="149">
        <f>T225*Other_forcing_efficacy*clim_sens2*(1-EXP(-1/clim_time2))
+AW225*EXP(-1/clim_time2)</f>
        <v>0</v>
      </c>
      <c r="AX226" s="113">
        <f>p_0*(inventory[[#This Row],[CO2_flux]]+inventory[[#This Row],[CH4_to_CO2]])+AX225</f>
        <v>0.51608749361499184</v>
      </c>
      <c r="AY226" s="113">
        <f>p_1*(inventory[[#This Row],[CO2_flux]]+inventory[[#This Row],[CH4_to_CO2]])+AY225*EXP(-1/life1_CO2)</f>
        <v>0.31129534606768255</v>
      </c>
      <c r="AZ226" s="113">
        <f>p_2*(inventory[[#This Row],[CO2_flux]]+inventory[[#This Row],[CH4_to_CO2]])+AZ225*EXP(-1/life2_CO2)</f>
        <v>2.1915393161463141E-3</v>
      </c>
      <c r="BA226" s="113">
        <f>p_3*(inventory[[#This Row],[CO2_flux]]+inventory[[#This Row],[CH4_to_CO2]])+BA225*EXP(-1/life3_CO2)</f>
        <v>4.8443798350114308E-9</v>
      </c>
      <c r="BB226" s="113">
        <f>IF(fossil_CH4,K225*(1-EXP(-1/life_CH4))*CH4_to_CO2,0)</f>
        <v>2.467798169969243E-9</v>
      </c>
    </row>
    <row r="227" spans="1:54" x14ac:dyDescent="0.2">
      <c r="A227" s="43">
        <v>220</v>
      </c>
      <c r="B227" s="107">
        <v>0</v>
      </c>
      <c r="C227" s="107">
        <v>0</v>
      </c>
      <c r="D227" s="107">
        <v>0</v>
      </c>
      <c r="E227" s="107">
        <v>0</v>
      </c>
      <c r="F227" s="107">
        <v>0</v>
      </c>
      <c r="G227" s="107">
        <v>0</v>
      </c>
      <c r="H227" s="131">
        <f>SUM(inventory[[#This Row],[CO2_IRF]:[other_IRF]])</f>
        <v>5.116606824622797E-10</v>
      </c>
      <c r="I227" s="133">
        <f>SUM(inventory[[#This Row],[CO2_temp]:[other_temp]])</f>
        <v>4.549781450013426E-13</v>
      </c>
      <c r="J227" s="117">
        <f>SUM(inventory[[#This Row],[CO2_mass0]:[CO2_mass3]])</f>
        <v>0.82872693330117186</v>
      </c>
      <c r="K227" s="117">
        <f>inventory[[#This Row],[CH4_flux]]+K226*EXP(-1/life_CH4)</f>
        <v>1.971402582204871E-8</v>
      </c>
      <c r="L227" s="117">
        <f>inventory[[#This Row],[Gas1_flux]]+L226*EXP(-1/life_gas1)</f>
        <v>0.16232061118184693</v>
      </c>
      <c r="M227" s="117">
        <f>inventory[[#This Row],[Gas2_flux]]+M226*EXP(-1/life_gas2)</f>
        <v>0</v>
      </c>
      <c r="N227" s="140">
        <f>inventory[[#This Row],[Gas3_flux]]+N226*EXP(-1/life_gas3)</f>
        <v>7.529784255649946E-3</v>
      </c>
      <c r="O227" s="3">
        <f>inventory[[#This Row],[CO2]]*A_CO2</f>
        <v>1.4516809690636625E-15</v>
      </c>
      <c r="P227" s="3">
        <f>inventory[[#This Row],[CH4]]*A_CH4</f>
        <v>4.1503238504894038E-21</v>
      </c>
      <c r="Q227" s="3">
        <f>inventory[[#This Row],[gas1]]*A_gas1</f>
        <v>5.7921921035994204E-14</v>
      </c>
      <c r="R227" s="3">
        <f>inventory[[#This Row],[gas2]]*A_gas2</f>
        <v>0</v>
      </c>
      <c r="S227" s="3">
        <f>inventory[[#This Row],[gas3]]*A_gas3</f>
        <v>8.025411877332532E-14</v>
      </c>
      <c r="T227" s="142">
        <f>inventory[[#This Row],[Other_forcing]]/earth_area</f>
        <v>0</v>
      </c>
      <c r="U227" s="3">
        <f>U226+A_CO2*(AX226+AY226*life1_CO2*(1-EXP(-1/life1_CO2))+AZ226*life2_CO2*(1-EXP(-1/life2_CO2))+BA226*life3_CO2*(1-EXP(-1/life3_CO2)))</f>
        <v>3.9289491823044108E-13</v>
      </c>
      <c r="V227" s="3">
        <f t="shared" si="39"/>
        <v>2.6105279153051995E-12</v>
      </c>
      <c r="W227" s="3">
        <f t="shared" si="40"/>
        <v>3.6168665742319353E-11</v>
      </c>
      <c r="X227" s="3">
        <f t="shared" si="41"/>
        <v>-3.5199999999999995E-12</v>
      </c>
      <c r="Y227" s="3">
        <f t="shared" si="42"/>
        <v>4.7600859388642469E-10</v>
      </c>
      <c r="Z227" s="142">
        <f>Z226+inventory[[#This Row],[Other_radfor]]</f>
        <v>0</v>
      </c>
      <c r="AA227" s="3">
        <f>SUM(inventory[[#This Row],[CO2_temp_s1]:[CO2_temp_s2]])</f>
        <v>1.2355951353469421E-15</v>
      </c>
      <c r="AB227" s="3">
        <f>inventory[[#This Row],[CH4_temp_s1]]+inventory[[#This Row],[CH4_temp_s2]]</f>
        <v>1.6480382182362961E-15</v>
      </c>
      <c r="AC227" s="3">
        <f>inventory[[#This Row],[gas1_temp_s1]]+inventory[[#This Row],[gas1_temp_s2]]</f>
        <v>6.6372056588676843E-14</v>
      </c>
      <c r="AD227" s="3">
        <f>inventory[[#This Row],[gas2_temp_s1]]+inventory[[#This Row],[gas2_temp_s2]]</f>
        <v>-2.1549495894399763E-15</v>
      </c>
      <c r="AE227" s="3">
        <f>inventory[[#This Row],[gas3_temp_s1]]+inventory[[#This Row],[gas3_temp_s2]]</f>
        <v>3.8787740464852247E-13</v>
      </c>
      <c r="AF227" s="142">
        <f>inventory[[#This Row],[other_temp_s1]]+inventory[[#This Row],[other_temp_s2]]</f>
        <v>0</v>
      </c>
      <c r="AG227" s="118">
        <f>inventory[[#This Row],[CO2_flux]]+AG226</f>
        <v>1</v>
      </c>
      <c r="AH227" s="118">
        <f>inventory[[#This Row],[CH4_flux]]+AH226</f>
        <v>1</v>
      </c>
      <c r="AI227" s="118">
        <f>inventory[[#This Row],[Gas1_flux]]+AI226</f>
        <v>1</v>
      </c>
      <c r="AJ227" s="118">
        <f>inventory[[#This Row],[Gas2_flux]]+AJ226</f>
        <v>1</v>
      </c>
      <c r="AK227" s="144">
        <f>inventory[[#This Row],[Gas3_flux]]+AK226</f>
        <v>1</v>
      </c>
      <c r="AL227" s="113">
        <f>A_CO2*(AX226*clim_sens1*(1-EXP(-1/clim_time1))
+AY226*clim_sens1*life1_CO2/(life1_CO2-clim_time1)*(EXP(-1/life1_CO2)-EXP(-1/clim_time1))
+AZ226*clim_sens1*life2_CO2/(life2_CO2-clim_time1)*(EXP(-1/life2_CO2)-EXP(-1/clim_time1))
+BA226*clim_sens1*life3_CO2/(life3_CO2-clim_time1)*(EXP(-1/life3_CO2)-EXP(-1/clim_time1)))
+AL226*EXP(-1/clim_time1)</f>
        <v>9.2418304745669568E-16</v>
      </c>
      <c r="AM227" s="113">
        <f>A_CO2*(AX226*clim_sens2*(1-EXP(-1/clim_time2))
+AY226*clim_sens2*life1_CO2/(life1_CO2-clim_time2)*(EXP(-1/life1_CO2)-EXP(-1/clim_time2))
+AZ226*clim_sens2*life2_CO2/(life2_CO2-clim_time2)*(EXP(-1/life2_CO2)-EXP(-1/clim_time2))
+BA226*clim_sens2*life3_CO2/(life3_CO2-clim_time2)*(EXP(-1/life3_CO2)-EXP(-1/clim_time2)))
+AM226*EXP(-1/clim_time2)</f>
        <v>3.1141208789024637E-16</v>
      </c>
      <c r="AN227" s="113">
        <f t="shared" si="43"/>
        <v>8.1167094084689271E-21</v>
      </c>
      <c r="AO227" s="113">
        <f t="shared" si="44"/>
        <v>1.6480301015268877E-15</v>
      </c>
      <c r="AP227" s="113">
        <f t="shared" si="45"/>
        <v>3.9275280576413313E-14</v>
      </c>
      <c r="AQ227" s="113">
        <f t="shared" si="46"/>
        <v>2.7096776012263524E-14</v>
      </c>
      <c r="AR227" s="113">
        <f t="shared" si="47"/>
        <v>-1.1181048733457228E-24</v>
      </c>
      <c r="AS227" s="113">
        <f t="shared" si="48"/>
        <v>-2.1549495883218713E-15</v>
      </c>
      <c r="AT227" s="113">
        <f t="shared" si="49"/>
        <v>6.2262724078976065E-14</v>
      </c>
      <c r="AU227" s="113">
        <f t="shared" si="50"/>
        <v>3.2561468056954639E-13</v>
      </c>
      <c r="AV227" s="113">
        <f t="shared" si="51"/>
        <v>0</v>
      </c>
      <c r="AW227" s="149">
        <f>T226*Other_forcing_efficacy*clim_sens2*(1-EXP(-1/clim_time2))
+AW226*EXP(-1/clim_time2)</f>
        <v>0</v>
      </c>
      <c r="AX227" s="113">
        <f>p_0*(inventory[[#This Row],[CO2_flux]]+inventory[[#This Row],[CH4_to_CO2]])+AX226</f>
        <v>0.51608749410969601</v>
      </c>
      <c r="AY227" s="113">
        <f>p_1*(inventory[[#This Row],[CO2_flux]]+inventory[[#This Row],[CH4_to_CO2]])+AY226*EXP(-1/life1_CO2)</f>
        <v>0.3105070579488502</v>
      </c>
      <c r="AZ227" s="113">
        <f>p_2*(inventory[[#This Row],[CO2_flux]]+inventory[[#This Row],[CH4_to_CO2]])+AZ226*EXP(-1/life2_CO2)</f>
        <v>2.1323767735836126E-3</v>
      </c>
      <c r="BA227" s="113">
        <f>p_3*(inventory[[#This Row],[CO2_flux]]+inventory[[#This Row],[CH4_to_CO2]])+BA226*EXP(-1/life3_CO2)</f>
        <v>4.4690420306002393E-9</v>
      </c>
      <c r="BB227" s="113">
        <f>IF(fossil_CH4,K226*(1-EXP(-1/life_CH4))*CH4_to_CO2,0)</f>
        <v>2.2765955850373318E-9</v>
      </c>
    </row>
    <row r="228" spans="1:54" x14ac:dyDescent="0.2">
      <c r="A228" s="43">
        <v>221</v>
      </c>
      <c r="B228" s="107">
        <v>0</v>
      </c>
      <c r="C228" s="107">
        <v>0</v>
      </c>
      <c r="D228" s="107">
        <v>0</v>
      </c>
      <c r="E228" s="107">
        <v>0</v>
      </c>
      <c r="F228" s="107">
        <v>0</v>
      </c>
      <c r="G228" s="107">
        <v>0</v>
      </c>
      <c r="H228" s="131">
        <f>SUM(inventory[[#This Row],[CO2_IRF]:[other_IRF]])</f>
        <v>5.1179918561495938E-10</v>
      </c>
      <c r="I228" s="133">
        <f>SUM(inventory[[#This Row],[CO2_temp]:[other_temp]])</f>
        <v>4.5257069287660648E-13</v>
      </c>
      <c r="J228" s="117">
        <f>SUM(inventory[[#This Row],[CO2_mass0]:[CO2_mass3]])</f>
        <v>0.82788307599351707</v>
      </c>
      <c r="K228" s="117">
        <f>inventory[[#This Row],[CH4_flux]]+K227*EXP(-1/life_CH4)</f>
        <v>1.8186602411795862E-8</v>
      </c>
      <c r="L228" s="117">
        <f>inventory[[#This Row],[Gas1_flux]]+L227*EXP(-1/life_gas1)</f>
        <v>0.1609846466460681</v>
      </c>
      <c r="M228" s="117">
        <f>inventory[[#This Row],[Gas2_flux]]+M227*EXP(-1/life_gas2)</f>
        <v>0</v>
      </c>
      <c r="N228" s="140">
        <f>inventory[[#This Row],[Gas3_flux]]+N227*EXP(-1/life_gas3)</f>
        <v>7.3643012269000796E-3</v>
      </c>
      <c r="O228" s="3">
        <f>inventory[[#This Row],[CO2]]*A_CO2</f>
        <v>1.4502027842178435E-15</v>
      </c>
      <c r="P228" s="3">
        <f>inventory[[#This Row],[CH4]]*A_CH4</f>
        <v>3.8287608239117367E-21</v>
      </c>
      <c r="Q228" s="3">
        <f>inventory[[#This Row],[gas1]]*A_gas1</f>
        <v>5.7445200108289098E-14</v>
      </c>
      <c r="R228" s="3">
        <f>inventory[[#This Row],[gas2]]*A_gas2</f>
        <v>0</v>
      </c>
      <c r="S228" s="3">
        <f>inventory[[#This Row],[gas3]]*A_gas3</f>
        <v>7.8490363771407925E-14</v>
      </c>
      <c r="T228" s="142">
        <f>inventory[[#This Row],[Other_forcing]]/earth_area</f>
        <v>0</v>
      </c>
      <c r="U228" s="3">
        <f>U227+A_CO2*(AX227+AY227*life1_CO2*(1-EXP(-1/life1_CO2))+AZ227*life2_CO2*(1-EXP(-1/life2_CO2))+BA227*life3_CO2*(1-EXP(-1/life3_CO2)))</f>
        <v>3.9434585958421936E-13</v>
      </c>
      <c r="V228" s="3">
        <f t="shared" si="39"/>
        <v>2.6105279192925808E-12</v>
      </c>
      <c r="W228" s="3">
        <f t="shared" si="40"/>
        <v>3.6226348974571673E-11</v>
      </c>
      <c r="X228" s="3">
        <f t="shared" si="41"/>
        <v>-3.5199999999999995E-12</v>
      </c>
      <c r="Y228" s="3">
        <f t="shared" si="42"/>
        <v>4.7608796286151094E-10</v>
      </c>
      <c r="Z228" s="142">
        <f>Z227+inventory[[#This Row],[Other_radfor]]</f>
        <v>0</v>
      </c>
      <c r="AA228" s="3">
        <f>SUM(inventory[[#This Row],[CO2_temp_s1]:[CO2_temp_s2]])</f>
        <v>1.2353831351870076E-15</v>
      </c>
      <c r="AB228" s="3">
        <f>inventory[[#This Row],[CH4_temp_s1]]+inventory[[#This Row],[CH4_temp_s2]]</f>
        <v>1.6440180099757437E-15</v>
      </c>
      <c r="AC228" s="3">
        <f>inventory[[#This Row],[gas1_temp_s1]]+inventory[[#This Row],[gas1_temp_s2]]</f>
        <v>6.6043071644403975E-14</v>
      </c>
      <c r="AD228" s="3">
        <f>inventory[[#This Row],[gas2_temp_s1]]+inventory[[#This Row],[gas2_temp_s2]]</f>
        <v>-2.1496936173175824E-15</v>
      </c>
      <c r="AE228" s="3">
        <f>inventory[[#This Row],[gas3_temp_s1]]+inventory[[#This Row],[gas3_temp_s2]]</f>
        <v>3.8579791370435734E-13</v>
      </c>
      <c r="AF228" s="142">
        <f>inventory[[#This Row],[other_temp_s1]]+inventory[[#This Row],[other_temp_s2]]</f>
        <v>0</v>
      </c>
      <c r="AG228" s="118">
        <f>inventory[[#This Row],[CO2_flux]]+AG227</f>
        <v>1</v>
      </c>
      <c r="AH228" s="118">
        <f>inventory[[#This Row],[CH4_flux]]+AH227</f>
        <v>1</v>
      </c>
      <c r="AI228" s="118">
        <f>inventory[[#This Row],[Gas1_flux]]+AI227</f>
        <v>1</v>
      </c>
      <c r="AJ228" s="118">
        <f>inventory[[#This Row],[Gas2_flux]]+AJ227</f>
        <v>1</v>
      </c>
      <c r="AK228" s="144">
        <f>inventory[[#This Row],[Gas3_flux]]+AK227</f>
        <v>1</v>
      </c>
      <c r="AL228" s="113">
        <f>A_CO2*(AX227*clim_sens1*(1-EXP(-1/clim_time1))
+AY227*clim_sens1*life1_CO2/(life1_CO2-clim_time1)*(EXP(-1/life1_CO2)-EXP(-1/clim_time1))
+AZ227*clim_sens1*life2_CO2/(life2_CO2-clim_time1)*(EXP(-1/life2_CO2)-EXP(-1/clim_time1))
+BA227*clim_sens1*life3_CO2/(life3_CO2-clim_time1)*(EXP(-1/life3_CO2)-EXP(-1/clim_time1)))
+AL227*EXP(-1/clim_time1)</f>
        <v>9.2321240956639593E-16</v>
      </c>
      <c r="AM228" s="113">
        <f>A_CO2*(AX227*clim_sens2*(1-EXP(-1/clim_time2))
+AY227*clim_sens2*life1_CO2/(life1_CO2-clim_time2)*(EXP(-1/life1_CO2)-EXP(-1/clim_time2))
+AZ227*clim_sens2*life2_CO2/(life2_CO2-clim_time2)*(EXP(-1/life2_CO2)-EXP(-1/clim_time2))
+BA227*clim_sens2*life3_CO2/(life3_CO2-clim_time2)*(EXP(-1/life3_CO2)-EXP(-1/clim_time2)))
+AM227*EXP(-1/clim_time2)</f>
        <v>3.1217072562061159E-16</v>
      </c>
      <c r="AN228" s="113">
        <f t="shared" si="43"/>
        <v>7.487895156402736E-21</v>
      </c>
      <c r="AO228" s="113">
        <f t="shared" si="44"/>
        <v>1.6440105220805873E-15</v>
      </c>
      <c r="AP228" s="113">
        <f t="shared" si="45"/>
        <v>3.895202907074458E-14</v>
      </c>
      <c r="AQ228" s="113">
        <f t="shared" si="46"/>
        <v>2.7091042573659394E-14</v>
      </c>
      <c r="AR228" s="113">
        <f t="shared" si="47"/>
        <v>-9.9261496012179986E-25</v>
      </c>
      <c r="AS228" s="113">
        <f t="shared" si="48"/>
        <v>-2.1496936163249674E-15</v>
      </c>
      <c r="AT228" s="113">
        <f t="shared" si="49"/>
        <v>6.0894368255588007E-14</v>
      </c>
      <c r="AU228" s="113">
        <f t="shared" si="50"/>
        <v>3.2490354544876936E-13</v>
      </c>
      <c r="AV228" s="113">
        <f t="shared" si="51"/>
        <v>0</v>
      </c>
      <c r="AW228" s="149">
        <f>T227*Other_forcing_efficacy*clim_sens2*(1-EXP(-1/clim_time2))
+AW227*EXP(-1/clim_time2)</f>
        <v>0</v>
      </c>
      <c r="AX228" s="113">
        <f>p_0*(inventory[[#This Row],[CO2_flux]]+inventory[[#This Row],[CH4_to_CO2]])+AX227</f>
        <v>0.51608749456607106</v>
      </c>
      <c r="AY228" s="113">
        <f>p_1*(inventory[[#This Row],[CO2_flux]]+inventory[[#This Row],[CH4_to_CO2]])+AY227*EXP(-1/life1_CO2)</f>
        <v>0.30972076596092224</v>
      </c>
      <c r="AZ228" s="113">
        <f>p_2*(inventory[[#This Row],[CO2_flux]]+inventory[[#This Row],[CH4_to_CO2]])+AZ227*EXP(-1/life2_CO2)</f>
        <v>2.0748113437388002E-3</v>
      </c>
      <c r="BA228" s="113">
        <f>p_3*(inventory[[#This Row],[CO2_flux]]+inventory[[#This Row],[CH4_to_CO2]])+BA227*EXP(-1/life3_CO2)</f>
        <v>4.1227850316209534E-9</v>
      </c>
      <c r="BB228" s="113">
        <f>IF(fossil_CH4,K227*(1-EXP(-1/life_CH4))*CH4_to_CO2,0)</f>
        <v>2.100207189097667E-9</v>
      </c>
    </row>
    <row r="229" spans="1:54" x14ac:dyDescent="0.2">
      <c r="A229" s="43">
        <v>222</v>
      </c>
      <c r="B229" s="107">
        <v>0</v>
      </c>
      <c r="C229" s="107">
        <v>0</v>
      </c>
      <c r="D229" s="107">
        <v>0</v>
      </c>
      <c r="E229" s="107">
        <v>0</v>
      </c>
      <c r="F229" s="107">
        <v>0</v>
      </c>
      <c r="G229" s="107">
        <v>0</v>
      </c>
      <c r="H229" s="131">
        <f>SUM(inventory[[#This Row],[CO2_IRF]:[other_IRF]])</f>
        <v>5.1193546823374903E-10</v>
      </c>
      <c r="I229" s="133">
        <f>SUM(inventory[[#This Row],[CO2_temp]:[other_temp]])</f>
        <v>4.5019539846723949E-13</v>
      </c>
      <c r="J229" s="117">
        <f>SUM(inventory[[#This Row],[CO2_mass0]:[CO2_mass3]])</f>
        <v>0.82704276375716135</v>
      </c>
      <c r="K229" s="117">
        <f>inventory[[#This Row],[CH4_flux]]+K228*EXP(-1/life_CH4)</f>
        <v>1.6777522271215469E-8</v>
      </c>
      <c r="L229" s="117">
        <f>inventory[[#This Row],[Gas1_flux]]+L228*EXP(-1/life_gas1)</f>
        <v>0.15965967764084985</v>
      </c>
      <c r="M229" s="117">
        <f>inventory[[#This Row],[Gas2_flux]]+M228*EXP(-1/life_gas2)</f>
        <v>0</v>
      </c>
      <c r="N229" s="140">
        <f>inventory[[#This Row],[Gas3_flux]]+N228*EXP(-1/life_gas3)</f>
        <v>7.2024550397746835E-3</v>
      </c>
      <c r="O229" s="3">
        <f>inventory[[#This Row],[CO2]]*A_CO2</f>
        <v>1.4487308092734193E-15</v>
      </c>
      <c r="P229" s="3">
        <f>inventory[[#This Row],[CH4]]*A_CH4</f>
        <v>3.5321121856533326E-21</v>
      </c>
      <c r="Q229" s="3">
        <f>inventory[[#This Row],[gas1]]*A_gas1</f>
        <v>5.6972402787378243E-14</v>
      </c>
      <c r="R229" s="3">
        <f>inventory[[#This Row],[gas2]]*A_gas2</f>
        <v>0</v>
      </c>
      <c r="S229" s="3">
        <f>inventory[[#This Row],[gas3]]*A_gas3</f>
        <v>7.67653710380736E-14</v>
      </c>
      <c r="T229" s="142">
        <f>inventory[[#This Row],[Other_forcing]]/earth_area</f>
        <v>0</v>
      </c>
      <c r="U229" s="3">
        <f>U228+A_CO2*(AX228+AY228*life1_CO2*(1-EXP(-1/life1_CO2))+AZ228*life2_CO2*(1-EXP(-1/life2_CO2))+BA228*life3_CO2*(1-EXP(-1/life3_CO2)))</f>
        <v>3.9579532586519262E-13</v>
      </c>
      <c r="V229" s="3">
        <f t="shared" si="39"/>
        <v>2.6105279229710239E-12</v>
      </c>
      <c r="W229" s="3">
        <f t="shared" si="40"/>
        <v>3.6283557450401887E-11</v>
      </c>
      <c r="X229" s="3">
        <f t="shared" si="41"/>
        <v>-3.5199999999999995E-12</v>
      </c>
      <c r="Y229" s="3">
        <f t="shared" si="42"/>
        <v>4.7616558753451097E-10</v>
      </c>
      <c r="Z229" s="142">
        <f>Z228+inventory[[#This Row],[Other_radfor]]</f>
        <v>0</v>
      </c>
      <c r="AA229" s="3">
        <f>SUM(inventory[[#This Row],[CO2_temp_s1]:[CO2_temp_s2]])</f>
        <v>1.235172220072525E-15</v>
      </c>
      <c r="AB229" s="3">
        <f>inventory[[#This Row],[CH4_temp_s1]]+inventory[[#This Row],[CH4_temp_s2]]</f>
        <v>1.6400076539525123E-15</v>
      </c>
      <c r="AC229" s="3">
        <f>inventory[[#This Row],[gas1_temp_s1]]+inventory[[#This Row],[gas1_temp_s2]]</f>
        <v>6.5716264419000289E-14</v>
      </c>
      <c r="AD229" s="3">
        <f>inventory[[#This Row],[gas2_temp_s1]]+inventory[[#This Row],[gas2_temp_s2]]</f>
        <v>-2.1444504646468048E-15</v>
      </c>
      <c r="AE229" s="3">
        <f>inventory[[#This Row],[gas3_temp_s1]]+inventory[[#This Row],[gas3_temp_s2]]</f>
        <v>3.8374840463886098E-13</v>
      </c>
      <c r="AF229" s="142">
        <f>inventory[[#This Row],[other_temp_s1]]+inventory[[#This Row],[other_temp_s2]]</f>
        <v>0</v>
      </c>
      <c r="AG229" s="118">
        <f>inventory[[#This Row],[CO2_flux]]+AG228</f>
        <v>1</v>
      </c>
      <c r="AH229" s="118">
        <f>inventory[[#This Row],[CH4_flux]]+AH228</f>
        <v>1</v>
      </c>
      <c r="AI229" s="118">
        <f>inventory[[#This Row],[Gas1_flux]]+AI228</f>
        <v>1</v>
      </c>
      <c r="AJ229" s="118">
        <f>inventory[[#This Row],[Gas2_flux]]+AJ228</f>
        <v>1</v>
      </c>
      <c r="AK229" s="144">
        <f>inventory[[#This Row],[Gas3_flux]]+AK228</f>
        <v>1</v>
      </c>
      <c r="AL229" s="113">
        <f>A_CO2*(AX228*clim_sens1*(1-EXP(-1/clim_time1))
+AY228*clim_sens1*life1_CO2/(life1_CO2-clim_time1)*(EXP(-1/life1_CO2)-EXP(-1/clim_time1))
+AZ228*clim_sens1*life2_CO2/(life2_CO2-clim_time1)*(EXP(-1/life2_CO2)-EXP(-1/clim_time1))
+BA228*clim_sens1*life3_CO2/(life3_CO2-clim_time1)*(EXP(-1/life3_CO2)-EXP(-1/clim_time1)))
+AL228*EXP(-1/clim_time1)</f>
        <v>9.2224625048430659E-16</v>
      </c>
      <c r="AM229" s="113">
        <f>A_CO2*(AX228*clim_sens2*(1-EXP(-1/clim_time2))
+AY228*clim_sens2*life1_CO2/(life1_CO2-clim_time2)*(EXP(-1/life1_CO2)-EXP(-1/clim_time2))
+AZ228*clim_sens2*life2_CO2/(life2_CO2-clim_time2)*(EXP(-1/life2_CO2)-EXP(-1/clim_time2))
+BA228*clim_sens2*life3_CO2/(life3_CO2-clim_time2)*(EXP(-1/life3_CO2)-EXP(-1/clim_time2)))
+AM228*EXP(-1/clim_time2)</f>
        <v>3.1292596958821848E-16</v>
      </c>
      <c r="AN229" s="113">
        <f t="shared" si="43"/>
        <v>6.9077940329291671E-21</v>
      </c>
      <c r="AO229" s="113">
        <f t="shared" si="44"/>
        <v>1.6400007461584794E-15</v>
      </c>
      <c r="AP229" s="113">
        <f t="shared" si="45"/>
        <v>3.8631438056202826E-14</v>
      </c>
      <c r="AQ229" s="113">
        <f t="shared" si="46"/>
        <v>2.708482636279747E-14</v>
      </c>
      <c r="AR229" s="113">
        <f t="shared" si="47"/>
        <v>-8.8120934140043599E-25</v>
      </c>
      <c r="AS229" s="113">
        <f t="shared" si="48"/>
        <v>-2.1444504637655955E-15</v>
      </c>
      <c r="AT229" s="113">
        <f t="shared" si="49"/>
        <v>5.9556084962263247E-14</v>
      </c>
      <c r="AU229" s="113">
        <f t="shared" si="50"/>
        <v>3.2419231967659772E-13</v>
      </c>
      <c r="AV229" s="113">
        <f t="shared" si="51"/>
        <v>0</v>
      </c>
      <c r="AW229" s="149">
        <f>T228*Other_forcing_efficacy*clim_sens2*(1-EXP(-1/clim_time2))
+AW228*EXP(-1/clim_time2)</f>
        <v>0</v>
      </c>
      <c r="AX229" s="113">
        <f>p_0*(inventory[[#This Row],[CO2_flux]]+inventory[[#This Row],[CH4_to_CO2]])+AX228</f>
        <v>0.51608749498708661</v>
      </c>
      <c r="AY229" s="113">
        <f>p_1*(inventory[[#This Row],[CO2_flux]]+inventory[[#This Row],[CH4_to_CO2]])+AY228*EXP(-1/life1_CO2)</f>
        <v>0.30893646505218708</v>
      </c>
      <c r="AZ229" s="113">
        <f>p_2*(inventory[[#This Row],[CO2_flux]]+inventory[[#This Row],[CH4_to_CO2]])+AZ228*EXP(-1/life2_CO2)</f>
        <v>2.018799914532049E-3</v>
      </c>
      <c r="BA229" s="113">
        <f>p_3*(inventory[[#This Row],[CO2_flux]]+inventory[[#This Row],[CH4_to_CO2]])+BA228*EXP(-1/life3_CO2)</f>
        <v>3.8033556857541709E-9</v>
      </c>
      <c r="BB229" s="113">
        <f>IF(fossil_CH4,K228*(1-EXP(-1/life_CH4))*CH4_to_CO2,0)</f>
        <v>1.9374851932980423E-9</v>
      </c>
    </row>
    <row r="230" spans="1:54" x14ac:dyDescent="0.2">
      <c r="A230" s="43">
        <v>223</v>
      </c>
      <c r="B230" s="107">
        <v>0</v>
      </c>
      <c r="C230" s="107">
        <v>0</v>
      </c>
      <c r="D230" s="107">
        <v>0</v>
      </c>
      <c r="E230" s="107">
        <v>0</v>
      </c>
      <c r="F230" s="107">
        <v>0</v>
      </c>
      <c r="G230" s="107">
        <v>0</v>
      </c>
      <c r="H230" s="131">
        <f>SUM(inventory[[#This Row],[CO2_IRF]:[other_IRF]])</f>
        <v>5.120695725670287E-10</v>
      </c>
      <c r="I230" s="133">
        <f>SUM(inventory[[#This Row],[CO2_temp]:[other_temp]])</f>
        <v>4.4785162451913204E-13</v>
      </c>
      <c r="J230" s="117">
        <f>SUM(inventory[[#This Row],[CO2_mass0]:[CO2_mass3]])</f>
        <v>0.82620594960509186</v>
      </c>
      <c r="K230" s="117">
        <f>inventory[[#This Row],[CH4_flux]]+K229*EXP(-1/life_CH4)</f>
        <v>1.5477616279693851E-8</v>
      </c>
      <c r="L230" s="117">
        <f>inventory[[#This Row],[Gas1_flux]]+L229*EXP(-1/life_gas1)</f>
        <v>0.15834561366851121</v>
      </c>
      <c r="M230" s="117">
        <f>inventory[[#This Row],[Gas2_flux]]+M229*EXP(-1/life_gas2)</f>
        <v>0</v>
      </c>
      <c r="N230" s="140">
        <f>inventory[[#This Row],[Gas3_flux]]+N229*EXP(-1/life_gas3)</f>
        <v>7.0441657669416237E-3</v>
      </c>
      <c r="O230" s="3">
        <f>inventory[[#This Row],[CO2]]*A_CO2</f>
        <v>1.4472649619232392E-15</v>
      </c>
      <c r="P230" s="3">
        <f>inventory[[#This Row],[CH4]]*A_CH4</f>
        <v>3.2584475933115543E-21</v>
      </c>
      <c r="Q230" s="3">
        <f>inventory[[#This Row],[gas1]]*A_gas1</f>
        <v>5.6503496780384621E-14</v>
      </c>
      <c r="R230" s="3">
        <f>inventory[[#This Row],[gas2]]*A_gas2</f>
        <v>0</v>
      </c>
      <c r="S230" s="3">
        <f>inventory[[#This Row],[gas3]]*A_gas3</f>
        <v>7.5078288690002913E-14</v>
      </c>
      <c r="T230" s="142">
        <f>inventory[[#This Row],[Other_forcing]]/earth_area</f>
        <v>0</v>
      </c>
      <c r="U230" s="3">
        <f>U229+A_CO2*(AX229+AY229*life1_CO2*(1-EXP(-1/life1_CO2))+AZ229*life2_CO2*(1-EXP(-1/life2_CO2))+BA229*life3_CO2*(1-EXP(-1/life3_CO2)))</f>
        <v>3.9724332324192806E-13</v>
      </c>
      <c r="V230" s="3">
        <f t="shared" si="39"/>
        <v>2.6105279263644649E-12</v>
      </c>
      <c r="W230" s="3">
        <f t="shared" si="40"/>
        <v>3.6340295077248113E-11</v>
      </c>
      <c r="X230" s="3">
        <f t="shared" si="41"/>
        <v>-3.5199999999999995E-12</v>
      </c>
      <c r="Y230" s="3">
        <f t="shared" si="42"/>
        <v>4.762415062401742E-10</v>
      </c>
      <c r="Z230" s="142">
        <f>Z229+inventory[[#This Row],[Other_radfor]]</f>
        <v>0</v>
      </c>
      <c r="AA230" s="3">
        <f>SUM(inventory[[#This Row],[CO2_temp_s1]:[CO2_temp_s2]])</f>
        <v>1.2349623388584927E-15</v>
      </c>
      <c r="AB230" s="3">
        <f>inventory[[#This Row],[CH4_temp_s1]]+inventory[[#This Row],[CH4_temp_s2]]</f>
        <v>1.63600712250714E-15</v>
      </c>
      <c r="AC230" s="3">
        <f>inventory[[#This Row],[gas1_temp_s1]]+inventory[[#This Row],[gas1_temp_s2]]</f>
        <v>6.5391618281543282E-14</v>
      </c>
      <c r="AD230" s="3">
        <f>inventory[[#This Row],[gas2_temp_s1]]+inventory[[#This Row],[gas2_temp_s2]]</f>
        <v>-2.1392201001591579E-15</v>
      </c>
      <c r="AE230" s="3">
        <f>inventory[[#This Row],[gas3_temp_s1]]+inventory[[#This Row],[gas3_temp_s2]]</f>
        <v>3.817282568763823E-13</v>
      </c>
      <c r="AF230" s="142">
        <f>inventory[[#This Row],[other_temp_s1]]+inventory[[#This Row],[other_temp_s2]]</f>
        <v>0</v>
      </c>
      <c r="AG230" s="118">
        <f>inventory[[#This Row],[CO2_flux]]+AG229</f>
        <v>1</v>
      </c>
      <c r="AH230" s="118">
        <f>inventory[[#This Row],[CH4_flux]]+AH229</f>
        <v>1</v>
      </c>
      <c r="AI230" s="118">
        <f>inventory[[#This Row],[Gas1_flux]]+AI229</f>
        <v>1</v>
      </c>
      <c r="AJ230" s="118">
        <f>inventory[[#This Row],[Gas2_flux]]+AJ229</f>
        <v>1</v>
      </c>
      <c r="AK230" s="144">
        <f>inventory[[#This Row],[Gas3_flux]]+AK229</f>
        <v>1</v>
      </c>
      <c r="AL230" s="113">
        <f>A_CO2*(AX229*clim_sens1*(1-EXP(-1/clim_time1))
+AY229*clim_sens1*life1_CO2/(life1_CO2-clim_time1)*(EXP(-1/life1_CO2)-EXP(-1/clim_time1))
+AZ229*clim_sens1*life2_CO2/(life2_CO2-clim_time1)*(EXP(-1/life2_CO2)-EXP(-1/clim_time1))
+BA229*clim_sens1*life3_CO2/(life3_CO2-clim_time1)*(EXP(-1/life3_CO2)-EXP(-1/clim_time1)))
+AL229*EXP(-1/clim_time1)</f>
        <v>9.2128450433355279E-16</v>
      </c>
      <c r="AM230" s="113">
        <f>A_CO2*(AX229*clim_sens2*(1-EXP(-1/clim_time2))
+AY229*clim_sens2*life1_CO2/(life1_CO2-clim_time2)*(EXP(-1/life1_CO2)-EXP(-1/clim_time2))
+AZ229*clim_sens2*life2_CO2/(life2_CO2-clim_time2)*(EXP(-1/life2_CO2)-EXP(-1/clim_time2))
+BA229*clim_sens2*life3_CO2/(life3_CO2-clim_time2)*(EXP(-1/life3_CO2)-EXP(-1/clim_time2)))
+AM229*EXP(-1/clim_time2)</f>
        <v>3.1367783452493987E-16</v>
      </c>
      <c r="AN230" s="113">
        <f t="shared" si="43"/>
        <v>6.3726325539275732E-21</v>
      </c>
      <c r="AO230" s="113">
        <f t="shared" si="44"/>
        <v>1.6360007498745861E-15</v>
      </c>
      <c r="AP230" s="113">
        <f t="shared" si="45"/>
        <v>3.8313485635867189E-14</v>
      </c>
      <c r="AQ230" s="113">
        <f t="shared" si="46"/>
        <v>2.7078132645676086E-14</v>
      </c>
      <c r="AR230" s="113">
        <f t="shared" si="47"/>
        <v>-7.8230727378530059E-25</v>
      </c>
      <c r="AS230" s="113">
        <f t="shared" si="48"/>
        <v>-2.1392200993768504E-15</v>
      </c>
      <c r="AT230" s="113">
        <f t="shared" si="49"/>
        <v>5.8247213291213589E-14</v>
      </c>
      <c r="AU230" s="113">
        <f t="shared" si="50"/>
        <v>3.2348104358516871E-13</v>
      </c>
      <c r="AV230" s="113">
        <f t="shared" si="51"/>
        <v>0</v>
      </c>
      <c r="AW230" s="149">
        <f>T229*Other_forcing_efficacy*clim_sens2*(1-EXP(-1/clim_time2))
+AW229*EXP(-1/clim_time2)</f>
        <v>0</v>
      </c>
      <c r="AX230" s="113">
        <f>p_0*(inventory[[#This Row],[CO2_flux]]+inventory[[#This Row],[CH4_to_CO2]])+AX229</f>
        <v>0.51608749537548226</v>
      </c>
      <c r="AY230" s="113">
        <f>p_1*(inventory[[#This Row],[CO2_flux]]+inventory[[#This Row],[CH4_to_CO2]])+AY229*EXP(-1/life1_CO2)</f>
        <v>0.30815415018348824</v>
      </c>
      <c r="AZ230" s="113">
        <f>p_2*(inventory[[#This Row],[CO2_flux]]+inventory[[#This Row],[CH4_to_CO2]])+AZ229*EXP(-1/life2_CO2)</f>
        <v>1.9643005374458912E-3</v>
      </c>
      <c r="BA230" s="113">
        <f>p_3*(inventory[[#This Row],[CO2_flux]]+inventory[[#This Row],[CH4_to_CO2]])+BA229*EXP(-1/life3_CO2)</f>
        <v>3.5086754127151715E-9</v>
      </c>
      <c r="BB230" s="113">
        <f>IF(fossil_CH4,K229*(1-EXP(-1/life_CH4))*CH4_to_CO2,0)</f>
        <v>1.7873707383422277E-9</v>
      </c>
    </row>
    <row r="231" spans="1:54" x14ac:dyDescent="0.2">
      <c r="A231" s="43">
        <v>224</v>
      </c>
      <c r="B231" s="107">
        <v>0</v>
      </c>
      <c r="C231" s="107">
        <v>0</v>
      </c>
      <c r="D231" s="107">
        <v>0</v>
      </c>
      <c r="E231" s="107">
        <v>0</v>
      </c>
      <c r="F231" s="107">
        <v>0</v>
      </c>
      <c r="G231" s="107">
        <v>0</v>
      </c>
      <c r="H231" s="131">
        <f>SUM(inventory[[#This Row],[CO2_IRF]:[other_IRF]])</f>
        <v>5.1220153998844758E-10</v>
      </c>
      <c r="I231" s="133">
        <f>SUM(inventory[[#This Row],[CO2_temp]:[other_temp]])</f>
        <v>4.455387474586438E-13</v>
      </c>
      <c r="J231" s="117">
        <f>SUM(inventory[[#This Row],[CO2_mass0]:[CO2_mass3]])</f>
        <v>0.8253725876949598</v>
      </c>
      <c r="K231" s="117">
        <f>inventory[[#This Row],[CH4_flux]]+K230*EXP(-1/life_CH4)</f>
        <v>1.4278425731101062E-8</v>
      </c>
      <c r="L231" s="117">
        <f>inventory[[#This Row],[Gas1_flux]]+L230*EXP(-1/life_gas1)</f>
        <v>0.15704236497620391</v>
      </c>
      <c r="M231" s="117">
        <f>inventory[[#This Row],[Gas2_flux]]+M230*EXP(-1/life_gas2)</f>
        <v>0</v>
      </c>
      <c r="N231" s="140">
        <f>inventory[[#This Row],[Gas3_flux]]+N230*EXP(-1/life_gas3)</f>
        <v>6.8893552376419354E-3</v>
      </c>
      <c r="O231" s="3">
        <f>inventory[[#This Row],[CO2]]*A_CO2</f>
        <v>1.4458051618652608E-15</v>
      </c>
      <c r="P231" s="3">
        <f>inventory[[#This Row],[CH4]]*A_CH4</f>
        <v>3.0059862655222971E-21</v>
      </c>
      <c r="Q231" s="3">
        <f>inventory[[#This Row],[gas1]]*A_gas1</f>
        <v>5.6038450060214752E-14</v>
      </c>
      <c r="R231" s="3">
        <f>inventory[[#This Row],[gas2]]*A_gas2</f>
        <v>0</v>
      </c>
      <c r="S231" s="3">
        <f>inventory[[#This Row],[gas3]]*A_gas3</f>
        <v>7.342828356582473E-14</v>
      </c>
      <c r="T231" s="142">
        <f>inventory[[#This Row],[Other_forcing]]/earth_area</f>
        <v>0</v>
      </c>
      <c r="U231" s="3">
        <f>U230+A_CO2*(AX230+AY230*life1_CO2*(1-EXP(-1/life1_CO2))+AZ230*life2_CO2*(1-EXP(-1/life2_CO2))+BA230*life3_CO2*(1-EXP(-1/life3_CO2)))</f>
        <v>3.9868985780169355E-13</v>
      </c>
      <c r="V231" s="3">
        <f t="shared" si="39"/>
        <v>2.6105279294949853E-12</v>
      </c>
      <c r="W231" s="3">
        <f t="shared" si="40"/>
        <v>3.6396565730388667E-11</v>
      </c>
      <c r="X231" s="3">
        <f t="shared" si="41"/>
        <v>-3.5199999999999995E-12</v>
      </c>
      <c r="Y231" s="3">
        <f t="shared" si="42"/>
        <v>4.7631575647076226E-10</v>
      </c>
      <c r="Z231" s="142">
        <f>Z230+inventory[[#This Row],[Other_radfor]]</f>
        <v>0</v>
      </c>
      <c r="AA231" s="3">
        <f>SUM(inventory[[#This Row],[CO2_temp_s1]:[CO2_temp_s2]])</f>
        <v>1.2347534419163709E-15</v>
      </c>
      <c r="AB231" s="3">
        <f>inventory[[#This Row],[CH4_temp_s1]]+inventory[[#This Row],[CH4_temp_s2]]</f>
        <v>1.6320163883287636E-15</v>
      </c>
      <c r="AC231" s="3">
        <f>inventory[[#This Row],[gas1_temp_s1]]+inventory[[#This Row],[gas1_temp_s2]]</f>
        <v>6.5069116734836835E-14</v>
      </c>
      <c r="AD231" s="3">
        <f>inventory[[#This Row],[gas2_temp_s1]]+inventory[[#This Row],[gas2_temp_s2]]</f>
        <v>-2.1340024926625928E-15</v>
      </c>
      <c r="AE231" s="3">
        <f>inventory[[#This Row],[gas3_temp_s1]]+inventory[[#This Row],[gas3_temp_s2]]</f>
        <v>3.7973686338622443E-13</v>
      </c>
      <c r="AF231" s="142">
        <f>inventory[[#This Row],[other_temp_s1]]+inventory[[#This Row],[other_temp_s2]]</f>
        <v>0</v>
      </c>
      <c r="AG231" s="118">
        <f>inventory[[#This Row],[CO2_flux]]+AG230</f>
        <v>1</v>
      </c>
      <c r="AH231" s="118">
        <f>inventory[[#This Row],[CH4_flux]]+AH230</f>
        <v>1</v>
      </c>
      <c r="AI231" s="118">
        <f>inventory[[#This Row],[Gas1_flux]]+AI230</f>
        <v>1</v>
      </c>
      <c r="AJ231" s="118">
        <f>inventory[[#This Row],[Gas2_flux]]+AJ230</f>
        <v>1</v>
      </c>
      <c r="AK231" s="144">
        <f>inventory[[#This Row],[Gas3_flux]]+AK230</f>
        <v>1</v>
      </c>
      <c r="AL231" s="113">
        <f>A_CO2*(AX230*clim_sens1*(1-EXP(-1/clim_time1))
+AY230*clim_sens1*life1_CO2/(life1_CO2-clim_time1)*(EXP(-1/life1_CO2)-EXP(-1/clim_time1))
+AZ230*clim_sens1*life2_CO2/(life2_CO2-clim_time1)*(EXP(-1/life2_CO2)-EXP(-1/clim_time1))
+BA230*clim_sens1*life3_CO2/(life3_CO2-clim_time1)*(EXP(-1/life3_CO2)-EXP(-1/clim_time1)))
+AL230*EXP(-1/clim_time1)</f>
        <v>9.2032710687471989E-16</v>
      </c>
      <c r="AM231" s="113">
        <f>A_CO2*(AX230*clim_sens2*(1-EXP(-1/clim_time2))
+AY230*clim_sens2*life1_CO2/(life1_CO2-clim_time2)*(EXP(-1/life1_CO2)-EXP(-1/clim_time2))
+AZ230*clim_sens2*life2_CO2/(life2_CO2-clim_time2)*(EXP(-1/life2_CO2)-EXP(-1/clim_time2))
+BA230*clim_sens2*life3_CO2/(life3_CO2-clim_time2)*(EXP(-1/life3_CO2)-EXP(-1/clim_time2)))
+AM230*EXP(-1/clim_time2)</f>
        <v>3.1442633504165105E-16</v>
      </c>
      <c r="AN231" s="113">
        <f t="shared" si="43"/>
        <v>5.8789295156791374E-21</v>
      </c>
      <c r="AO231" s="113">
        <f t="shared" si="44"/>
        <v>1.6320105093992479E-15</v>
      </c>
      <c r="AP231" s="113">
        <f t="shared" si="45"/>
        <v>3.7998150093037215E-14</v>
      </c>
      <c r="AQ231" s="113">
        <f t="shared" si="46"/>
        <v>2.7070966641799626E-14</v>
      </c>
      <c r="AR231" s="113">
        <f t="shared" si="47"/>
        <v>-6.9450542778493347E-25</v>
      </c>
      <c r="AS231" s="113">
        <f t="shared" si="48"/>
        <v>-2.1340024919680876E-15</v>
      </c>
      <c r="AT231" s="113">
        <f t="shared" si="49"/>
        <v>5.6967106859501089E-14</v>
      </c>
      <c r="AU231" s="113">
        <f t="shared" si="50"/>
        <v>3.2276975652672333E-13</v>
      </c>
      <c r="AV231" s="113">
        <f t="shared" si="51"/>
        <v>0</v>
      </c>
      <c r="AW231" s="149">
        <f>T230*Other_forcing_efficacy*clim_sens2*(1-EXP(-1/clim_time2))
+AW230*EXP(-1/clim_time2)</f>
        <v>0</v>
      </c>
      <c r="AX231" s="113">
        <f>p_0*(inventory[[#This Row],[CO2_flux]]+inventory[[#This Row],[CH4_to_CO2]])+AX230</f>
        <v>0.51608749573378543</v>
      </c>
      <c r="AY231" s="113">
        <f>p_1*(inventory[[#This Row],[CO2_flux]]+inventory[[#This Row],[CH4_to_CO2]])+AY230*EXP(-1/life1_CO2)</f>
        <v>0.30737381632821098</v>
      </c>
      <c r="AZ231" s="113">
        <f>p_2*(inventory[[#This Row],[CO2_flux]]+inventory[[#This Row],[CH4_to_CO2]])+AZ230*EXP(-1/life2_CO2)</f>
        <v>1.911272396136649E-3</v>
      </c>
      <c r="BA231" s="113">
        <f>p_3*(inventory[[#This Row],[CO2_flux]]+inventory[[#This Row],[CH4_to_CO2]])+BA230*EXP(-1/life3_CO2)</f>
        <v>3.236826678583667E-9</v>
      </c>
      <c r="BB231" s="113">
        <f>IF(fossil_CH4,K230*(1-EXP(-1/life_CH4))*CH4_to_CO2,0)</f>
        <v>1.648887004315084E-9</v>
      </c>
    </row>
    <row r="232" spans="1:54" x14ac:dyDescent="0.2">
      <c r="A232" s="43">
        <v>225</v>
      </c>
      <c r="B232" s="107">
        <v>0</v>
      </c>
      <c r="C232" s="107">
        <v>0</v>
      </c>
      <c r="D232" s="107">
        <v>0</v>
      </c>
      <c r="E232" s="107">
        <v>0</v>
      </c>
      <c r="F232" s="107">
        <v>0</v>
      </c>
      <c r="G232" s="107">
        <v>0</v>
      </c>
      <c r="H232" s="131">
        <f>SUM(inventory[[#This Row],[CO2_IRF]:[other_IRF]])</f>
        <v>5.1233141101570676E-10</v>
      </c>
      <c r="I232" s="133">
        <f>SUM(inventory[[#This Row],[CO2_temp]:[other_temp]])</f>
        <v>4.4325615709399602E-13</v>
      </c>
      <c r="J232" s="117">
        <f>SUM(inventory[[#This Row],[CO2_mass0]:[CO2_mass3]])</f>
        <v>0.82454263329852706</v>
      </c>
      <c r="K232" s="117">
        <f>inventory[[#This Row],[CH4_flux]]+K231*EXP(-1/life_CH4)</f>
        <v>1.3172147291572572E-8</v>
      </c>
      <c r="L232" s="117">
        <f>inventory[[#This Row],[Gas1_flux]]+L231*EXP(-1/life_gas1)</f>
        <v>0.15574984254978205</v>
      </c>
      <c r="M232" s="117">
        <f>inventory[[#This Row],[Gas2_flux]]+M231*EXP(-1/life_gas2)</f>
        <v>0</v>
      </c>
      <c r="N232" s="140">
        <f>inventory[[#This Row],[Gas3_flux]]+N231*EXP(-1/life_gas3)</f>
        <v>6.7379469990853933E-3</v>
      </c>
      <c r="O232" s="3">
        <f>inventory[[#This Row],[CO2]]*A_CO2</f>
        <v>1.4443513307490296E-15</v>
      </c>
      <c r="P232" s="3">
        <f>inventory[[#This Row],[CH4]]*A_CH4</f>
        <v>2.7730853941172223E-21</v>
      </c>
      <c r="Q232" s="3">
        <f>inventory[[#This Row],[gas1]]*A_gas1</f>
        <v>5.5577230863371123E-14</v>
      </c>
      <c r="R232" s="3">
        <f>inventory[[#This Row],[gas2]]*A_gas2</f>
        <v>0</v>
      </c>
      <c r="S232" s="3">
        <f>inventory[[#This Row],[gas3]]*A_gas3</f>
        <v>7.1814540814661695E-14</v>
      </c>
      <c r="T232" s="142">
        <f>inventory[[#This Row],[Other_forcing]]/earth_area</f>
        <v>0</v>
      </c>
      <c r="U232" s="3">
        <f>U231+A_CO2*(AX231+AY231*life1_CO2*(1-EXP(-1/life1_CO2))+AZ231*life2_CO2*(1-EXP(-1/life2_CO2))+BA231*life3_CO2*(1-EXP(-1/life3_CO2)))</f>
        <v>4.0013493555243602E-13</v>
      </c>
      <c r="V232" s="3">
        <f t="shared" si="39"/>
        <v>2.6105279323829559E-12</v>
      </c>
      <c r="W232" s="3">
        <f t="shared" si="40"/>
        <v>3.6452373253206746E-11</v>
      </c>
      <c r="X232" s="3">
        <f t="shared" si="41"/>
        <v>-3.5199999999999995E-12</v>
      </c>
      <c r="Y232" s="3">
        <f t="shared" si="42"/>
        <v>4.7638837489456461E-10</v>
      </c>
      <c r="Z232" s="142">
        <f>Z231+inventory[[#This Row],[Other_radfor]]</f>
        <v>0</v>
      </c>
      <c r="AA232" s="3">
        <f>SUM(inventory[[#This Row],[CO2_temp_s1]:[CO2_temp_s2]])</f>
        <v>1.2345454810927245E-15</v>
      </c>
      <c r="AB232" s="3">
        <f>inventory[[#This Row],[CH4_temp_s1]]+inventory[[#This Row],[CH4_temp_s2]]</f>
        <v>1.6280354244324948E-15</v>
      </c>
      <c r="AC232" s="3">
        <f>inventory[[#This Row],[gas1_temp_s1]]+inventory[[#This Row],[gas1_temp_s2]]</f>
        <v>6.4748743414318464E-14</v>
      </c>
      <c r="AD232" s="3">
        <f>inventory[[#This Row],[gas2_temp_s1]]+inventory[[#This Row],[gas2_temp_s2]]</f>
        <v>-2.1287976110412947E-15</v>
      </c>
      <c r="AE232" s="3">
        <f>inventory[[#This Row],[gas3_temp_s1]]+inventory[[#This Row],[gas3_temp_s2]]</f>
        <v>3.7777363038519362E-13</v>
      </c>
      <c r="AF232" s="142">
        <f>inventory[[#This Row],[other_temp_s1]]+inventory[[#This Row],[other_temp_s2]]</f>
        <v>0</v>
      </c>
      <c r="AG232" s="118">
        <f>inventory[[#This Row],[CO2_flux]]+AG231</f>
        <v>1</v>
      </c>
      <c r="AH232" s="118">
        <f>inventory[[#This Row],[CH4_flux]]+AH231</f>
        <v>1</v>
      </c>
      <c r="AI232" s="118">
        <f>inventory[[#This Row],[Gas1_flux]]+AI231</f>
        <v>1</v>
      </c>
      <c r="AJ232" s="118">
        <f>inventory[[#This Row],[Gas2_flux]]+AJ231</f>
        <v>1</v>
      </c>
      <c r="AK232" s="144">
        <f>inventory[[#This Row],[Gas3_flux]]+AK231</f>
        <v>1</v>
      </c>
      <c r="AL232" s="113">
        <f>A_CO2*(AX231*clim_sens1*(1-EXP(-1/clim_time1))
+AY231*clim_sens1*life1_CO2/(life1_CO2-clim_time1)*(EXP(-1/life1_CO2)-EXP(-1/clim_time1))
+AZ231*clim_sens1*life2_CO2/(life2_CO2-clim_time1)*(EXP(-1/life2_CO2)-EXP(-1/clim_time1))
+BA231*clim_sens1*life3_CO2/(life3_CO2-clim_time1)*(EXP(-1/life3_CO2)-EXP(-1/clim_time1)))
+AL231*EXP(-1/clim_time1)</f>
        <v>9.1937399546212996E-16</v>
      </c>
      <c r="AM232" s="113">
        <f>A_CO2*(AX231*clim_sens2*(1-EXP(-1/clim_time2))
+AY231*clim_sens2*life1_CO2/(life1_CO2-clim_time2)*(EXP(-1/life1_CO2)-EXP(-1/clim_time2))
+AZ231*clim_sens2*life2_CO2/(life2_CO2-clim_time2)*(EXP(-1/life2_CO2)-EXP(-1/clim_time2))
+BA231*clim_sens2*life3_CO2/(life3_CO2-clim_time2)*(EXP(-1/life3_CO2)-EXP(-1/clim_time2)))
+AM231*EXP(-1/clim_time2)</f>
        <v>3.1517148563059448E-16</v>
      </c>
      <c r="AN232" s="113">
        <f t="shared" si="43"/>
        <v>5.4234733588582466E-21</v>
      </c>
      <c r="AO232" s="113">
        <f t="shared" si="44"/>
        <v>1.6280300009591359E-15</v>
      </c>
      <c r="AP232" s="113">
        <f t="shared" si="45"/>
        <v>3.7685409889749584E-14</v>
      </c>
      <c r="AQ232" s="113">
        <f t="shared" si="46"/>
        <v>2.7063333524568877E-14</v>
      </c>
      <c r="AR232" s="113">
        <f t="shared" si="47"/>
        <v>-6.1655797585631047E-25</v>
      </c>
      <c r="AS232" s="113">
        <f t="shared" si="48"/>
        <v>-2.1287976104247367E-15</v>
      </c>
      <c r="AT232" s="113">
        <f t="shared" si="49"/>
        <v>5.5715133489824121E-14</v>
      </c>
      <c r="AU232" s="113">
        <f t="shared" si="50"/>
        <v>3.2205849689536951E-13</v>
      </c>
      <c r="AV232" s="113">
        <f t="shared" si="51"/>
        <v>0</v>
      </c>
      <c r="AW232" s="149">
        <f>T231*Other_forcing_efficacy*clim_sens2*(1-EXP(-1/clim_time2))
+AW231*EXP(-1/clim_time2)</f>
        <v>0</v>
      </c>
      <c r="AX232" s="113">
        <f>p_0*(inventory[[#This Row],[CO2_flux]]+inventory[[#This Row],[CH4_to_CO2]])+AX231</f>
        <v>0.51608749606432758</v>
      </c>
      <c r="AY232" s="113">
        <f>p_1*(inventory[[#This Row],[CO2_flux]]+inventory[[#This Row],[CH4_to_CO2]])+AY231*EXP(-1/life1_CO2)</f>
        <v>0.30659545847226755</v>
      </c>
      <c r="AZ232" s="113">
        <f>p_2*(inventory[[#This Row],[CO2_flux]]+inventory[[#This Row],[CH4_to_CO2]])+AZ231*EXP(-1/life2_CO2)</f>
        <v>1.8596757758914432E-3</v>
      </c>
      <c r="BA232" s="113">
        <f>p_3*(inventory[[#This Row],[CO2_flux]]+inventory[[#This Row],[CH4_to_CO2]])+BA231*EXP(-1/life3_CO2)</f>
        <v>2.9860405180892355E-9</v>
      </c>
      <c r="BB232" s="113">
        <f>IF(fossil_CH4,K231*(1-EXP(-1/life_CH4))*CH4_to_CO2,0)</f>
        <v>1.5211328543516741E-9</v>
      </c>
    </row>
    <row r="233" spans="1:54" x14ac:dyDescent="0.2">
      <c r="A233" s="43">
        <v>226</v>
      </c>
      <c r="B233" s="107">
        <v>0</v>
      </c>
      <c r="C233" s="107">
        <v>0</v>
      </c>
      <c r="D233" s="107">
        <v>0</v>
      </c>
      <c r="E233" s="107">
        <v>0</v>
      </c>
      <c r="F233" s="107">
        <v>0</v>
      </c>
      <c r="G233" s="107">
        <v>0</v>
      </c>
      <c r="H233" s="131">
        <f>SUM(inventory[[#This Row],[CO2_IRF]:[other_IRF]])</f>
        <v>5.1245922532893185E-10</v>
      </c>
      <c r="I233" s="133">
        <f>SUM(inventory[[#This Row],[CO2_temp]:[other_temp]])</f>
        <v>4.4100325632321265E-13</v>
      </c>
      <c r="J233" s="117">
        <f>SUM(inventory[[#This Row],[CO2_mass0]:[CO2_mass3]])</f>
        <v>0.823716042771934</v>
      </c>
      <c r="K233" s="117">
        <f>inventory[[#This Row],[CH4_flux]]+K232*EXP(-1/life_CH4)</f>
        <v>1.2151582221908088E-8</v>
      </c>
      <c r="L233" s="117">
        <f>inventory[[#This Row],[Gas1_flux]]+L232*EXP(-1/life_gas1)</f>
        <v>0.15446795810772226</v>
      </c>
      <c r="M233" s="117">
        <f>inventory[[#This Row],[Gas2_flux]]+M232*EXP(-1/life_gas2)</f>
        <v>0</v>
      </c>
      <c r="N233" s="140">
        <f>inventory[[#This Row],[Gas3_flux]]+N232*EXP(-1/life_gas3)</f>
        <v>6.58986627869449E-3</v>
      </c>
      <c r="O233" s="3">
        <f>inventory[[#This Row],[CO2]]*A_CO2</f>
        <v>1.4429033921235964E-15</v>
      </c>
      <c r="P233" s="3">
        <f>inventory[[#This Row],[CH4]]*A_CH4</f>
        <v>2.5582294540956976E-21</v>
      </c>
      <c r="Q233" s="3">
        <f>inventory[[#This Row],[gas1]]*A_gas1</f>
        <v>5.5119807687782687E-14</v>
      </c>
      <c r="R233" s="3">
        <f>inventory[[#This Row],[gas2]]*A_gas2</f>
        <v>0</v>
      </c>
      <c r="S233" s="3">
        <f>inventory[[#This Row],[gas3]]*A_gas3</f>
        <v>7.023626349371801E-14</v>
      </c>
      <c r="T233" s="142">
        <f>inventory[[#This Row],[Other_forcing]]/earth_area</f>
        <v>0</v>
      </c>
      <c r="U233" s="3">
        <f>U232+A_CO2*(AX232+AY232*life1_CO2*(1-EXP(-1/life1_CO2))+AZ232*life2_CO2*(1-EXP(-1/life2_CO2))+BA232*life3_CO2*(1-EXP(-1/life3_CO2)))</f>
        <v>4.0157856242470669E-13</v>
      </c>
      <c r="V233" s="3">
        <f t="shared" si="39"/>
        <v>2.6105279350471698E-12</v>
      </c>
      <c r="W233" s="3">
        <f t="shared" si="40"/>
        <v>3.6507721457452949E-11</v>
      </c>
      <c r="X233" s="3">
        <f t="shared" si="41"/>
        <v>-3.5199999999999995E-12</v>
      </c>
      <c r="Y233" s="3">
        <f t="shared" si="42"/>
        <v>4.7645939737400703E-10</v>
      </c>
      <c r="Z233" s="142">
        <f>Z232+inventory[[#This Row],[Other_radfor]]</f>
        <v>0</v>
      </c>
      <c r="AA233" s="3">
        <f>SUM(inventory[[#This Row],[CO2_temp_s1]:[CO2_temp_s2]])</f>
        <v>1.234338409668971E-15</v>
      </c>
      <c r="AB233" s="3">
        <f>inventory[[#This Row],[CH4_temp_s1]]+inventory[[#This Row],[CH4_temp_s2]]</f>
        <v>1.6240642041385391E-15</v>
      </c>
      <c r="AC233" s="3">
        <f>inventory[[#This Row],[gas1_temp_s1]]+inventory[[#This Row],[gas1_temp_s2]]</f>
        <v>6.4430482086975169E-14</v>
      </c>
      <c r="AD233" s="3">
        <f>inventory[[#This Row],[gas2_temp_s1]]+inventory[[#This Row],[gas2_temp_s2]]</f>
        <v>-2.1236054242554769E-15</v>
      </c>
      <c r="AE233" s="3">
        <f>inventory[[#This Row],[gas3_temp_s1]]+inventory[[#This Row],[gas3_temp_s2]]</f>
        <v>3.7583797704668544E-13</v>
      </c>
      <c r="AF233" s="142">
        <f>inventory[[#This Row],[other_temp_s1]]+inventory[[#This Row],[other_temp_s2]]</f>
        <v>0</v>
      </c>
      <c r="AG233" s="118">
        <f>inventory[[#This Row],[CO2_flux]]+AG232</f>
        <v>1</v>
      </c>
      <c r="AH233" s="118">
        <f>inventory[[#This Row],[CH4_flux]]+AH232</f>
        <v>1</v>
      </c>
      <c r="AI233" s="118">
        <f>inventory[[#This Row],[Gas1_flux]]+AI232</f>
        <v>1</v>
      </c>
      <c r="AJ233" s="118">
        <f>inventory[[#This Row],[Gas2_flux]]+AJ232</f>
        <v>1</v>
      </c>
      <c r="AK233" s="144">
        <f>inventory[[#This Row],[Gas3_flux]]+AK232</f>
        <v>1</v>
      </c>
      <c r="AL233" s="113">
        <f>A_CO2*(AX232*clim_sens1*(1-EXP(-1/clim_time1))
+AY232*clim_sens1*life1_CO2/(life1_CO2-clim_time1)*(EXP(-1/life1_CO2)-EXP(-1/clim_time1))
+AZ232*clim_sens1*life2_CO2/(life2_CO2-clim_time1)*(EXP(-1/life2_CO2)-EXP(-1/clim_time1))
+BA232*clim_sens1*life3_CO2/(life3_CO2-clim_time1)*(EXP(-1/life3_CO2)-EXP(-1/clim_time1)))
+AL232*EXP(-1/clim_time1)</f>
        <v>9.1842510900128702E-16</v>
      </c>
      <c r="AM233" s="113">
        <f>A_CO2*(AX232*clim_sens2*(1-EXP(-1/clim_time2))
+AY232*clim_sens2*life1_CO2/(life1_CO2-clim_time2)*(EXP(-1/life1_CO2)-EXP(-1/clim_time2))
+AZ232*clim_sens2*life2_CO2/(life2_CO2-clim_time2)*(EXP(-1/life2_CO2)-EXP(-1/clim_time2))
+BA232*clim_sens2*life3_CO2/(life3_CO2-clim_time2)*(EXP(-1/life3_CO2)-EXP(-1/clim_time2)))
+AM232*EXP(-1/clim_time2)</f>
        <v>3.1591330066768397E-16</v>
      </c>
      <c r="AN233" s="113">
        <f t="shared" si="43"/>
        <v>5.0033012852632519E-21</v>
      </c>
      <c r="AO233" s="113">
        <f t="shared" si="44"/>
        <v>1.6240592008372537E-15</v>
      </c>
      <c r="AP233" s="113">
        <f t="shared" si="45"/>
        <v>3.7375243665307029E-14</v>
      </c>
      <c r="AQ233" s="113">
        <f t="shared" si="46"/>
        <v>2.7055238421668144E-14</v>
      </c>
      <c r="AR233" s="113">
        <f t="shared" si="47"/>
        <v>-5.4735891525638197E-25</v>
      </c>
      <c r="AS233" s="113">
        <f t="shared" si="48"/>
        <v>-2.1236054237081178E-15</v>
      </c>
      <c r="AT233" s="113">
        <f t="shared" si="49"/>
        <v>5.4490674898318709E-14</v>
      </c>
      <c r="AU233" s="113">
        <f t="shared" si="50"/>
        <v>3.2134730214836672E-13</v>
      </c>
      <c r="AV233" s="113">
        <f t="shared" si="51"/>
        <v>0</v>
      </c>
      <c r="AW233" s="149">
        <f>T232*Other_forcing_efficacy*clim_sens2*(1-EXP(-1/clim_time2))
+AW232*EXP(-1/clim_time2)</f>
        <v>0</v>
      </c>
      <c r="AX233" s="113">
        <f>p_0*(inventory[[#This Row],[CO2_flux]]+inventory[[#This Row],[CH4_to_CO2]])+AX232</f>
        <v>0.51608749636925966</v>
      </c>
      <c r="AY233" s="113">
        <f>p_1*(inventory[[#This Row],[CO2_flux]]+inventory[[#This Row],[CH4_to_CO2]])+AY232*EXP(-1/life1_CO2)</f>
        <v>0.30581907161408112</v>
      </c>
      <c r="AZ233" s="113">
        <f>p_2*(inventory[[#This Row],[CO2_flux]]+inventory[[#This Row],[CH4_to_CO2]])+AZ232*EXP(-1/life2_CO2)</f>
        <v>1.8094720339080883E-3</v>
      </c>
      <c r="BA233" s="113">
        <f>p_3*(inventory[[#This Row],[CO2_flux]]+inventory[[#This Row],[CH4_to_CO2]])+BA232*EXP(-1/life3_CO2)</f>
        <v>2.7546850236578571E-9</v>
      </c>
      <c r="BB233" s="113">
        <f>IF(fossil_CH4,K232*(1-EXP(-1/life_CH4))*CH4_to_CO2,0)</f>
        <v>1.4032769707886672E-9</v>
      </c>
    </row>
    <row r="234" spans="1:54" x14ac:dyDescent="0.2">
      <c r="A234" s="43">
        <v>227</v>
      </c>
      <c r="B234" s="107">
        <v>0</v>
      </c>
      <c r="C234" s="107">
        <v>0</v>
      </c>
      <c r="D234" s="107">
        <v>0</v>
      </c>
      <c r="E234" s="107">
        <v>0</v>
      </c>
      <c r="F234" s="107">
        <v>0</v>
      </c>
      <c r="G234" s="107">
        <v>0</v>
      </c>
      <c r="H234" s="131">
        <f>SUM(inventory[[#This Row],[CO2_IRF]:[other_IRF]])</f>
        <v>5.1258502178864648E-10</v>
      </c>
      <c r="I234" s="133">
        <f>SUM(inventory[[#This Row],[CO2_temp]:[other_temp]])</f>
        <v>4.3877946084846582E-13</v>
      </c>
      <c r="J234" s="117">
        <f>SUM(inventory[[#This Row],[CO2_mass0]:[CO2_mass3]])</f>
        <v>0.82289277352676482</v>
      </c>
      <c r="K234" s="117">
        <f>inventory[[#This Row],[CH4_flux]]+K233*EXP(-1/life_CH4)</f>
        <v>1.1210089534169186E-8</v>
      </c>
      <c r="L234" s="117">
        <f>inventory[[#This Row],[Gas1_flux]]+L233*EXP(-1/life_gas1)</f>
        <v>0.15319662409509402</v>
      </c>
      <c r="M234" s="117">
        <f>inventory[[#This Row],[Gas2_flux]]+M233*EXP(-1/life_gas2)</f>
        <v>0</v>
      </c>
      <c r="N234" s="140">
        <f>inventory[[#This Row],[Gas3_flux]]+N233*EXP(-1/life_gas3)</f>
        <v>6.4450399471781905E-3</v>
      </c>
      <c r="O234" s="3">
        <f>inventory[[#This Row],[CO2]]*A_CO2</f>
        <v>1.4414612713868336E-15</v>
      </c>
      <c r="P234" s="3">
        <f>inventory[[#This Row],[CH4]]*A_CH4</f>
        <v>2.3600203418496396E-21</v>
      </c>
      <c r="Q234" s="3">
        <f>inventory[[#This Row],[gas1]]*A_gas1</f>
        <v>5.4666149290653252E-14</v>
      </c>
      <c r="R234" s="3">
        <f>inventory[[#This Row],[gas2]]*A_gas2</f>
        <v>0</v>
      </c>
      <c r="S234" s="3">
        <f>inventory[[#This Row],[gas3]]*A_gas3</f>
        <v>6.8692672174711379E-14</v>
      </c>
      <c r="T234" s="142">
        <f>inventory[[#This Row],[Other_forcing]]/earth_area</f>
        <v>0</v>
      </c>
      <c r="U234" s="3">
        <f>U233+A_CO2*(AX233+AY233*life1_CO2*(1-EXP(-1/life1_CO2))+AZ233*life2_CO2*(1-EXP(-1/life2_CO2))+BA233*life3_CO2*(1-EXP(-1/life3_CO2)))</f>
        <v>4.0302074427353511E-13</v>
      </c>
      <c r="V234" s="3">
        <f t="shared" si="39"/>
        <v>2.6105279375049629E-12</v>
      </c>
      <c r="W234" s="3">
        <f t="shared" si="40"/>
        <v>3.6562614123505611E-11</v>
      </c>
      <c r="X234" s="3">
        <f t="shared" si="41"/>
        <v>-3.5199999999999995E-12</v>
      </c>
      <c r="Y234" s="3">
        <f t="shared" si="42"/>
        <v>4.7652885898336235E-10</v>
      </c>
      <c r="Z234" s="142">
        <f>Z233+inventory[[#This Row],[Other_radfor]]</f>
        <v>0</v>
      </c>
      <c r="AA234" s="3">
        <f>SUM(inventory[[#This Row],[CO2_temp_s1]:[CO2_temp_s2]])</f>
        <v>1.2341321823222101E-15</v>
      </c>
      <c r="AB234" s="3">
        <f>inventory[[#This Row],[CH4_temp_s1]]+inventory[[#This Row],[CH4_temp_s2]]</f>
        <v>1.6201027010529194E-15</v>
      </c>
      <c r="AC234" s="3">
        <f>inventory[[#This Row],[gas1_temp_s1]]+inventory[[#This Row],[gas1_temp_s2]]</f>
        <v>6.4114316650268568E-14</v>
      </c>
      <c r="AD234" s="3">
        <f>inventory[[#This Row],[gas2_temp_s1]]+inventory[[#This Row],[gas2_temp_s2]]</f>
        <v>-2.1184259013411802E-15</v>
      </c>
      <c r="AE234" s="3">
        <f>inventory[[#This Row],[gas3_temp_s1]]+inventory[[#This Row],[gas3_temp_s2]]</f>
        <v>3.7392933521616329E-13</v>
      </c>
      <c r="AF234" s="142">
        <f>inventory[[#This Row],[other_temp_s1]]+inventory[[#This Row],[other_temp_s2]]</f>
        <v>0</v>
      </c>
      <c r="AG234" s="118">
        <f>inventory[[#This Row],[CO2_flux]]+AG233</f>
        <v>1</v>
      </c>
      <c r="AH234" s="118">
        <f>inventory[[#This Row],[CH4_flux]]+AH233</f>
        <v>1</v>
      </c>
      <c r="AI234" s="118">
        <f>inventory[[#This Row],[Gas1_flux]]+AI233</f>
        <v>1</v>
      </c>
      <c r="AJ234" s="118">
        <f>inventory[[#This Row],[Gas2_flux]]+AJ233</f>
        <v>1</v>
      </c>
      <c r="AK234" s="144">
        <f>inventory[[#This Row],[Gas3_flux]]+AK233</f>
        <v>1</v>
      </c>
      <c r="AL234" s="113">
        <f>A_CO2*(AX233*clim_sens1*(1-EXP(-1/clim_time1))
+AY233*clim_sens1*life1_CO2/(life1_CO2-clim_time1)*(EXP(-1/life1_CO2)-EXP(-1/clim_time1))
+AZ233*clim_sens1*life2_CO2/(life2_CO2-clim_time1)*(EXP(-1/life2_CO2)-EXP(-1/clim_time1))
+BA233*clim_sens1*life3_CO2/(life3_CO2-clim_time1)*(EXP(-1/life3_CO2)-EXP(-1/clim_time1)))
+AL233*EXP(-1/clim_time1)</f>
        <v>9.1748038790746105E-16</v>
      </c>
      <c r="AM234" s="113">
        <f>A_CO2*(AX233*clim_sens2*(1-EXP(-1/clim_time2))
+AY233*clim_sens2*life1_CO2/(life1_CO2-clim_time2)*(EXP(-1/life1_CO2)-EXP(-1/clim_time2))
+AZ233*clim_sens2*life2_CO2/(life2_CO2-clim_time2)*(EXP(-1/life2_CO2)-EXP(-1/clim_time2))
+BA233*clim_sens2*life3_CO2/(life3_CO2-clim_time2)*(EXP(-1/life3_CO2)-EXP(-1/clim_time2)))
+AM233*EXP(-1/clim_time2)</f>
        <v>3.1665179441474903E-16</v>
      </c>
      <c r="AN234" s="113">
        <f t="shared" si="43"/>
        <v>4.6156799916068834E-21</v>
      </c>
      <c r="AO234" s="113">
        <f t="shared" si="44"/>
        <v>1.6200980853729279E-15</v>
      </c>
      <c r="AP234" s="113">
        <f t="shared" si="45"/>
        <v>3.706763023481939E-14</v>
      </c>
      <c r="AQ234" s="113">
        <f t="shared" si="46"/>
        <v>2.7046686415449174E-14</v>
      </c>
      <c r="AR234" s="113">
        <f t="shared" si="47"/>
        <v>-4.8592637487908468E-25</v>
      </c>
      <c r="AS234" s="113">
        <f t="shared" si="48"/>
        <v>-2.1184259008552537E-15</v>
      </c>
      <c r="AT234" s="113">
        <f t="shared" si="49"/>
        <v>5.3293126389221085E-14</v>
      </c>
      <c r="AU234" s="113">
        <f t="shared" si="50"/>
        <v>3.2063620882694222E-13</v>
      </c>
      <c r="AV234" s="113">
        <f t="shared" si="51"/>
        <v>0</v>
      </c>
      <c r="AW234" s="149">
        <f>T233*Other_forcing_efficacy*clim_sens2*(1-EXP(-1/clim_time2))
+AW233*EXP(-1/clim_time2)</f>
        <v>0</v>
      </c>
      <c r="AX234" s="113">
        <f>p_0*(inventory[[#This Row],[CO2_flux]]+inventory[[#This Row],[CH4_to_CO2]])+AX233</f>
        <v>0.51608749665056586</v>
      </c>
      <c r="AY234" s="113">
        <f>p_1*(inventory[[#This Row],[CO2_flux]]+inventory[[#This Row],[CH4_to_CO2]])+AY233*EXP(-1/life1_CO2)</f>
        <v>0.30504465076456844</v>
      </c>
      <c r="AZ234" s="113">
        <f>p_2*(inventory[[#This Row],[CO2_flux]]+inventory[[#This Row],[CH4_to_CO2]])+AZ233*EXP(-1/life2_CO2)</f>
        <v>1.76062357037579E-3</v>
      </c>
      <c r="BA234" s="113">
        <f>p_3*(inventory[[#This Row],[CO2_flux]]+inventory[[#This Row],[CH4_to_CO2]])+BA233*EXP(-1/life3_CO2)</f>
        <v>2.5412547263158462E-9</v>
      </c>
      <c r="BB234" s="113">
        <f>IF(fossil_CH4,K233*(1-EXP(-1/life_CH4))*CH4_to_CO2,0)</f>
        <v>1.2945524456409892E-9</v>
      </c>
    </row>
    <row r="235" spans="1:54" x14ac:dyDescent="0.2">
      <c r="A235" s="43">
        <v>228</v>
      </c>
      <c r="B235" s="107">
        <v>0</v>
      </c>
      <c r="C235" s="107">
        <v>0</v>
      </c>
      <c r="D235" s="107">
        <v>0</v>
      </c>
      <c r="E235" s="107">
        <v>0</v>
      </c>
      <c r="F235" s="107">
        <v>0</v>
      </c>
      <c r="G235" s="107">
        <v>0</v>
      </c>
      <c r="H235" s="131">
        <f>SUM(inventory[[#This Row],[CO2_IRF]:[other_IRF]])</f>
        <v>5.1270883845335308E-10</v>
      </c>
      <c r="I235" s="133">
        <f>SUM(inventory[[#This Row],[CO2_temp]:[other_temp]])</f>
        <v>4.36584198896685E-13</v>
      </c>
      <c r="J235" s="117">
        <f>SUM(inventory[[#This Row],[CO2_mass0]:[CO2_mass3]])</f>
        <v>0.82207278400189432</v>
      </c>
      <c r="K235" s="117">
        <f>inventory[[#This Row],[CH4_flux]]+K234*EXP(-1/life_CH4)</f>
        <v>1.0341542777657884E-8</v>
      </c>
      <c r="L235" s="117">
        <f>inventory[[#This Row],[Gas1_flux]]+L234*EXP(-1/life_gas1)</f>
        <v>0.15193575367757939</v>
      </c>
      <c r="M235" s="117">
        <f>inventory[[#This Row],[Gas2_flux]]+M234*EXP(-1/life_gas2)</f>
        <v>0</v>
      </c>
      <c r="N235" s="140">
        <f>inventory[[#This Row],[Gas3_flux]]+N234*EXP(-1/life_gas3)</f>
        <v>6.3033964824172123E-3</v>
      </c>
      <c r="O235" s="3">
        <f>inventory[[#This Row],[CO2]]*A_CO2</f>
        <v>1.440024895736118E-15</v>
      </c>
      <c r="P235" s="3">
        <f>inventory[[#This Row],[CH4]]*A_CH4</f>
        <v>2.1771682774690391E-21</v>
      </c>
      <c r="Q235" s="3">
        <f>inventory[[#This Row],[gas1]]*A_gas1</f>
        <v>5.4216224686327516E-14</v>
      </c>
      <c r="R235" s="3">
        <f>inventory[[#This Row],[gas2]]*A_gas2</f>
        <v>0</v>
      </c>
      <c r="S235" s="3">
        <f>inventory[[#This Row],[gas3]]*A_gas3</f>
        <v>6.718300455895421E-14</v>
      </c>
      <c r="T235" s="142">
        <f>inventory[[#This Row],[Other_forcing]]/earth_area</f>
        <v>0</v>
      </c>
      <c r="U235" s="3">
        <f>U234+A_CO2*(AX234+AY234*life1_CO2*(1-EXP(-1/life1_CO2))+AZ234*life2_CO2*(1-EXP(-1/life2_CO2))+BA234*life3_CO2*(1-EXP(-1/life3_CO2)))</f>
        <v>4.0446148688025308E-13</v>
      </c>
      <c r="V235" s="3">
        <f t="shared" si="39"/>
        <v>2.6105279397723284E-12</v>
      </c>
      <c r="W235" s="3">
        <f t="shared" si="40"/>
        <v>3.6617055000629024E-11</v>
      </c>
      <c r="X235" s="3">
        <f t="shared" si="41"/>
        <v>-3.5199999999999995E-12</v>
      </c>
      <c r="Y235" s="3">
        <f t="shared" si="42"/>
        <v>4.7659679402607143E-10</v>
      </c>
      <c r="Z235" s="142">
        <f>Z234+inventory[[#This Row],[Other_radfor]]</f>
        <v>0</v>
      </c>
      <c r="AA235" s="3">
        <f>SUM(inventory[[#This Row],[CO2_temp_s1]:[CO2_temp_s2]])</f>
        <v>1.2339267550871028E-15</v>
      </c>
      <c r="AB235" s="3">
        <f>inventory[[#This Row],[CH4_temp_s1]]+inventory[[#This Row],[CH4_temp_s2]]</f>
        <v>1.6161508890496832E-15</v>
      </c>
      <c r="AC235" s="3">
        <f>inventory[[#This Row],[gas1_temp_s1]]+inventory[[#This Row],[gas1_temp_s2]]</f>
        <v>6.3800231131068576E-14</v>
      </c>
      <c r="AD235" s="3">
        <f>inventory[[#This Row],[gas2_temp_s1]]+inventory[[#This Row],[gas2_temp_s2]]</f>
        <v>-2.113259011410076E-15</v>
      </c>
      <c r="AE235" s="3">
        <f>inventory[[#This Row],[gas3_temp_s1]]+inventory[[#This Row],[gas3_temp_s2]]</f>
        <v>3.7204714913288973E-13</v>
      </c>
      <c r="AF235" s="142">
        <f>inventory[[#This Row],[other_temp_s1]]+inventory[[#This Row],[other_temp_s2]]</f>
        <v>0</v>
      </c>
      <c r="AG235" s="118">
        <f>inventory[[#This Row],[CO2_flux]]+AG234</f>
        <v>1</v>
      </c>
      <c r="AH235" s="118">
        <f>inventory[[#This Row],[CH4_flux]]+AH234</f>
        <v>1</v>
      </c>
      <c r="AI235" s="118">
        <f>inventory[[#This Row],[Gas1_flux]]+AI234</f>
        <v>1</v>
      </c>
      <c r="AJ235" s="118">
        <f>inventory[[#This Row],[Gas2_flux]]+AJ234</f>
        <v>1</v>
      </c>
      <c r="AK235" s="144">
        <f>inventory[[#This Row],[Gas3_flux]]+AK234</f>
        <v>1</v>
      </c>
      <c r="AL235" s="113">
        <f>A_CO2*(AX234*clim_sens1*(1-EXP(-1/clim_time1))
+AY234*clim_sens1*life1_CO2/(life1_CO2-clim_time1)*(EXP(-1/life1_CO2)-EXP(-1/clim_time1))
+AZ234*clim_sens1*life2_CO2/(life2_CO2-clim_time1)*(EXP(-1/life2_CO2)-EXP(-1/clim_time1))
+BA234*clim_sens1*life3_CO2/(life3_CO2-clim_time1)*(EXP(-1/life3_CO2)-EXP(-1/clim_time1)))
+AL234*EXP(-1/clim_time1)</f>
        <v>9.1653977406538101E-16</v>
      </c>
      <c r="AM235" s="113">
        <f>A_CO2*(AX234*clim_sens2*(1-EXP(-1/clim_time2))
+AY234*clim_sens2*life1_CO2/(life1_CO2-clim_time2)*(EXP(-1/life1_CO2)-EXP(-1/clim_time2))
+AZ234*clim_sens2*life2_CO2/(life2_CO2-clim_time2)*(EXP(-1/life2_CO2)-EXP(-1/clim_time2))
+BA234*clim_sens2*life3_CO2/(life3_CO2-clim_time2)*(EXP(-1/life3_CO2)-EXP(-1/clim_time2)))
+AM234*EXP(-1/clim_time2)</f>
        <v>3.1738698102172172E-16</v>
      </c>
      <c r="AN235" s="113">
        <f t="shared" si="43"/>
        <v>4.2580878951853675E-21</v>
      </c>
      <c r="AO235" s="113">
        <f t="shared" si="44"/>
        <v>1.6161466309617879E-15</v>
      </c>
      <c r="AP235" s="113">
        <f t="shared" si="45"/>
        <v>3.6762548587756678E-14</v>
      </c>
      <c r="AQ235" s="113">
        <f t="shared" si="46"/>
        <v>2.7037682543311892E-14</v>
      </c>
      <c r="AR235" s="113">
        <f t="shared" si="47"/>
        <v>-4.3138868340625901E-25</v>
      </c>
      <c r="AS235" s="113">
        <f t="shared" si="48"/>
        <v>-2.1132590109786874E-15</v>
      </c>
      <c r="AT235" s="113">
        <f t="shared" si="49"/>
        <v>5.2121896556240613E-14</v>
      </c>
      <c r="AU235" s="113">
        <f t="shared" si="50"/>
        <v>3.1992525257664909E-13</v>
      </c>
      <c r="AV235" s="113">
        <f t="shared" si="51"/>
        <v>0</v>
      </c>
      <c r="AW235" s="149">
        <f>T234*Other_forcing_efficacy*clim_sens2*(1-EXP(-1/clim_time2))
+AW234*EXP(-1/clim_time2)</f>
        <v>0</v>
      </c>
      <c r="AX235" s="113">
        <f>p_0*(inventory[[#This Row],[CO2_flux]]+inventory[[#This Row],[CH4_to_CO2]])+AX234</f>
        <v>0.51608749691007683</v>
      </c>
      <c r="AY235" s="113">
        <f>p_1*(inventory[[#This Row],[CO2_flux]]+inventory[[#This Row],[CH4_to_CO2]])+AY234*EXP(-1/life1_CO2)</f>
        <v>0.3042721909471216</v>
      </c>
      <c r="AZ235" s="113">
        <f>p_2*(inventory[[#This Row],[CO2_flux]]+inventory[[#This Row],[CH4_to_CO2]])+AZ234*EXP(-1/life2_CO2)</f>
        <v>1.7130938003351449E-3</v>
      </c>
      <c r="BA235" s="113">
        <f>p_3*(inventory[[#This Row],[CO2_flux]]+inventory[[#This Row],[CH4_to_CO2]])+BA234*EXP(-1/life3_CO2)</f>
        <v>2.3443607993509509E-9</v>
      </c>
      <c r="BB235" s="113">
        <f>IF(fossil_CH4,K234*(1-EXP(-1/life_CH4))*CH4_to_CO2,0)</f>
        <v>1.1942517902030406E-9</v>
      </c>
    </row>
    <row r="236" spans="1:54" x14ac:dyDescent="0.2">
      <c r="A236" s="43">
        <v>229</v>
      </c>
      <c r="B236" s="107">
        <v>0</v>
      </c>
      <c r="C236" s="107">
        <v>0</v>
      </c>
      <c r="D236" s="107">
        <v>0</v>
      </c>
      <c r="E236" s="107">
        <v>0</v>
      </c>
      <c r="F236" s="107">
        <v>0</v>
      </c>
      <c r="G236" s="107">
        <v>0</v>
      </c>
      <c r="H236" s="131">
        <f>SUM(inventory[[#This Row],[CO2_IRF]:[other_IRF]])</f>
        <v>5.1283071259673184E-10</v>
      </c>
      <c r="I236" s="133">
        <f>SUM(inventory[[#This Row],[CO2_temp]:[other_temp]])</f>
        <v>4.3441691094629219E-13</v>
      </c>
      <c r="J236" s="117">
        <f>SUM(inventory[[#This Row],[CO2_mass0]:[CO2_mass3]])</f>
        <v>0.82125603363608823</v>
      </c>
      <c r="K236" s="117">
        <f>inventory[[#This Row],[CH4_flux]]+K235*EXP(-1/life_CH4)</f>
        <v>9.5402901730752458E-9</v>
      </c>
      <c r="L236" s="117">
        <f>inventory[[#This Row],[Gas1_flux]]+L235*EXP(-1/life_gas1)</f>
        <v>0.15068526073554214</v>
      </c>
      <c r="M236" s="117">
        <f>inventory[[#This Row],[Gas2_flux]]+M235*EXP(-1/life_gas2)</f>
        <v>0</v>
      </c>
      <c r="N236" s="140">
        <f>inventory[[#This Row],[Gas3_flux]]+N235*EXP(-1/life_gas3)</f>
        <v>6.1648659341430089E-3</v>
      </c>
      <c r="O236" s="3">
        <f>inventory[[#This Row],[CO2]]*A_CO2</f>
        <v>1.4385941941203355E-15</v>
      </c>
      <c r="P236" s="3">
        <f>inventory[[#This Row],[CH4]]*A_CH4</f>
        <v>2.0084834119279383E-21</v>
      </c>
      <c r="Q236" s="3">
        <f>inventory[[#This Row],[gas1]]*A_gas1</f>
        <v>5.3770003144174712E-14</v>
      </c>
      <c r="R236" s="3">
        <f>inventory[[#This Row],[gas2]]*A_gas2</f>
        <v>0</v>
      </c>
      <c r="S236" s="3">
        <f>inventory[[#This Row],[gas3]]*A_gas3</f>
        <v>6.5706515100894408E-14</v>
      </c>
      <c r="T236" s="142">
        <f>inventory[[#This Row],[Other_forcing]]/earth_area</f>
        <v>0</v>
      </c>
      <c r="U236" s="3">
        <f>U235+A_CO2*(AX235+AY235*life1_CO2*(1-EXP(-1/life1_CO2))+AZ235*life2_CO2*(1-EXP(-1/life2_CO2))+BA235*life3_CO2*(1-EXP(-1/life3_CO2)))</f>
        <v>4.0590079595427015E-13</v>
      </c>
      <c r="V236" s="3">
        <f t="shared" si="39"/>
        <v>2.6105279418640205E-12</v>
      </c>
      <c r="W236" s="3">
        <f t="shared" si="40"/>
        <v>3.6671047807229512E-11</v>
      </c>
      <c r="X236" s="3">
        <f t="shared" si="41"/>
        <v>-3.5199999999999995E-12</v>
      </c>
      <c r="Y236" s="3">
        <f t="shared" si="42"/>
        <v>4.7666323605168407E-10</v>
      </c>
      <c r="Z236" s="142">
        <f>Z235+inventory[[#This Row],[Other_radfor]]</f>
        <v>0</v>
      </c>
      <c r="AA236" s="3">
        <f>SUM(inventory[[#This Row],[CO2_temp_s1]:[CO2_temp_s2]])</f>
        <v>1.2337220853187744E-15</v>
      </c>
      <c r="AB236" s="3">
        <f>inventory[[#This Row],[CH4_temp_s1]]+inventory[[#This Row],[CH4_temp_s2]]</f>
        <v>1.6122087422544752E-15</v>
      </c>
      <c r="AC236" s="3">
        <f>inventory[[#This Row],[gas1_temp_s1]]+inventory[[#This Row],[gas1_temp_s2]]</f>
        <v>6.3488209684595976E-14</v>
      </c>
      <c r="AD236" s="3">
        <f>inventory[[#This Row],[gas2_temp_s1]]+inventory[[#This Row],[gas2_temp_s2]]</f>
        <v>-2.1081047236492686E-15</v>
      </c>
      <c r="AE236" s="3">
        <f>inventory[[#This Row],[gas3_temp_s1]]+inventory[[#This Row],[gas3_temp_s2]]</f>
        <v>3.7019087515777224E-13</v>
      </c>
      <c r="AF236" s="142">
        <f>inventory[[#This Row],[other_temp_s1]]+inventory[[#This Row],[other_temp_s2]]</f>
        <v>0</v>
      </c>
      <c r="AG236" s="118">
        <f>inventory[[#This Row],[CO2_flux]]+AG235</f>
        <v>1</v>
      </c>
      <c r="AH236" s="118">
        <f>inventory[[#This Row],[CH4_flux]]+AH235</f>
        <v>1</v>
      </c>
      <c r="AI236" s="118">
        <f>inventory[[#This Row],[Gas1_flux]]+AI235</f>
        <v>1</v>
      </c>
      <c r="AJ236" s="118">
        <f>inventory[[#This Row],[Gas2_flux]]+AJ235</f>
        <v>1</v>
      </c>
      <c r="AK236" s="144">
        <f>inventory[[#This Row],[Gas3_flux]]+AK235</f>
        <v>1</v>
      </c>
      <c r="AL236" s="113">
        <f>A_CO2*(AX235*clim_sens1*(1-EXP(-1/clim_time1))
+AY235*clim_sens1*life1_CO2/(life1_CO2-clim_time1)*(EXP(-1/life1_CO2)-EXP(-1/clim_time1))
+AZ235*clim_sens1*life2_CO2/(life2_CO2-clim_time1)*(EXP(-1/life2_CO2)-EXP(-1/clim_time1))
+BA235*clim_sens1*life3_CO2/(life3_CO2-clim_time1)*(EXP(-1/life3_CO2)-EXP(-1/clim_time1)))
+AL235*EXP(-1/clim_time1)</f>
        <v>9.1560321079000726E-16</v>
      </c>
      <c r="AM236" s="113">
        <f>A_CO2*(AX235*clim_sens2*(1-EXP(-1/clim_time2))
+AY235*clim_sens2*life1_CO2/(life1_CO2-clim_time2)*(EXP(-1/life1_CO2)-EXP(-1/clim_time2))
+AZ235*clim_sens2*life2_CO2/(life2_CO2-clim_time2)*(EXP(-1/life2_CO2)-EXP(-1/clim_time2))
+BA235*clim_sens2*life3_CO2/(life3_CO2-clim_time2)*(EXP(-1/life3_CO2)-EXP(-1/clim_time2)))
+AM235*EXP(-1/clim_time2)</f>
        <v>3.1811887452876722E-16</v>
      </c>
      <c r="AN236" s="113">
        <f t="shared" si="43"/>
        <v>3.928198735932172E-21</v>
      </c>
      <c r="AO236" s="113">
        <f t="shared" si="44"/>
        <v>1.6122048140557392E-15</v>
      </c>
      <c r="AP236" s="113">
        <f t="shared" si="45"/>
        <v>3.6459977886513991E-14</v>
      </c>
      <c r="AQ236" s="113">
        <f t="shared" si="46"/>
        <v>2.7028231798081985E-14</v>
      </c>
      <c r="AR236" s="113">
        <f t="shared" si="47"/>
        <v>-3.8297200109233165E-25</v>
      </c>
      <c r="AS236" s="113">
        <f t="shared" si="48"/>
        <v>-2.1081047232662967E-15</v>
      </c>
      <c r="AT236" s="113">
        <f t="shared" si="49"/>
        <v>5.0976406990495656E-14</v>
      </c>
      <c r="AU236" s="113">
        <f t="shared" si="50"/>
        <v>3.1921446816727657E-13</v>
      </c>
      <c r="AV236" s="113">
        <f t="shared" si="51"/>
        <v>0</v>
      </c>
      <c r="AW236" s="149">
        <f>T235*Other_forcing_efficacy*clim_sens2*(1-EXP(-1/clim_time2))
+AW235*EXP(-1/clim_time2)</f>
        <v>0</v>
      </c>
      <c r="AX236" s="113">
        <f>p_0*(inventory[[#This Row],[CO2_flux]]+inventory[[#This Row],[CH4_to_CO2]])+AX235</f>
        <v>0.5160874971494811</v>
      </c>
      <c r="AY236" s="113">
        <f>p_1*(inventory[[#This Row],[CO2_flux]]+inventory[[#This Row],[CH4_to_CO2]])+AY235*EXP(-1/life1_CO2)</f>
        <v>0.30350168719758869</v>
      </c>
      <c r="AZ236" s="113">
        <f>p_2*(inventory[[#This Row],[CO2_flux]]+inventory[[#This Row],[CH4_to_CO2]])+AZ235*EXP(-1/life2_CO2)</f>
        <v>1.6668471262965101E-3</v>
      </c>
      <c r="BA236" s="113">
        <f>p_3*(inventory[[#This Row],[CO2_flux]]+inventory[[#This Row],[CH4_to_CO2]])+BA235*EXP(-1/life3_CO2)</f>
        <v>2.1627220209841891E-9</v>
      </c>
      <c r="BB236" s="113">
        <f>IF(fossil_CH4,K235*(1-EXP(-1/life_CH4))*CH4_to_CO2,0)</f>
        <v>1.101722331301128E-9</v>
      </c>
    </row>
    <row r="237" spans="1:54" x14ac:dyDescent="0.2">
      <c r="A237" s="43">
        <v>230</v>
      </c>
      <c r="B237" s="107">
        <v>0</v>
      </c>
      <c r="C237" s="107">
        <v>0</v>
      </c>
      <c r="D237" s="107">
        <v>0</v>
      </c>
      <c r="E237" s="107">
        <v>0</v>
      </c>
      <c r="F237" s="107">
        <v>0</v>
      </c>
      <c r="G237" s="107">
        <v>0</v>
      </c>
      <c r="H237" s="131">
        <f>SUM(inventory[[#This Row],[CO2_IRF]:[other_IRF]])</f>
        <v>5.1295068072446536E-10</v>
      </c>
      <c r="I237" s="133">
        <f>SUM(inventory[[#This Row],[CO2_temp]:[other_temp]])</f>
        <v>4.3227704945992898E-13</v>
      </c>
      <c r="J237" s="117">
        <f>SUM(inventory[[#This Row],[CO2_mass0]:[CO2_mass3]])</f>
        <v>0.82044248284134291</v>
      </c>
      <c r="K237" s="117">
        <f>inventory[[#This Row],[CH4_flux]]+K236*EXP(-1/life_CH4)</f>
        <v>8.801117835446342E-9</v>
      </c>
      <c r="L237" s="117">
        <f>inventory[[#This Row],[Gas1_flux]]+L236*EXP(-1/life_gas1)</f>
        <v>0.1494450598581456</v>
      </c>
      <c r="M237" s="117">
        <f>inventory[[#This Row],[Gas2_flux]]+M236*EXP(-1/life_gas2)</f>
        <v>0</v>
      </c>
      <c r="N237" s="140">
        <f>inventory[[#This Row],[Gas3_flux]]+N236*EXP(-1/life_gas3)</f>
        <v>6.0293798893930059E-3</v>
      </c>
      <c r="O237" s="3">
        <f>inventory[[#This Row],[CO2]]*A_CO2</f>
        <v>1.4371690971931801E-15</v>
      </c>
      <c r="P237" s="3">
        <f>inventory[[#This Row],[CH4]]*A_CH4</f>
        <v>1.8528680845374197E-21</v>
      </c>
      <c r="Q237" s="3">
        <f>inventory[[#This Row],[gas1]]*A_gas1</f>
        <v>5.3327454186489623E-14</v>
      </c>
      <c r="R237" s="3">
        <f>inventory[[#This Row],[gas2]]*A_gas2</f>
        <v>0</v>
      </c>
      <c r="S237" s="3">
        <f>inventory[[#This Row],[gas3]]*A_gas3</f>
        <v>6.4262474639929537E-14</v>
      </c>
      <c r="T237" s="142">
        <f>inventory[[#This Row],[Other_forcing]]/earth_area</f>
        <v>0</v>
      </c>
      <c r="U237" s="3">
        <f>U236+A_CO2*(AX236+AY236*life1_CO2*(1-EXP(-1/life1_CO2))+AZ236*life2_CO2*(1-EXP(-1/life2_CO2))+BA236*life3_CO2*(1-EXP(-1/life3_CO2)))</f>
        <v>4.073386771348015E-13</v>
      </c>
      <c r="V237" s="3">
        <f t="shared" si="39"/>
        <v>2.6105279437936508E-12</v>
      </c>
      <c r="W237" s="3">
        <f t="shared" si="40"/>
        <v>3.672459623110941E-11</v>
      </c>
      <c r="X237" s="3">
        <f t="shared" si="41"/>
        <v>-3.5199999999999995E-12</v>
      </c>
      <c r="Y237" s="3">
        <f t="shared" si="42"/>
        <v>4.7672821787242746E-10</v>
      </c>
      <c r="Z237" s="142">
        <f>Z236+inventory[[#This Row],[Other_radfor]]</f>
        <v>0</v>
      </c>
      <c r="AA237" s="3">
        <f>SUM(inventory[[#This Row],[CO2_temp_s1]:[CO2_temp_s2]])</f>
        <v>1.2335181316567145E-15</v>
      </c>
      <c r="AB237" s="3">
        <f>inventory[[#This Row],[CH4_temp_s1]]+inventory[[#This Row],[CH4_temp_s2]]</f>
        <v>1.6082762350293727E-15</v>
      </c>
      <c r="AC237" s="3">
        <f>inventory[[#This Row],[gas1_temp_s1]]+inventory[[#This Row],[gas1_temp_s2]]</f>
        <v>6.317823659337368E-14</v>
      </c>
      <c r="AD237" s="3">
        <f>inventory[[#This Row],[gas2_temp_s1]]+inventory[[#This Row],[gas2_temp_s2]]</f>
        <v>-2.1029630073211002E-15</v>
      </c>
      <c r="AE237" s="3">
        <f>inventory[[#This Row],[gas3_temp_s1]]+inventory[[#This Row],[gas3_temp_s2]]</f>
        <v>3.6835998150719031E-13</v>
      </c>
      <c r="AF237" s="142">
        <f>inventory[[#This Row],[other_temp_s1]]+inventory[[#This Row],[other_temp_s2]]</f>
        <v>0</v>
      </c>
      <c r="AG237" s="118">
        <f>inventory[[#This Row],[CO2_flux]]+AG236</f>
        <v>1</v>
      </c>
      <c r="AH237" s="118">
        <f>inventory[[#This Row],[CH4_flux]]+AH236</f>
        <v>1</v>
      </c>
      <c r="AI237" s="118">
        <f>inventory[[#This Row],[Gas1_flux]]+AI236</f>
        <v>1</v>
      </c>
      <c r="AJ237" s="118">
        <f>inventory[[#This Row],[Gas2_flux]]+AJ236</f>
        <v>1</v>
      </c>
      <c r="AK237" s="144">
        <f>inventory[[#This Row],[Gas3_flux]]+AK236</f>
        <v>1</v>
      </c>
      <c r="AL237" s="113">
        <f>A_CO2*(AX236*clim_sens1*(1-EXP(-1/clim_time1))
+AY236*clim_sens1*life1_CO2/(life1_CO2-clim_time1)*(EXP(-1/life1_CO2)-EXP(-1/clim_time1))
+AZ236*clim_sens1*life2_CO2/(life2_CO2-clim_time1)*(EXP(-1/life2_CO2)-EXP(-1/clim_time1))
+BA236*clim_sens1*life3_CO2/(life3_CO2-clim_time1)*(EXP(-1/life3_CO2)-EXP(-1/clim_time1)))
+AL236*EXP(-1/clim_time1)</f>
        <v>9.146706427883549E-16</v>
      </c>
      <c r="AM237" s="113">
        <f>A_CO2*(AX236*clim_sens2*(1-EXP(-1/clim_time2))
+AY236*clim_sens2*life1_CO2/(life1_CO2-clim_time2)*(EXP(-1/life1_CO2)-EXP(-1/clim_time2))
+AZ236*clim_sens2*life2_CO2/(life2_CO2-clim_time2)*(EXP(-1/life2_CO2)-EXP(-1/clim_time2))
+BA236*clim_sens2*life3_CO2/(life3_CO2-clim_time2)*(EXP(-1/life3_CO2)-EXP(-1/clim_time2)))
+AM236*EXP(-1/clim_time2)</f>
        <v>3.1884748886835956E-16</v>
      </c>
      <c r="AN237" s="113">
        <f t="shared" si="43"/>
        <v>3.6238664482999613E-21</v>
      </c>
      <c r="AO237" s="113">
        <f t="shared" si="44"/>
        <v>1.6082726111629245E-15</v>
      </c>
      <c r="AP237" s="113">
        <f t="shared" si="45"/>
        <v>3.6159897464988312E-14</v>
      </c>
      <c r="AQ237" s="113">
        <f t="shared" si="46"/>
        <v>2.7018339128385371E-14</v>
      </c>
      <c r="AR237" s="113">
        <f t="shared" si="47"/>
        <v>-3.3998933968914787E-25</v>
      </c>
      <c r="AS237" s="113">
        <f t="shared" si="48"/>
        <v>-2.102963006981111E-15</v>
      </c>
      <c r="AT237" s="113">
        <f t="shared" si="49"/>
        <v>4.9856091994868162E-14</v>
      </c>
      <c r="AU237" s="113">
        <f t="shared" si="50"/>
        <v>3.1850388951232215E-13</v>
      </c>
      <c r="AV237" s="113">
        <f t="shared" si="51"/>
        <v>0</v>
      </c>
      <c r="AW237" s="149">
        <f>T236*Other_forcing_efficacy*clim_sens2*(1-EXP(-1/clim_time2))
+AW236*EXP(-1/clim_time2)</f>
        <v>0</v>
      </c>
      <c r="AX237" s="113">
        <f>p_0*(inventory[[#This Row],[CO2_flux]]+inventory[[#This Row],[CH4_to_CO2]])+AX236</f>
        <v>0.51608749737033655</v>
      </c>
      <c r="AY237" s="113">
        <f>p_1*(inventory[[#This Row],[CO2_flux]]+inventory[[#This Row],[CH4_to_CO2]])+AY236*EXP(-1/life1_CO2)</f>
        <v>0.30273313456425349</v>
      </c>
      <c r="AZ237" s="113">
        <f>p_2*(inventory[[#This Row],[CO2_flux]]+inventory[[#This Row],[CH4_to_CO2]])+AZ236*EXP(-1/life2_CO2)</f>
        <v>1.6218489115963754E-3</v>
      </c>
      <c r="BA237" s="113">
        <f>p_3*(inventory[[#This Row],[CO2_flux]]+inventory[[#This Row],[CH4_to_CO2]])+BA236*EXP(-1/life3_CO2)</f>
        <v>1.9951564372450223E-9</v>
      </c>
      <c r="BB237" s="113">
        <f>IF(fossil_CH4,K236*(1-EXP(-1/life_CH4))*CH4_to_CO2,0)</f>
        <v>1.0163619642397438E-9</v>
      </c>
    </row>
    <row r="238" spans="1:54" x14ac:dyDescent="0.2">
      <c r="A238" s="43">
        <v>231</v>
      </c>
      <c r="B238" s="107">
        <v>0</v>
      </c>
      <c r="C238" s="107">
        <v>0</v>
      </c>
      <c r="D238" s="107">
        <v>0</v>
      </c>
      <c r="E238" s="107">
        <v>0</v>
      </c>
      <c r="F238" s="107">
        <v>0</v>
      </c>
      <c r="G238" s="107">
        <v>0</v>
      </c>
      <c r="H238" s="131">
        <f>SUM(inventory[[#This Row],[CO2_IRF]:[other_IRF]])</f>
        <v>5.1306877859069539E-10</v>
      </c>
      <c r="I238" s="133">
        <f>SUM(inventory[[#This Row],[CO2_temp]:[other_temp]])</f>
        <v>4.3016407862304289E-13</v>
      </c>
      <c r="J238" s="117">
        <f>SUM(inventory[[#This Row],[CO2_mass0]:[CO2_mass3]])</f>
        <v>0.81963209297694073</v>
      </c>
      <c r="K238" s="117">
        <f>inventory[[#This Row],[CH4_flux]]+K237*EXP(-1/life_CH4)</f>
        <v>8.1192158464969529E-9</v>
      </c>
      <c r="L238" s="117">
        <f>inventory[[#This Row],[Gas1_flux]]+L237*EXP(-1/life_gas1)</f>
        <v>0.14821506633751896</v>
      </c>
      <c r="M238" s="117">
        <f>inventory[[#This Row],[Gas2_flux]]+M237*EXP(-1/life_gas2)</f>
        <v>0</v>
      </c>
      <c r="N238" s="140">
        <f>inventory[[#This Row],[Gas3_flux]]+N237*EXP(-1/life_gas3)</f>
        <v>5.8968714387250308E-3</v>
      </c>
      <c r="O238" s="3">
        <f>inventory[[#This Row],[CO2]]*A_CO2</f>
        <v>1.4357495372677069E-15</v>
      </c>
      <c r="P238" s="3">
        <f>inventory[[#This Row],[CH4]]*A_CH4</f>
        <v>1.7093096802835545E-21</v>
      </c>
      <c r="Q238" s="3">
        <f>inventory[[#This Row],[gas1]]*A_gas1</f>
        <v>5.2888547586410929E-14</v>
      </c>
      <c r="R238" s="3">
        <f>inventory[[#This Row],[gas2]]*A_gas2</f>
        <v>0</v>
      </c>
      <c r="S238" s="3">
        <f>inventory[[#This Row],[gas3]]*A_gas3</f>
        <v>6.2850170040312685E-14</v>
      </c>
      <c r="T238" s="142">
        <f>inventory[[#This Row],[Other_forcing]]/earth_area</f>
        <v>0</v>
      </c>
      <c r="U238" s="3">
        <f>U237+A_CO2*(AX237+AY237*life1_CO2*(1-EXP(-1/life1_CO2))+AZ237*life2_CO2*(1-EXP(-1/life2_CO2))+BA237*life3_CO2*(1-EXP(-1/life3_CO2)))</f>
        <v>4.0877513599254989E-13</v>
      </c>
      <c r="V238" s="3">
        <f t="shared" si="39"/>
        <v>2.6105279455737749E-12</v>
      </c>
      <c r="W238" s="3">
        <f t="shared" si="40"/>
        <v>3.6777703929718929E-11</v>
      </c>
      <c r="X238" s="3">
        <f t="shared" si="41"/>
        <v>-3.5199999999999995E-12</v>
      </c>
      <c r="Y238" s="3">
        <f t="shared" si="42"/>
        <v>4.7679177157941017E-10</v>
      </c>
      <c r="Z238" s="142">
        <f>Z237+inventory[[#This Row],[Other_radfor]]</f>
        <v>0</v>
      </c>
      <c r="AA238" s="3">
        <f>SUM(inventory[[#This Row],[CO2_temp_s1]:[CO2_temp_s2]])</f>
        <v>1.2333148539896439E-15</v>
      </c>
      <c r="AB238" s="3">
        <f>inventory[[#This Row],[CH4_temp_s1]]+inventory[[#This Row],[CH4_temp_s2]]</f>
        <v>1.6043533419588855E-15</v>
      </c>
      <c r="AC238" s="3">
        <f>inventory[[#This Row],[gas1_temp_s1]]+inventory[[#This Row],[gas1_temp_s2]]</f>
        <v>6.287029626618652E-14</v>
      </c>
      <c r="AD238" s="3">
        <f>inventory[[#This Row],[gas2_temp_s1]]+inventory[[#This Row],[gas2_temp_s2]]</f>
        <v>-2.0978338317629591E-15</v>
      </c>
      <c r="AE238" s="3">
        <f>inventory[[#This Row],[gas3_temp_s1]]+inventory[[#This Row],[gas3_temp_s2]]</f>
        <v>3.665539479926708E-13</v>
      </c>
      <c r="AF238" s="142">
        <f>inventory[[#This Row],[other_temp_s1]]+inventory[[#This Row],[other_temp_s2]]</f>
        <v>0</v>
      </c>
      <c r="AG238" s="118">
        <f>inventory[[#This Row],[CO2_flux]]+AG237</f>
        <v>1</v>
      </c>
      <c r="AH238" s="118">
        <f>inventory[[#This Row],[CH4_flux]]+AH237</f>
        <v>1</v>
      </c>
      <c r="AI238" s="118">
        <f>inventory[[#This Row],[Gas1_flux]]+AI237</f>
        <v>1</v>
      </c>
      <c r="AJ238" s="118">
        <f>inventory[[#This Row],[Gas2_flux]]+AJ237</f>
        <v>1</v>
      </c>
      <c r="AK238" s="144">
        <f>inventory[[#This Row],[Gas3_flux]]+AK237</f>
        <v>1</v>
      </c>
      <c r="AL238" s="113">
        <f>A_CO2*(AX237*clim_sens1*(1-EXP(-1/clim_time1))
+AY237*clim_sens1*life1_CO2/(life1_CO2-clim_time1)*(EXP(-1/life1_CO2)-EXP(-1/clim_time1))
+AZ237*clim_sens1*life2_CO2/(life2_CO2-clim_time1)*(EXP(-1/life2_CO2)-EXP(-1/clim_time1))
+BA237*clim_sens1*life3_CO2/(life3_CO2-clim_time1)*(EXP(-1/life3_CO2)-EXP(-1/clim_time1)))
+AL237*EXP(-1/clim_time1)</f>
        <v>9.1374201612233979E-16</v>
      </c>
      <c r="AM238" s="113">
        <f>A_CO2*(AX237*clim_sens2*(1-EXP(-1/clim_time2))
+AY237*clim_sens2*life1_CO2/(life1_CO2-clim_time2)*(EXP(-1/life1_CO2)-EXP(-1/clim_time2))
+AZ237*clim_sens2*life2_CO2/(life2_CO2-clim_time2)*(EXP(-1/life2_CO2)-EXP(-1/clim_time2))
+BA237*clim_sens2*life3_CO2/(life3_CO2-clim_time2)*(EXP(-1/life3_CO2)-EXP(-1/clim_time2)))
+AM237*EXP(-1/clim_time2)</f>
        <v>3.1957283786730416E-16</v>
      </c>
      <c r="AN238" s="113">
        <f t="shared" si="43"/>
        <v>3.3431112046607606E-21</v>
      </c>
      <c r="AO238" s="113">
        <f t="shared" si="44"/>
        <v>1.6043499988476808E-15</v>
      </c>
      <c r="AP238" s="113">
        <f t="shared" si="45"/>
        <v>3.5862286827166978E-14</v>
      </c>
      <c r="AQ238" s="113">
        <f t="shared" si="46"/>
        <v>2.7008009439019542E-14</v>
      </c>
      <c r="AR238" s="113">
        <f t="shared" si="47"/>
        <v>-3.0183081471377395E-25</v>
      </c>
      <c r="AS238" s="113">
        <f t="shared" si="48"/>
        <v>-2.0978338314611283E-15</v>
      </c>
      <c r="AT238" s="113">
        <f t="shared" si="49"/>
        <v>4.876039830463582E-14</v>
      </c>
      <c r="AU238" s="113">
        <f t="shared" si="50"/>
        <v>3.17793549688035E-13</v>
      </c>
      <c r="AV238" s="113">
        <f t="shared" si="51"/>
        <v>0</v>
      </c>
      <c r="AW238" s="149">
        <f>T237*Other_forcing_efficacy*clim_sens2*(1-EXP(-1/clim_time2))
+AW237*EXP(-1/clim_time2)</f>
        <v>0</v>
      </c>
      <c r="AX238" s="113">
        <f>p_0*(inventory[[#This Row],[CO2_flux]]+inventory[[#This Row],[CH4_to_CO2]])+AX237</f>
        <v>0.51608749757408034</v>
      </c>
      <c r="AY238" s="113">
        <f>p_1*(inventory[[#This Row],[CO2_flux]]+inventory[[#This Row],[CH4_to_CO2]])+AY237*EXP(-1/life1_CO2)</f>
        <v>0.30196652810781471</v>
      </c>
      <c r="AZ238" s="113">
        <f>p_2*(inventory[[#This Row],[CO2_flux]]+inventory[[#This Row],[CH4_to_CO2]])+AZ237*EXP(-1/life2_CO2)</f>
        <v>1.5780654544719039E-3</v>
      </c>
      <c r="BA238" s="113">
        <f>p_3*(inventory[[#This Row],[CO2_flux]]+inventory[[#This Row],[CH4_to_CO2]])+BA237*EXP(-1/life3_CO2)</f>
        <v>1.8405736707987916E-9</v>
      </c>
      <c r="BB238" s="113">
        <f>IF(fossil_CH4,K237*(1-EXP(-1/life_CH4))*CH4_to_CO2,0)</f>
        <v>9.3761523480540936E-10</v>
      </c>
    </row>
    <row r="239" spans="1:54" x14ac:dyDescent="0.2">
      <c r="A239" s="43">
        <v>232</v>
      </c>
      <c r="B239" s="107">
        <v>0</v>
      </c>
      <c r="C239" s="107">
        <v>0</v>
      </c>
      <c r="D239" s="107">
        <v>0</v>
      </c>
      <c r="E239" s="107">
        <v>0</v>
      </c>
      <c r="F239" s="107">
        <v>0</v>
      </c>
      <c r="G239" s="107">
        <v>0</v>
      </c>
      <c r="H239" s="131">
        <f>SUM(inventory[[#This Row],[CO2_IRF]:[other_IRF]])</f>
        <v>5.1318504121412381E-10</v>
      </c>
      <c r="I239" s="133">
        <f>SUM(inventory[[#This Row],[CO2_temp]:[other_temp]])</f>
        <v>4.2807747408820562E-13</v>
      </c>
      <c r="J239" s="117">
        <f>SUM(inventory[[#This Row],[CO2_mass0]:[CO2_mass3]])</f>
        <v>0.81882482632420428</v>
      </c>
      <c r="K239" s="117">
        <f>inventory[[#This Row],[CH4_flux]]+K238*EXP(-1/life_CH4)</f>
        <v>7.4901469557092991E-9</v>
      </c>
      <c r="L239" s="117">
        <f>inventory[[#This Row],[Gas1_flux]]+L238*EXP(-1/life_gas1)</f>
        <v>0.14699519616297163</v>
      </c>
      <c r="M239" s="117">
        <f>inventory[[#This Row],[Gas2_flux]]+M238*EXP(-1/life_gas2)</f>
        <v>0</v>
      </c>
      <c r="N239" s="140">
        <f>inventory[[#This Row],[Gas3_flux]]+N238*EXP(-1/life_gas3)</f>
        <v>5.7672751431742534E-3</v>
      </c>
      <c r="O239" s="3">
        <f>inventory[[#This Row],[CO2]]*A_CO2</f>
        <v>1.4343354482721084E-15</v>
      </c>
      <c r="P239" s="3">
        <f>inventory[[#This Row],[CH4]]*A_CH4</f>
        <v>1.5768740405718076E-21</v>
      </c>
      <c r="Q239" s="3">
        <f>inventory[[#This Row],[gas1]]*A_gas1</f>
        <v>5.2453253365856656E-14</v>
      </c>
      <c r="R239" s="3">
        <f>inventory[[#This Row],[gas2]]*A_gas2</f>
        <v>0</v>
      </c>
      <c r="S239" s="3">
        <f>inventory[[#This Row],[gas3]]*A_gas3</f>
        <v>6.1468903838972194E-14</v>
      </c>
      <c r="T239" s="142">
        <f>inventory[[#This Row],[Other_forcing]]/earth_area</f>
        <v>0</v>
      </c>
      <c r="U239" s="3">
        <f>U238+A_CO2*(AX238+AY238*life1_CO2*(1-EXP(-1/life1_CO2))+AZ238*life2_CO2*(1-EXP(-1/life2_CO2))+BA238*life3_CO2*(1-EXP(-1/life3_CO2)))</f>
        <v>4.1021017803134288E-13</v>
      </c>
      <c r="V239" s="3">
        <f t="shared" si="39"/>
        <v>2.6105279472159768E-12</v>
      </c>
      <c r="W239" s="3">
        <f t="shared" si="40"/>
        <v>3.6830374530405999E-11</v>
      </c>
      <c r="X239" s="3">
        <f t="shared" si="41"/>
        <v>-3.5199999999999995E-12</v>
      </c>
      <c r="Y239" s="3">
        <f t="shared" si="42"/>
        <v>4.7685392855847048E-10</v>
      </c>
      <c r="Z239" s="142">
        <f>Z238+inventory[[#This Row],[Other_radfor]]</f>
        <v>0</v>
      </c>
      <c r="AA239" s="3">
        <f>SUM(inventory[[#This Row],[CO2_temp_s1]:[CO2_temp_s2]])</f>
        <v>1.2331122134213298E-15</v>
      </c>
      <c r="AB239" s="3">
        <f>inventory[[#This Row],[CH4_temp_s1]]+inventory[[#This Row],[CH4_temp_s2]]</f>
        <v>1.600440037837027E-15</v>
      </c>
      <c r="AC239" s="3">
        <f>inventory[[#This Row],[gas1_temp_s1]]+inventory[[#This Row],[gas1_temp_s2]]</f>
        <v>6.256437323704965E-14</v>
      </c>
      <c r="AD239" s="3">
        <f>inventory[[#This Row],[gas2_temp_s1]]+inventory[[#This Row],[gas2_temp_s2]]</f>
        <v>-2.0927171663870864E-15</v>
      </c>
      <c r="AE239" s="3">
        <f>inventory[[#This Row],[gas3_temp_s1]]+inventory[[#This Row],[gas3_temp_s2]]</f>
        <v>3.6477226576628473E-13</v>
      </c>
      <c r="AF239" s="142">
        <f>inventory[[#This Row],[other_temp_s1]]+inventory[[#This Row],[other_temp_s2]]</f>
        <v>0</v>
      </c>
      <c r="AG239" s="118">
        <f>inventory[[#This Row],[CO2_flux]]+AG238</f>
        <v>1</v>
      </c>
      <c r="AH239" s="118">
        <f>inventory[[#This Row],[CH4_flux]]+AH238</f>
        <v>1</v>
      </c>
      <c r="AI239" s="118">
        <f>inventory[[#This Row],[Gas1_flux]]+AI238</f>
        <v>1</v>
      </c>
      <c r="AJ239" s="118">
        <f>inventory[[#This Row],[Gas2_flux]]+AJ238</f>
        <v>1</v>
      </c>
      <c r="AK239" s="144">
        <f>inventory[[#This Row],[Gas3_flux]]+AK238</f>
        <v>1</v>
      </c>
      <c r="AL239" s="113">
        <f>A_CO2*(AX238*clim_sens1*(1-EXP(-1/clim_time1))
+AY238*clim_sens1*life1_CO2/(life1_CO2-clim_time1)*(EXP(-1/life1_CO2)-EXP(-1/clim_time1))
+AZ238*clim_sens1*life2_CO2/(life2_CO2-clim_time1)*(EXP(-1/life2_CO2)-EXP(-1/clim_time1))
+BA238*clim_sens1*life3_CO2/(life3_CO2-clim_time1)*(EXP(-1/life3_CO2)-EXP(-1/clim_time1)))
+AL238*EXP(-1/clim_time1)</f>
        <v>9.1281727817262127E-16</v>
      </c>
      <c r="AM239" s="113">
        <f>A_CO2*(AX238*clim_sens2*(1-EXP(-1/clim_time2))
+AY238*clim_sens2*life1_CO2/(life1_CO2-clim_time2)*(EXP(-1/life1_CO2)-EXP(-1/clim_time2))
+AZ238*clim_sens2*life2_CO2/(life2_CO2-clim_time2)*(EXP(-1/life2_CO2)-EXP(-1/clim_time2))
+BA238*clim_sens2*life3_CO2/(life3_CO2-clim_time2)*(EXP(-1/life3_CO2)-EXP(-1/clim_time2)))
+AM238*EXP(-1/clim_time2)</f>
        <v>3.2029493524870854E-16</v>
      </c>
      <c r="AN239" s="113">
        <f t="shared" si="43"/>
        <v>3.0841065395228629E-21</v>
      </c>
      <c r="AO239" s="113">
        <f t="shared" si="44"/>
        <v>1.6004369537304875E-15</v>
      </c>
      <c r="AP239" s="113">
        <f t="shared" si="45"/>
        <v>3.556712564572778E-14</v>
      </c>
      <c r="AQ239" s="113">
        <f t="shared" si="46"/>
        <v>2.6997247591321866E-14</v>
      </c>
      <c r="AR239" s="113">
        <f t="shared" si="47"/>
        <v>-2.6795499174790282E-25</v>
      </c>
      <c r="AS239" s="113">
        <f t="shared" si="48"/>
        <v>-2.0927171661191313E-15</v>
      </c>
      <c r="AT239" s="113">
        <f t="shared" si="49"/>
        <v>4.7688784814243976E-14</v>
      </c>
      <c r="AU239" s="113">
        <f t="shared" si="50"/>
        <v>3.1708348095204074E-13</v>
      </c>
      <c r="AV239" s="113">
        <f t="shared" si="51"/>
        <v>0</v>
      </c>
      <c r="AW239" s="149">
        <f>T238*Other_forcing_efficacy*clim_sens2*(1-EXP(-1/clim_time2))
+AW238*EXP(-1/clim_time2)</f>
        <v>0</v>
      </c>
      <c r="AX239" s="113">
        <f>p_0*(inventory[[#This Row],[CO2_flux]]+inventory[[#This Row],[CH4_to_CO2]])+AX238</f>
        <v>0.51608749776203822</v>
      </c>
      <c r="AY239" s="113">
        <f>p_1*(inventory[[#This Row],[CO2_flux]]+inventory[[#This Row],[CH4_to_CO2]])+AY238*EXP(-1/life1_CO2)</f>
        <v>0.30120186290136386</v>
      </c>
      <c r="AZ239" s="113">
        <f>p_2*(inventory[[#This Row],[CO2_flux]]+inventory[[#This Row],[CH4_to_CO2]])+AZ238*EXP(-1/life2_CO2)</f>
        <v>1.5354639628343402E-3</v>
      </c>
      <c r="BA239" s="113">
        <f>p_3*(inventory[[#This Row],[CO2_flux]]+inventory[[#This Row],[CH4_to_CO2]])+BA238*EXP(-1/life3_CO2)</f>
        <v>1.6979678256786732E-9</v>
      </c>
      <c r="BB239" s="113">
        <f>IF(fossil_CH4,K238*(1-EXP(-1/life_CH4))*CH4_to_CO2,0)</f>
        <v>8.6496972483302385E-10</v>
      </c>
    </row>
    <row r="240" spans="1:54" x14ac:dyDescent="0.2">
      <c r="A240" s="43">
        <v>233</v>
      </c>
      <c r="B240" s="107">
        <v>0</v>
      </c>
      <c r="C240" s="107">
        <v>0</v>
      </c>
      <c r="D240" s="107">
        <v>0</v>
      </c>
      <c r="E240" s="107">
        <v>0</v>
      </c>
      <c r="F240" s="107">
        <v>0</v>
      </c>
      <c r="G240" s="107">
        <v>0</v>
      </c>
      <c r="H240" s="131">
        <f>SUM(inventory[[#This Row],[CO2_IRF]:[other_IRF]])</f>
        <v>5.132995028937607E-10</v>
      </c>
      <c r="I240" s="133">
        <f>SUM(inventory[[#This Row],[CO2_temp]:[other_temp]])</f>
        <v>4.2601672272503573E-13</v>
      </c>
      <c r="J240" s="117">
        <f>SUM(inventory[[#This Row],[CO2_mass0]:[CO2_mass3]])</f>
        <v>0.81802064606192948</v>
      </c>
      <c r="K240" s="117">
        <f>inventory[[#This Row],[CH4_flux]]+K239*EXP(-1/life_CH4)</f>
        <v>6.9098177063893061E-9</v>
      </c>
      <c r="L240" s="117">
        <f>inventory[[#This Row],[Gas1_flux]]+L239*EXP(-1/life_gas1)</f>
        <v>0.14578536601525505</v>
      </c>
      <c r="M240" s="117">
        <f>inventory[[#This Row],[Gas2_flux]]+M239*EXP(-1/life_gas2)</f>
        <v>0</v>
      </c>
      <c r="N240" s="140">
        <f>inventory[[#This Row],[Gas3_flux]]+N239*EXP(-1/life_gas3)</f>
        <v>5.6405270019363194E-3</v>
      </c>
      <c r="O240" s="3">
        <f>inventory[[#This Row],[CO2]]*A_CO2</f>
        <v>1.4329267657066815E-15</v>
      </c>
      <c r="P240" s="3">
        <f>inventory[[#This Row],[CH4]]*A_CH4</f>
        <v>1.4546993845005154E-21</v>
      </c>
      <c r="Q240" s="3">
        <f>inventory[[#This Row],[gas1]]*A_gas1</f>
        <v>5.2021541793476608E-14</v>
      </c>
      <c r="R240" s="3">
        <f>inventory[[#This Row],[gas2]]*A_gas2</f>
        <v>0</v>
      </c>
      <c r="S240" s="3">
        <f>inventory[[#This Row],[gas3]]*A_gas3</f>
        <v>6.0117993901071272E-14</v>
      </c>
      <c r="T240" s="142">
        <f>inventory[[#This Row],[Other_forcing]]/earth_area</f>
        <v>0</v>
      </c>
      <c r="U240" s="3">
        <f>U239+A_CO2*(AX239+AY239*life1_CO2*(1-EXP(-1/life1_CO2))+AZ239*life2_CO2*(1-EXP(-1/life2_CO2))+BA239*life3_CO2*(1-EXP(-1/life3_CO2)))</f>
        <v>4.1164380868972618E-13</v>
      </c>
      <c r="V240" s="3">
        <f t="shared" si="39"/>
        <v>2.6105279487309424E-12</v>
      </c>
      <c r="W240" s="3">
        <f t="shared" si="40"/>
        <v>3.6882611630663987E-11</v>
      </c>
      <c r="X240" s="3">
        <f t="shared" si="41"/>
        <v>-3.5199999999999995E-12</v>
      </c>
      <c r="Y240" s="3">
        <f t="shared" si="42"/>
        <v>4.7691471950567603E-10</v>
      </c>
      <c r="Z240" s="142">
        <f>Z239+inventory[[#This Row],[Other_radfor]]</f>
        <v>0</v>
      </c>
      <c r="AA240" s="3">
        <f>SUM(inventory[[#This Row],[CO2_temp_s1]:[CO2_temp_s2]])</f>
        <v>1.2329101722373165E-15</v>
      </c>
      <c r="AB240" s="3">
        <f>inventory[[#This Row],[CH4_temp_s1]]+inventory[[#This Row],[CH4_temp_s2]]</f>
        <v>1.5965362976553788E-15</v>
      </c>
      <c r="AC240" s="3">
        <f>inventory[[#This Row],[gas1_temp_s1]]+inventory[[#This Row],[gas1_temp_s2]]</f>
        <v>6.2260452164185379E-14</v>
      </c>
      <c r="AD240" s="3">
        <f>inventory[[#This Row],[gas2_temp_s1]]+inventory[[#This Row],[gas2_temp_s2]]</f>
        <v>-2.0876129806803873E-15</v>
      </c>
      <c r="AE240" s="3">
        <f>inventory[[#This Row],[gas3_temp_s1]]+inventory[[#This Row],[gas3_temp_s2]]</f>
        <v>3.6301443707163805E-13</v>
      </c>
      <c r="AF240" s="142">
        <f>inventory[[#This Row],[other_temp_s1]]+inventory[[#This Row],[other_temp_s2]]</f>
        <v>0</v>
      </c>
      <c r="AG240" s="118">
        <f>inventory[[#This Row],[CO2_flux]]+AG239</f>
        <v>1</v>
      </c>
      <c r="AH240" s="118">
        <f>inventory[[#This Row],[CH4_flux]]+AH239</f>
        <v>1</v>
      </c>
      <c r="AI240" s="118">
        <f>inventory[[#This Row],[Gas1_flux]]+AI239</f>
        <v>1</v>
      </c>
      <c r="AJ240" s="118">
        <f>inventory[[#This Row],[Gas2_flux]]+AJ239</f>
        <v>1</v>
      </c>
      <c r="AK240" s="144">
        <f>inventory[[#This Row],[Gas3_flux]]+AK239</f>
        <v>1</v>
      </c>
      <c r="AL240" s="113">
        <f>A_CO2*(AX239*clim_sens1*(1-EXP(-1/clim_time1))
+AY239*clim_sens1*life1_CO2/(life1_CO2-clim_time1)*(EXP(-1/life1_CO2)-EXP(-1/clim_time1))
+AZ239*clim_sens1*life2_CO2/(life2_CO2-clim_time1)*(EXP(-1/life2_CO2)-EXP(-1/clim_time1))
+BA239*clim_sens1*life3_CO2/(life3_CO2-clim_time1)*(EXP(-1/life3_CO2)-EXP(-1/clim_time1)))
+AL239*EXP(-1/clim_time1)</f>
        <v>9.1189637760341389E-16</v>
      </c>
      <c r="AM240" s="113">
        <f>A_CO2*(AX239*clim_sens2*(1-EXP(-1/clim_time2))
+AY239*clim_sens2*life1_CO2/(life1_CO2-clim_time2)*(EXP(-1/life1_CO2)-EXP(-1/clim_time2))
+AZ239*clim_sens2*life2_CO2/(life2_CO2-clim_time2)*(EXP(-1/life2_CO2)-EXP(-1/clim_time2))
+BA239*clim_sens2*life3_CO2/(life3_CO2-clim_time2)*(EXP(-1/life3_CO2)-EXP(-1/clim_time2)))
+AM239*EXP(-1/clim_time2)</f>
        <v>3.2101379463390259E-16</v>
      </c>
      <c r="AN240" s="113">
        <f t="shared" si="43"/>
        <v>2.8451674708829988E-21</v>
      </c>
      <c r="AO240" s="113">
        <f t="shared" si="44"/>
        <v>1.5965334524879078E-15</v>
      </c>
      <c r="AP240" s="113">
        <f t="shared" si="45"/>
        <v>3.5274393760650566E-14</v>
      </c>
      <c r="AQ240" s="113">
        <f t="shared" si="46"/>
        <v>2.6986058403534816E-14</v>
      </c>
      <c r="AR240" s="113">
        <f t="shared" si="47"/>
        <v>-2.3788120398080118E-25</v>
      </c>
      <c r="AS240" s="113">
        <f t="shared" si="48"/>
        <v>-2.0876129804425059E-15</v>
      </c>
      <c r="AT240" s="113">
        <f t="shared" si="49"/>
        <v>4.6640722310082207E-14</v>
      </c>
      <c r="AU240" s="113">
        <f t="shared" si="50"/>
        <v>3.1637371476155584E-13</v>
      </c>
      <c r="AV240" s="113">
        <f t="shared" si="51"/>
        <v>0</v>
      </c>
      <c r="AW240" s="149">
        <f>T239*Other_forcing_efficacy*clim_sens2*(1-EXP(-1/clim_time2))
+AW239*EXP(-1/clim_time2)</f>
        <v>0</v>
      </c>
      <c r="AX240" s="113">
        <f>p_0*(inventory[[#This Row],[CO2_flux]]+inventory[[#This Row],[CH4_to_CO2]])+AX239</f>
        <v>0.51608749793543329</v>
      </c>
      <c r="AY240" s="113">
        <f>p_1*(inventory[[#This Row],[CO2_flux]]+inventory[[#This Row],[CH4_to_CO2]])+AY239*EXP(-1/life1_CO2)</f>
        <v>0.30043913403036282</v>
      </c>
      <c r="AZ240" s="113">
        <f>p_2*(inventory[[#This Row],[CO2_flux]]+inventory[[#This Row],[CH4_to_CO2]])+AZ239*EXP(-1/life2_CO2)</f>
        <v>1.4940125297224988E-3</v>
      </c>
      <c r="BA240" s="113">
        <f>p_3*(inventory[[#This Row],[CO2_flux]]+inventory[[#This Row],[CH4_to_CO2]])+BA239*EXP(-1/life3_CO2)</f>
        <v>1.566410941752049E-9</v>
      </c>
      <c r="BB240" s="113">
        <f>IF(fossil_CH4,K239*(1-EXP(-1/life_CH4))*CH4_to_CO2,0)</f>
        <v>7.9795271781499066E-10</v>
      </c>
    </row>
    <row r="241" spans="1:54" x14ac:dyDescent="0.2">
      <c r="A241" s="43">
        <v>234</v>
      </c>
      <c r="B241" s="107">
        <v>0</v>
      </c>
      <c r="C241" s="107">
        <v>0</v>
      </c>
      <c r="D241" s="107">
        <v>0</v>
      </c>
      <c r="E241" s="107">
        <v>0</v>
      </c>
      <c r="F241" s="107">
        <v>0</v>
      </c>
      <c r="G241" s="107">
        <v>0</v>
      </c>
      <c r="H241" s="131">
        <f>SUM(inventory[[#This Row],[CO2_IRF]:[other_IRF]])</f>
        <v>5.1341219722433162E-10</v>
      </c>
      <c r="I241" s="133">
        <f>SUM(inventory[[#This Row],[CO2_temp]:[other_temp]])</f>
        <v>4.239813223756042E-13</v>
      </c>
      <c r="J241" s="117">
        <f>SUM(inventory[[#This Row],[CO2_mass0]:[CO2_mass3]])</f>
        <v>0.8172195162424799</v>
      </c>
      <c r="K241" s="117">
        <f>inventory[[#This Row],[CH4_flux]]+K240*EXP(-1/life_CH4)</f>
        <v>6.3744517988579008E-9</v>
      </c>
      <c r="L241" s="117">
        <f>inventory[[#This Row],[Gas1_flux]]+L240*EXP(-1/life_gas1)</f>
        <v>0.14458549326087192</v>
      </c>
      <c r="M241" s="117">
        <f>inventory[[#This Row],[Gas2_flux]]+M240*EXP(-1/life_gas2)</f>
        <v>0</v>
      </c>
      <c r="N241" s="140">
        <f>inventory[[#This Row],[Gas3_flux]]+N240*EXP(-1/life_gas3)</f>
        <v>5.5165644207607108E-3</v>
      </c>
      <c r="O241" s="3">
        <f>inventory[[#This Row],[CO2]]*A_CO2</f>
        <v>1.4315234266019517E-15</v>
      </c>
      <c r="P241" s="3">
        <f>inventory[[#This Row],[CH4]]*A_CH4</f>
        <v>1.3419907011081351E-21</v>
      </c>
      <c r="Q241" s="3">
        <f>inventory[[#This Row],[gas1]]*A_gas1</f>
        <v>5.1593383382621679E-14</v>
      </c>
      <c r="R241" s="3">
        <f>inventory[[#This Row],[gas2]]*A_gas2</f>
        <v>0</v>
      </c>
      <c r="S241" s="3">
        <f>inventory[[#This Row],[gas3]]*A_gas3</f>
        <v>5.8796773083137426E-14</v>
      </c>
      <c r="T241" s="142">
        <f>inventory[[#This Row],[Other_forcing]]/earth_area</f>
        <v>0</v>
      </c>
      <c r="U241" s="3">
        <f>U240+A_CO2*(AX240+AY240*life1_CO2*(1-EXP(-1/life1_CO2))+AZ240*life2_CO2*(1-EXP(-1/life2_CO2))+BA240*life3_CO2*(1-EXP(-1/life3_CO2)))</f>
        <v>4.1307603334251474E-13</v>
      </c>
      <c r="V241" s="3">
        <f t="shared" si="39"/>
        <v>2.6105279501285299E-12</v>
      </c>
      <c r="W241" s="3">
        <f t="shared" si="40"/>
        <v>3.6934418798377434E-11</v>
      </c>
      <c r="X241" s="3">
        <f t="shared" si="41"/>
        <v>-3.5199999999999995E-12</v>
      </c>
      <c r="Y241" s="3">
        <f t="shared" si="42"/>
        <v>4.7697417444248311E-10</v>
      </c>
      <c r="Z241" s="142">
        <f>Z240+inventory[[#This Row],[Other_radfor]]</f>
        <v>0</v>
      </c>
      <c r="AA241" s="3">
        <f>SUM(inventory[[#This Row],[CO2_temp_s1]:[CO2_temp_s2]])</f>
        <v>1.232708693872553E-15</v>
      </c>
      <c r="AB241" s="3">
        <f>inventory[[#This Row],[CH4_temp_s1]]+inventory[[#This Row],[CH4_temp_s2]]</f>
        <v>1.5926420965920667E-15</v>
      </c>
      <c r="AC241" s="3">
        <f>inventory[[#This Row],[gas1_temp_s1]]+inventory[[#This Row],[gas1_temp_s2]]</f>
        <v>6.1958517829008464E-14</v>
      </c>
      <c r="AD241" s="3">
        <f>inventory[[#This Row],[gas2_temp_s1]]+inventory[[#This Row],[gas2_temp_s2]]</f>
        <v>-2.0825212442042416E-15</v>
      </c>
      <c r="AE241" s="3">
        <f>inventory[[#This Row],[gas3_temp_s1]]+inventory[[#This Row],[gas3_temp_s2]]</f>
        <v>3.6127997500033537E-13</v>
      </c>
      <c r="AF241" s="142">
        <f>inventory[[#This Row],[other_temp_s1]]+inventory[[#This Row],[other_temp_s2]]</f>
        <v>0</v>
      </c>
      <c r="AG241" s="118">
        <f>inventory[[#This Row],[CO2_flux]]+AG240</f>
        <v>1</v>
      </c>
      <c r="AH241" s="118">
        <f>inventory[[#This Row],[CH4_flux]]+AH240</f>
        <v>1</v>
      </c>
      <c r="AI241" s="118">
        <f>inventory[[#This Row],[Gas1_flux]]+AI240</f>
        <v>1</v>
      </c>
      <c r="AJ241" s="118">
        <f>inventory[[#This Row],[Gas2_flux]]+AJ240</f>
        <v>1</v>
      </c>
      <c r="AK241" s="144">
        <f>inventory[[#This Row],[Gas3_flux]]+AK240</f>
        <v>1</v>
      </c>
      <c r="AL241" s="113">
        <f>A_CO2*(AX240*clim_sens1*(1-EXP(-1/clim_time1))
+AY240*clim_sens1*life1_CO2/(life1_CO2-clim_time1)*(EXP(-1/life1_CO2)-EXP(-1/clim_time1))
+AZ240*clim_sens1*life2_CO2/(life2_CO2-clim_time1)*(EXP(-1/life2_CO2)-EXP(-1/clim_time1))
+BA240*clim_sens1*life3_CO2/(life3_CO2-clim_time1)*(EXP(-1/life3_CO2)-EXP(-1/clim_time1)))
+AL240*EXP(-1/clim_time1)</f>
        <v>9.1097926432824332E-16</v>
      </c>
      <c r="AM241" s="113">
        <f>A_CO2*(AX240*clim_sens2*(1-EXP(-1/clim_time2))
+AY240*clim_sens2*life1_CO2/(life1_CO2-clim_time2)*(EXP(-1/life1_CO2)-EXP(-1/clim_time2))
+AZ240*clim_sens2*life2_CO2/(life2_CO2-clim_time2)*(EXP(-1/life2_CO2)-EXP(-1/clim_time2))
+BA240*clim_sens2*life3_CO2/(life3_CO2-clim_time2)*(EXP(-1/life3_CO2)-EXP(-1/clim_time2)))
+AM240*EXP(-1/clim_time2)</f>
        <v>3.2172942954430962E-16</v>
      </c>
      <c r="AN241" s="113">
        <f t="shared" si="43"/>
        <v>2.624739541509205E-21</v>
      </c>
      <c r="AO241" s="113">
        <f t="shared" si="44"/>
        <v>1.5926394718525251E-15</v>
      </c>
      <c r="AP241" s="113">
        <f t="shared" si="45"/>
        <v>3.498407117784029E-14</v>
      </c>
      <c r="AQ241" s="113">
        <f t="shared" si="46"/>
        <v>2.6974446651168174E-14</v>
      </c>
      <c r="AR241" s="113">
        <f t="shared" si="47"/>
        <v>-2.1118273198878902E-25</v>
      </c>
      <c r="AS241" s="113">
        <f t="shared" si="48"/>
        <v>-2.0825212439930588E-15</v>
      </c>
      <c r="AT241" s="113">
        <f t="shared" si="49"/>
        <v>4.5615693209133739E-14</v>
      </c>
      <c r="AU241" s="113">
        <f t="shared" si="50"/>
        <v>3.1566428179120163E-13</v>
      </c>
      <c r="AV241" s="113">
        <f t="shared" si="51"/>
        <v>0</v>
      </c>
      <c r="AW241" s="149">
        <f>T240*Other_forcing_efficacy*clim_sens2*(1-EXP(-1/clim_time2))
+AW240*EXP(-1/clim_time2)</f>
        <v>0</v>
      </c>
      <c r="AX241" s="113">
        <f>p_0*(inventory[[#This Row],[CO2_flux]]+inventory[[#This Row],[CH4_to_CO2]])+AX240</f>
        <v>0.51608749809539389</v>
      </c>
      <c r="AY241" s="113">
        <f>p_1*(inventory[[#This Row],[CO2_flux]]+inventory[[#This Row],[CH4_to_CO2]])+AY240*EXP(-1/life1_CO2)</f>
        <v>0.299678336592621</v>
      </c>
      <c r="AZ241" s="113">
        <f>p_2*(inventory[[#This Row],[CO2_flux]]+inventory[[#This Row],[CH4_to_CO2]])+AZ240*EXP(-1/life2_CO2)</f>
        <v>1.4536801094180455E-3</v>
      </c>
      <c r="BA241" s="113">
        <f>p_3*(inventory[[#This Row],[CO2_flux]]+inventory[[#This Row],[CH4_to_CO2]])+BA240*EXP(-1/life3_CO2)</f>
        <v>1.4450469563284135E-9</v>
      </c>
      <c r="BB241" s="113">
        <f>IF(fossil_CH4,K240*(1-EXP(-1/life_CH4))*CH4_to_CO2,0)</f>
        <v>7.3612812285568268E-10</v>
      </c>
    </row>
    <row r="242" spans="1:54" x14ac:dyDescent="0.2">
      <c r="A242" s="43">
        <v>235</v>
      </c>
      <c r="B242" s="107">
        <v>0</v>
      </c>
      <c r="C242" s="107">
        <v>0</v>
      </c>
      <c r="D242" s="107">
        <v>0</v>
      </c>
      <c r="E242" s="107">
        <v>0</v>
      </c>
      <c r="F242" s="107">
        <v>0</v>
      </c>
      <c r="G242" s="107">
        <v>0</v>
      </c>
      <c r="H242" s="131">
        <f>SUM(inventory[[#This Row],[CO2_IRF]:[other_IRF]])</f>
        <v>5.1352315711134842E-10</v>
      </c>
      <c r="I242" s="133">
        <f>SUM(inventory[[#This Row],[CO2_temp]:[other_temp]])</f>
        <v>4.2197078161520137E-13</v>
      </c>
      <c r="J242" s="117">
        <f>SUM(inventory[[#This Row],[CO2_mass0]:[CO2_mass3]])</f>
        <v>0.81642140176852318</v>
      </c>
      <c r="K242" s="117">
        <f>inventory[[#This Row],[CH4_flux]]+K241*EXP(-1/life_CH4)</f>
        <v>5.8805655174361537E-9</v>
      </c>
      <c r="L242" s="117">
        <f>inventory[[#This Row],[Gas1_flux]]+L241*EXP(-1/life_gas1)</f>
        <v>0.14339549594643219</v>
      </c>
      <c r="M242" s="117">
        <f>inventory[[#This Row],[Gas2_flux]]+M241*EXP(-1/life_gas2)</f>
        <v>0</v>
      </c>
      <c r="N242" s="140">
        <f>inventory[[#This Row],[Gas3_flux]]+N241*EXP(-1/life_gas3)</f>
        <v>5.3953261810387367E-3</v>
      </c>
      <c r="O242" s="3">
        <f>inventory[[#This Row],[CO2]]*A_CO2</f>
        <v>1.4301253694779219E-15</v>
      </c>
      <c r="P242" s="3">
        <f>inventory[[#This Row],[CH4]]*A_CH4</f>
        <v>1.2380145761036898E-21</v>
      </c>
      <c r="Q242" s="3">
        <f>inventory[[#This Row],[gas1]]*A_gas1</f>
        <v>5.1168748889329854E-14</v>
      </c>
      <c r="R242" s="3">
        <f>inventory[[#This Row],[gas2]]*A_gas2</f>
        <v>0</v>
      </c>
      <c r="S242" s="3">
        <f>inventory[[#This Row],[gas3]]*A_gas3</f>
        <v>5.7504588903595298E-14</v>
      </c>
      <c r="T242" s="142">
        <f>inventory[[#This Row],[Other_forcing]]/earth_area</f>
        <v>0</v>
      </c>
      <c r="U242" s="3">
        <f>U241+A_CO2*(AX241+AY241*life1_CO2*(1-EXP(-1/life1_CO2))+AZ241*life2_CO2*(1-EXP(-1/life2_CO2))+BA241*life3_CO2*(1-EXP(-1/life3_CO2)))</f>
        <v>4.145068573023025E-13</v>
      </c>
      <c r="V242" s="3">
        <f t="shared" si="39"/>
        <v>2.6105279514178338E-12</v>
      </c>
      <c r="W242" s="3">
        <f t="shared" si="40"/>
        <v>3.6985799572065747E-11</v>
      </c>
      <c r="X242" s="3">
        <f t="shared" si="41"/>
        <v>-3.5199999999999995E-12</v>
      </c>
      <c r="Y242" s="3">
        <f t="shared" si="42"/>
        <v>4.7703232273056255E-10</v>
      </c>
      <c r="Z242" s="142">
        <f>Z241+inventory[[#This Row],[Other_radfor]]</f>
        <v>0</v>
      </c>
      <c r="AA242" s="3">
        <f>SUM(inventory[[#This Row],[CO2_temp_s1]:[CO2_temp_s2]])</f>
        <v>1.232507742879891E-15</v>
      </c>
      <c r="AB242" s="3">
        <f>inventory[[#This Row],[CH4_temp_s1]]+inventory[[#This Row],[CH4_temp_s2]]</f>
        <v>1.5887574100015825E-15</v>
      </c>
      <c r="AC242" s="3">
        <f>inventory[[#This Row],[gas1_temp_s1]]+inventory[[#This Row],[gas1_temp_s2]]</f>
        <v>6.1658555135119631E-14</v>
      </c>
      <c r="AD242" s="3">
        <f>inventory[[#This Row],[gas2_temp_s1]]+inventory[[#This Row],[gas2_temp_s2]]</f>
        <v>-2.0774419265943176E-15</v>
      </c>
      <c r="AE242" s="3">
        <f>inventory[[#This Row],[gas3_temp_s1]]+inventory[[#This Row],[gas3_temp_s2]]</f>
        <v>3.5956840325379459E-13</v>
      </c>
      <c r="AF242" s="142">
        <f>inventory[[#This Row],[other_temp_s1]]+inventory[[#This Row],[other_temp_s2]]</f>
        <v>0</v>
      </c>
      <c r="AG242" s="118">
        <f>inventory[[#This Row],[CO2_flux]]+AG241</f>
        <v>1</v>
      </c>
      <c r="AH242" s="118">
        <f>inventory[[#This Row],[CH4_flux]]+AH241</f>
        <v>1</v>
      </c>
      <c r="AI242" s="118">
        <f>inventory[[#This Row],[Gas1_flux]]+AI241</f>
        <v>1</v>
      </c>
      <c r="AJ242" s="118">
        <f>inventory[[#This Row],[Gas2_flux]]+AJ241</f>
        <v>1</v>
      </c>
      <c r="AK242" s="144">
        <f>inventory[[#This Row],[Gas3_flux]]+AK241</f>
        <v>1</v>
      </c>
      <c r="AL242" s="113">
        <f>A_CO2*(AX241*clim_sens1*(1-EXP(-1/clim_time1))
+AY241*clim_sens1*life1_CO2/(life1_CO2-clim_time1)*(EXP(-1/life1_CO2)-EXP(-1/clim_time1))
+AZ241*clim_sens1*life2_CO2/(life2_CO2-clim_time1)*(EXP(-1/life2_CO2)-EXP(-1/clim_time1))
+BA241*clim_sens1*life3_CO2/(life3_CO2-clim_time1)*(EXP(-1/life3_CO2)-EXP(-1/clim_time1)))
+AL241*EXP(-1/clim_time1)</f>
        <v>9.1006588947662093E-16</v>
      </c>
      <c r="AM242" s="113">
        <f>A_CO2*(AX241*clim_sens2*(1-EXP(-1/clim_time2))
+AY241*clim_sens2*life1_CO2/(life1_CO2-clim_time2)*(EXP(-1/life1_CO2)-EXP(-1/clim_time2))
+AZ241*clim_sens2*life2_CO2/(life2_CO2-clim_time2)*(EXP(-1/life2_CO2)-EXP(-1/clim_time2))
+BA241*clim_sens2*life3_CO2/(life3_CO2-clim_time2)*(EXP(-1/life3_CO2)-EXP(-1/clim_time2)))
+AM241*EXP(-1/clim_time2)</f>
        <v>3.2244185340326998E-16</v>
      </c>
      <c r="AN242" s="113">
        <f t="shared" si="43"/>
        <v>2.4213887089256765E-21</v>
      </c>
      <c r="AO242" s="113">
        <f t="shared" si="44"/>
        <v>1.5887549886128736E-15</v>
      </c>
      <c r="AP242" s="113">
        <f t="shared" si="45"/>
        <v>3.4696138067761379E-14</v>
      </c>
      <c r="AQ242" s="113">
        <f t="shared" si="46"/>
        <v>2.6962417067358254E-14</v>
      </c>
      <c r="AR242" s="113">
        <f t="shared" si="47"/>
        <v>-1.8748074897858725E-25</v>
      </c>
      <c r="AS242" s="113">
        <f t="shared" si="48"/>
        <v>-2.0774419264068369E-15</v>
      </c>
      <c r="AT242" s="113">
        <f t="shared" si="49"/>
        <v>4.4613191303368551E-14</v>
      </c>
      <c r="AU242" s="113">
        <f t="shared" si="50"/>
        <v>3.1495521195042604E-13</v>
      </c>
      <c r="AV242" s="113">
        <f t="shared" si="51"/>
        <v>0</v>
      </c>
      <c r="AW242" s="149">
        <f>T241*Other_forcing_efficacy*clim_sens2*(1-EXP(-1/clim_time2))
+AW241*EXP(-1/clim_time2)</f>
        <v>0</v>
      </c>
      <c r="AX242" s="113">
        <f>p_0*(inventory[[#This Row],[CO2_flux]]+inventory[[#This Row],[CH4_to_CO2]])+AX241</f>
        <v>0.51608749824296096</v>
      </c>
      <c r="AY242" s="113">
        <f>p_1*(inventory[[#This Row],[CO2_flux]]+inventory[[#This Row],[CH4_to_CO2]])+AY241*EXP(-1/life1_CO2)</f>
        <v>0.29891946569827127</v>
      </c>
      <c r="AZ242" s="113">
        <f>p_2*(inventory[[#This Row],[CO2_flux]]+inventory[[#This Row],[CH4_to_CO2]])+AZ241*EXP(-1/life2_CO2)</f>
        <v>1.4144364942047748E-3</v>
      </c>
      <c r="BA242" s="113">
        <f>p_3*(inventory[[#This Row],[CO2_flux]]+inventory[[#This Row],[CH4_to_CO2]])+BA241*EXP(-1/life3_CO2)</f>
        <v>1.3330861336159844E-9</v>
      </c>
      <c r="BB242" s="113">
        <f>IF(fossil_CH4,K241*(1-EXP(-1/life_CH4))*CH4_to_CO2,0)</f>
        <v>6.7909363695490235E-10</v>
      </c>
    </row>
    <row r="243" spans="1:54" x14ac:dyDescent="0.2">
      <c r="A243" s="43">
        <v>236</v>
      </c>
      <c r="B243" s="107">
        <v>0</v>
      </c>
      <c r="C243" s="107">
        <v>0</v>
      </c>
      <c r="D243" s="107">
        <v>0</v>
      </c>
      <c r="E243" s="107">
        <v>0</v>
      </c>
      <c r="F243" s="107">
        <v>0</v>
      </c>
      <c r="G243" s="107">
        <v>0</v>
      </c>
      <c r="H243" s="131">
        <f>SUM(inventory[[#This Row],[CO2_IRF]:[other_IRF]])</f>
        <v>5.1363241478585309E-10</v>
      </c>
      <c r="I243" s="133">
        <f>SUM(inventory[[#This Row],[CO2_temp]:[other_temp]])</f>
        <v>4.1998461951834783E-13</v>
      </c>
      <c r="J243" s="117">
        <f>SUM(inventory[[#This Row],[CO2_mass0]:[CO2_mass3]])</f>
        <v>0.81562626837039498</v>
      </c>
      <c r="K243" s="117">
        <f>inventory[[#This Row],[CH4_flux]]+K242*EXP(-1/life_CH4)</f>
        <v>5.4249450613235422E-9</v>
      </c>
      <c r="L243" s="117">
        <f>inventory[[#This Row],[Gas1_flux]]+L242*EXP(-1/life_gas1)</f>
        <v>0.1422152927930555</v>
      </c>
      <c r="M243" s="117">
        <f>inventory[[#This Row],[Gas2_flux]]+M242*EXP(-1/life_gas2)</f>
        <v>0</v>
      </c>
      <c r="N243" s="140">
        <f>inventory[[#This Row],[Gas3_flux]]+N242*EXP(-1/life_gas3)</f>
        <v>5.2767524095708755E-3</v>
      </c>
      <c r="O243" s="3">
        <f>inventory[[#This Row],[CO2]]*A_CO2</f>
        <v>1.4287325343044207E-15</v>
      </c>
      <c r="P243" s="3">
        <f>inventory[[#This Row],[CH4]]*A_CH4</f>
        <v>1.1420944194170675E-21</v>
      </c>
      <c r="Q243" s="3">
        <f>inventory[[#This Row],[gas1]]*A_gas1</f>
        <v>5.0747609310328805E-14</v>
      </c>
      <c r="R243" s="3">
        <f>inventory[[#This Row],[gas2]]*A_gas2</f>
        <v>0</v>
      </c>
      <c r="S243" s="3">
        <f>inventory[[#This Row],[gas3]]*A_gas3</f>
        <v>5.6240803220540363E-14</v>
      </c>
      <c r="T243" s="142">
        <f>inventory[[#This Row],[Other_forcing]]/earth_area</f>
        <v>0</v>
      </c>
      <c r="U243" s="3">
        <f>U242+A_CO2*(AX242+AY242*life1_CO2*(1-EXP(-1/life1_CO2))+AZ242*life2_CO2*(1-EXP(-1/life2_CO2))+BA242*life3_CO2*(1-EXP(-1/life3_CO2)))</f>
        <v>4.1593628582093187E-13</v>
      </c>
      <c r="V243" s="3">
        <f t="shared" si="39"/>
        <v>2.6105279526072436E-12</v>
      </c>
      <c r="W243" s="3">
        <f t="shared" si="40"/>
        <v>3.7036757461124878E-11</v>
      </c>
      <c r="X243" s="3">
        <f t="shared" si="41"/>
        <v>-3.5199999999999995E-12</v>
      </c>
      <c r="Y243" s="3">
        <f t="shared" si="42"/>
        <v>4.7708919308630006E-10</v>
      </c>
      <c r="Z243" s="142">
        <f>Z242+inventory[[#This Row],[Other_radfor]]</f>
        <v>0</v>
      </c>
      <c r="AA243" s="3">
        <f>SUM(inventory[[#This Row],[CO2_temp_s1]:[CO2_temp_s2]])</f>
        <v>1.2323072848994303E-15</v>
      </c>
      <c r="AB243" s="3">
        <f>inventory[[#This Row],[CH4_temp_s1]]+inventory[[#This Row],[CH4_temp_s2]]</f>
        <v>1.5848822134053816E-15</v>
      </c>
      <c r="AC243" s="3">
        <f>inventory[[#This Row],[gas1_temp_s1]]+inventory[[#This Row],[gas1_temp_s2]]</f>
        <v>6.1360549107307498E-14</v>
      </c>
      <c r="AD243" s="3">
        <f>inventory[[#This Row],[gas2_temp_s1]]+inventory[[#This Row],[gas2_temp_s2]]</f>
        <v>-2.0723749975603834E-15</v>
      </c>
      <c r="AE243" s="3">
        <f>inventory[[#This Row],[gas3_temp_s1]]+inventory[[#This Row],[gas3_temp_s2]]</f>
        <v>3.5787925591029591E-13</v>
      </c>
      <c r="AF243" s="142">
        <f>inventory[[#This Row],[other_temp_s1]]+inventory[[#This Row],[other_temp_s2]]</f>
        <v>0</v>
      </c>
      <c r="AG243" s="118">
        <f>inventory[[#This Row],[CO2_flux]]+AG242</f>
        <v>1</v>
      </c>
      <c r="AH243" s="118">
        <f>inventory[[#This Row],[CH4_flux]]+AH242</f>
        <v>1</v>
      </c>
      <c r="AI243" s="118">
        <f>inventory[[#This Row],[Gas1_flux]]+AI242</f>
        <v>1</v>
      </c>
      <c r="AJ243" s="118">
        <f>inventory[[#This Row],[Gas2_flux]]+AJ242</f>
        <v>1</v>
      </c>
      <c r="AK243" s="144">
        <f>inventory[[#This Row],[Gas3_flux]]+AK242</f>
        <v>1</v>
      </c>
      <c r="AL243" s="113">
        <f>A_CO2*(AX242*clim_sens1*(1-EXP(-1/clim_time1))
+AY242*clim_sens1*life1_CO2/(life1_CO2-clim_time1)*(EXP(-1/life1_CO2)-EXP(-1/clim_time1))
+AZ242*clim_sens1*life2_CO2/(life2_CO2-clim_time1)*(EXP(-1/life2_CO2)-EXP(-1/clim_time1))
+BA242*clim_sens1*life3_CO2/(life3_CO2-clim_time1)*(EXP(-1/life3_CO2)-EXP(-1/clim_time1)))
+AL242*EXP(-1/clim_time1)</f>
        <v>9.0915620536161291E-16</v>
      </c>
      <c r="AM243" s="113">
        <f>A_CO2*(AX242*clim_sens2*(1-EXP(-1/clim_time2))
+AY242*clim_sens2*life1_CO2/(life1_CO2-clim_time2)*(EXP(-1/life1_CO2)-EXP(-1/clim_time2))
+AZ242*clim_sens2*life2_CO2/(life2_CO2-clim_time2)*(EXP(-1/life2_CO2)-EXP(-1/clim_time2))
+BA242*clim_sens2*life3_CO2/(life3_CO2-clim_time2)*(EXP(-1/life3_CO2)-EXP(-1/clim_time2)))
+AM242*EXP(-1/clim_time2)</f>
        <v>3.2315107953781748E-16</v>
      </c>
      <c r="AN243" s="113">
        <f t="shared" si="43"/>
        <v>2.2337920183843831E-21</v>
      </c>
      <c r="AO243" s="113">
        <f t="shared" si="44"/>
        <v>1.5848799796133631E-15</v>
      </c>
      <c r="AP243" s="113">
        <f t="shared" si="45"/>
        <v>3.4410574764083364E-14</v>
      </c>
      <c r="AQ243" s="113">
        <f t="shared" si="46"/>
        <v>2.6949974343224128E-14</v>
      </c>
      <c r="AR243" s="113">
        <f t="shared" si="47"/>
        <v>-1.6643894558309808E-25</v>
      </c>
      <c r="AS243" s="113">
        <f t="shared" si="48"/>
        <v>-2.0723749973939444E-15</v>
      </c>
      <c r="AT243" s="113">
        <f t="shared" si="49"/>
        <v>4.3632721509753986E-14</v>
      </c>
      <c r="AU243" s="113">
        <f t="shared" si="50"/>
        <v>3.142465344005419E-13</v>
      </c>
      <c r="AV243" s="113">
        <f t="shared" si="51"/>
        <v>0</v>
      </c>
      <c r="AW243" s="149">
        <f>T242*Other_forcing_efficacy*clim_sens2*(1-EXP(-1/clim_time2))
+AW242*EXP(-1/clim_time2)</f>
        <v>0</v>
      </c>
      <c r="AX243" s="113">
        <f>p_0*(inventory[[#This Row],[CO2_flux]]+inventory[[#This Row],[CH4_to_CO2]])+AX242</f>
        <v>0.51608749837909462</v>
      </c>
      <c r="AY243" s="113">
        <f>p_1*(inventory[[#This Row],[CO2_flux]]+inventory[[#This Row],[CH4_to_CO2]])+AY242*EXP(-1/life1_CO2)</f>
        <v>0.29816251646974595</v>
      </c>
      <c r="AZ243" s="113">
        <f>p_2*(inventory[[#This Row],[CO2_flux]]+inventory[[#This Row],[CH4_to_CO2]])+AZ242*EXP(-1/life2_CO2)</f>
        <v>1.376252291754556E-3</v>
      </c>
      <c r="BA243" s="113">
        <f>p_3*(inventory[[#This Row],[CO2_flux]]+inventory[[#This Row],[CH4_to_CO2]])+BA242*EXP(-1/life3_CO2)</f>
        <v>1.2297999257785581E-9</v>
      </c>
      <c r="BB243" s="113">
        <f>IF(fossil_CH4,K242*(1-EXP(-1/life_CH4))*CH4_to_CO2,0)</f>
        <v>6.2647812715484108E-10</v>
      </c>
    </row>
    <row r="244" spans="1:54" x14ac:dyDescent="0.2">
      <c r="A244" s="43">
        <v>237</v>
      </c>
      <c r="B244" s="107">
        <v>0</v>
      </c>
      <c r="C244" s="107">
        <v>0</v>
      </c>
      <c r="D244" s="107">
        <v>0</v>
      </c>
      <c r="E244" s="107">
        <v>0</v>
      </c>
      <c r="F244" s="107">
        <v>0</v>
      </c>
      <c r="G244" s="107">
        <v>0</v>
      </c>
      <c r="H244" s="131">
        <f>SUM(inventory[[#This Row],[CO2_IRF]:[other_IRF]])</f>
        <v>5.1374000181884002E-10</v>
      </c>
      <c r="I244" s="133">
        <f>SUM(inventory[[#This Row],[CO2_temp]:[other_temp]])</f>
        <v>4.1802236542993383E-13</v>
      </c>
      <c r="J244" s="117">
        <f>SUM(inventory[[#This Row],[CO2_mass0]:[CO2_mass3]])</f>
        <v>0.81483408258407242</v>
      </c>
      <c r="K244" s="117">
        <f>inventory[[#This Row],[CH4_flux]]+K243*EXP(-1/life_CH4)</f>
        <v>5.0046256318575599E-9</v>
      </c>
      <c r="L244" s="117">
        <f>inventory[[#This Row],[Gas1_flux]]+L243*EXP(-1/life_gas1)</f>
        <v>0.14104480319081963</v>
      </c>
      <c r="M244" s="117">
        <f>inventory[[#This Row],[Gas2_flux]]+M243*EXP(-1/life_gas2)</f>
        <v>0</v>
      </c>
      <c r="N244" s="140">
        <f>inventory[[#This Row],[Gas3_flux]]+N243*EXP(-1/life_gas3)</f>
        <v>5.1607845489985453E-3</v>
      </c>
      <c r="O244" s="3">
        <f>inventory[[#This Row],[CO2]]*A_CO2</f>
        <v>1.4273448624625194E-15</v>
      </c>
      <c r="P244" s="3">
        <f>inventory[[#This Row],[CH4]]*A_CH4</f>
        <v>1.0536060625140491E-21</v>
      </c>
      <c r="Q244" s="3">
        <f>inventory[[#This Row],[gas1]]*A_gas1</f>
        <v>5.03299358810549E-14</v>
      </c>
      <c r="R244" s="3">
        <f>inventory[[#This Row],[gas2]]*A_gas2</f>
        <v>0</v>
      </c>
      <c r="S244" s="3">
        <f>inventory[[#This Row],[gas3]]*A_gas3</f>
        <v>5.5004791916594059E-14</v>
      </c>
      <c r="T244" s="142">
        <f>inventory[[#This Row],[Other_forcing]]/earth_area</f>
        <v>0</v>
      </c>
      <c r="U244" s="3">
        <f>U243+A_CO2*(AX243+AY243*life1_CO2*(1-EXP(-1/life1_CO2))+AZ243*life2_CO2*(1-EXP(-1/life2_CO2))+BA243*life3_CO2*(1-EXP(-1/life3_CO2)))</f>
        <v>4.1736432409092429E-13</v>
      </c>
      <c r="V244" s="3">
        <f t="shared" si="39"/>
        <v>2.6105279537044991E-12</v>
      </c>
      <c r="W244" s="3">
        <f t="shared" si="40"/>
        <v>3.7087295946067017E-11</v>
      </c>
      <c r="X244" s="3">
        <f t="shared" si="41"/>
        <v>-3.5199999999999995E-12</v>
      </c>
      <c r="Y244" s="3">
        <f t="shared" si="42"/>
        <v>4.771448135949776E-10</v>
      </c>
      <c r="Z244" s="142">
        <f>Z243+inventory[[#This Row],[Other_radfor]]</f>
        <v>0</v>
      </c>
      <c r="AA244" s="3">
        <f>SUM(inventory[[#This Row],[CO2_temp_s1]:[CO2_temp_s2]])</f>
        <v>1.2321072866286906E-15</v>
      </c>
      <c r="AB244" s="3">
        <f>inventory[[#This Row],[CH4_temp_s1]]+inventory[[#This Row],[CH4_temp_s2]]</f>
        <v>1.5810164824831987E-15</v>
      </c>
      <c r="AC244" s="3">
        <f>inventory[[#This Row],[gas1_temp_s1]]+inventory[[#This Row],[gas1_temp_s2]]</f>
        <v>6.1064484890558551E-14</v>
      </c>
      <c r="AD244" s="3">
        <f>inventory[[#This Row],[gas2_temp_s1]]+inventory[[#This Row],[gas2_temp_s2]]</f>
        <v>-2.0673204268861228E-15</v>
      </c>
      <c r="AE244" s="3">
        <f>inventory[[#This Row],[gas3_temp_s1]]+inventory[[#This Row],[gas3_temp_s2]]</f>
        <v>3.5621207719714952E-13</v>
      </c>
      <c r="AF244" s="142">
        <f>inventory[[#This Row],[other_temp_s1]]+inventory[[#This Row],[other_temp_s2]]</f>
        <v>0</v>
      </c>
      <c r="AG244" s="118">
        <f>inventory[[#This Row],[CO2_flux]]+AG243</f>
        <v>1</v>
      </c>
      <c r="AH244" s="118">
        <f>inventory[[#This Row],[CH4_flux]]+AH243</f>
        <v>1</v>
      </c>
      <c r="AI244" s="118">
        <f>inventory[[#This Row],[Gas1_flux]]+AI243</f>
        <v>1</v>
      </c>
      <c r="AJ244" s="118">
        <f>inventory[[#This Row],[Gas2_flux]]+AJ243</f>
        <v>1</v>
      </c>
      <c r="AK244" s="144">
        <f>inventory[[#This Row],[Gas3_flux]]+AK243</f>
        <v>1</v>
      </c>
      <c r="AL244" s="113">
        <f>A_CO2*(AX243*clim_sens1*(1-EXP(-1/clim_time1))
+AY243*clim_sens1*life1_CO2/(life1_CO2-clim_time1)*(EXP(-1/life1_CO2)-EXP(-1/clim_time1))
+AZ243*clim_sens1*life2_CO2/(life2_CO2-clim_time1)*(EXP(-1/life2_CO2)-EXP(-1/clim_time1))
+BA243*clim_sens1*life3_CO2/(life3_CO2-clim_time1)*(EXP(-1/life3_CO2)-EXP(-1/clim_time1)))
+AL243*EXP(-1/clim_time1)</f>
        <v>9.0825016544827937E-16</v>
      </c>
      <c r="AM244" s="113">
        <f>A_CO2*(AX243*clim_sens2*(1-EXP(-1/clim_time2))
+AY243*clim_sens2*life1_CO2/(life1_CO2-clim_time2)*(EXP(-1/life1_CO2)-EXP(-1/clim_time2))
+AZ243*clim_sens2*life2_CO2/(life2_CO2-clim_time2)*(EXP(-1/life2_CO2)-EXP(-1/clim_time2))
+BA243*clim_sens2*life3_CO2/(life3_CO2-clim_time2)*(EXP(-1/life3_CO2)-EXP(-1/clim_time2)))
+AM243*EXP(-1/clim_time2)</f>
        <v>3.238571211804113E-16</v>
      </c>
      <c r="AN244" s="113">
        <f t="shared" si="43"/>
        <v>2.0607289981951363E-21</v>
      </c>
      <c r="AO244" s="113">
        <f t="shared" si="44"/>
        <v>1.5810144217542005E-15</v>
      </c>
      <c r="AP244" s="113">
        <f t="shared" si="45"/>
        <v>3.4127361762337626E-14</v>
      </c>
      <c r="AQ244" s="113">
        <f t="shared" si="46"/>
        <v>2.6937123128220919E-14</v>
      </c>
      <c r="AR244" s="113">
        <f t="shared" si="47"/>
        <v>-1.477587579404081E-25</v>
      </c>
      <c r="AS244" s="113">
        <f t="shared" si="48"/>
        <v>-2.067320426738364E-15</v>
      </c>
      <c r="AT244" s="113">
        <f t="shared" si="49"/>
        <v>4.2673799625759363E-14</v>
      </c>
      <c r="AU244" s="113">
        <f t="shared" si="50"/>
        <v>3.1353827757139015E-13</v>
      </c>
      <c r="AV244" s="113">
        <f t="shared" si="51"/>
        <v>0</v>
      </c>
      <c r="AW244" s="149">
        <f>T243*Other_forcing_efficacy*clim_sens2*(1-EXP(-1/clim_time2))
+AW243*EXP(-1/clim_time2)</f>
        <v>0</v>
      </c>
      <c r="AX244" s="113">
        <f>p_0*(inventory[[#This Row],[CO2_flux]]+inventory[[#This Row],[CH4_to_CO2]])+AX243</f>
        <v>0.51608749850468083</v>
      </c>
      <c r="AY244" s="113">
        <f>p_1*(inventory[[#This Row],[CO2_flux]]+inventory[[#This Row],[CH4_to_CO2]])+AY243*EXP(-1/life1_CO2)</f>
        <v>0.29740748404175216</v>
      </c>
      <c r="AZ244" s="113">
        <f>p_2*(inventory[[#This Row],[CO2_flux]]+inventory[[#This Row],[CH4_to_CO2]])+AZ243*EXP(-1/life2_CO2)</f>
        <v>1.3390989031230932E-3</v>
      </c>
      <c r="BA244" s="113">
        <f>p_3*(inventory[[#This Row],[CO2_flux]]+inventory[[#This Row],[CH4_to_CO2]])+BA243*EXP(-1/life3_CO2)</f>
        <v>1.1345162321526473E-9</v>
      </c>
      <c r="BB244" s="113">
        <f>IF(fossil_CH4,K243*(1-EXP(-1/life_CH4))*CH4_to_CO2,0)</f>
        <v>5.7793921551572549E-10</v>
      </c>
    </row>
    <row r="245" spans="1:54" x14ac:dyDescent="0.2">
      <c r="A245" s="43">
        <v>238</v>
      </c>
      <c r="B245" s="107">
        <v>0</v>
      </c>
      <c r="C245" s="107">
        <v>0</v>
      </c>
      <c r="D245" s="107">
        <v>0</v>
      </c>
      <c r="E245" s="107">
        <v>0</v>
      </c>
      <c r="F245" s="107">
        <v>0</v>
      </c>
      <c r="G245" s="107">
        <v>0</v>
      </c>
      <c r="H245" s="131">
        <f>SUM(inventory[[#This Row],[CO2_IRF]:[other_IRF]])</f>
        <v>5.1384594913536547E-10</v>
      </c>
      <c r="I245" s="133">
        <f>SUM(inventory[[#This Row],[CO2_temp]:[other_temp]])</f>
        <v>4.1608355874137573E-13</v>
      </c>
      <c r="J245" s="117">
        <f>SUM(inventory[[#This Row],[CO2_mass0]:[CO2_mass3]])</f>
        <v>0.81404481172973719</v>
      </c>
      <c r="K245" s="117">
        <f>inventory[[#This Row],[CH4_flux]]+K244*EXP(-1/life_CH4)</f>
        <v>4.6168721400719689E-9</v>
      </c>
      <c r="L245" s="117">
        <f>inventory[[#This Row],[Gas1_flux]]+L244*EXP(-1/life_gas1)</f>
        <v>0.13988394719325478</v>
      </c>
      <c r="M245" s="117">
        <f>inventory[[#This Row],[Gas2_flux]]+M244*EXP(-1/life_gas2)</f>
        <v>0</v>
      </c>
      <c r="N245" s="140">
        <f>inventory[[#This Row],[Gas3_flux]]+N244*EXP(-1/life_gas3)</f>
        <v>5.0473653288857006E-3</v>
      </c>
      <c r="O245" s="3">
        <f>inventory[[#This Row],[CO2]]*A_CO2</f>
        <v>1.4259622967069804E-15</v>
      </c>
      <c r="P245" s="3">
        <f>inventory[[#This Row],[CH4]]*A_CH4</f>
        <v>9.7197369682705706E-22</v>
      </c>
      <c r="Q245" s="3">
        <f>inventory[[#This Row],[gas1]]*A_gas1</f>
        <v>4.9915700073688552E-14</v>
      </c>
      <c r="R245" s="3">
        <f>inventory[[#This Row],[gas2]]*A_gas2</f>
        <v>0</v>
      </c>
      <c r="S245" s="3">
        <f>inventory[[#This Row],[gas3]]*A_gas3</f>
        <v>5.3795944590685061E-14</v>
      </c>
      <c r="T245" s="142">
        <f>inventory[[#This Row],[Other_forcing]]/earth_area</f>
        <v>0</v>
      </c>
      <c r="U245" s="3">
        <f>U244+A_CO2*(AX244+AY244*life1_CO2*(1-EXP(-1/life1_CO2))+AZ244*life2_CO2*(1-EXP(-1/life2_CO2))+BA244*life3_CO2*(1-EXP(-1/life3_CO2)))</f>
        <v>4.1879097724687239E-13</v>
      </c>
      <c r="V245" s="3">
        <f t="shared" si="39"/>
        <v>2.6105279547167404E-12</v>
      </c>
      <c r="W245" s="3">
        <f t="shared" si="40"/>
        <v>3.7137418478758344E-11</v>
      </c>
      <c r="X245" s="3">
        <f t="shared" si="41"/>
        <v>-3.5199999999999995E-12</v>
      </c>
      <c r="Y245" s="3">
        <f t="shared" si="42"/>
        <v>4.7719921172464352E-10</v>
      </c>
      <c r="Z245" s="142">
        <f>Z244+inventory[[#This Row],[Other_radfor]]</f>
        <v>0</v>
      </c>
      <c r="AA245" s="3">
        <f>SUM(inventory[[#This Row],[CO2_temp_s1]:[CO2_temp_s2]])</f>
        <v>1.231907715793585E-15</v>
      </c>
      <c r="AB245" s="3">
        <f>inventory[[#This Row],[CH4_temp_s1]]+inventory[[#This Row],[CH4_temp_s2]]</f>
        <v>1.5771601930650275E-15</v>
      </c>
      <c r="AC245" s="3">
        <f>inventory[[#This Row],[gas1_temp_s1]]+inventory[[#This Row],[gas1_temp_s2]]</f>
        <v>6.0770347749075378E-14</v>
      </c>
      <c r="AD245" s="3">
        <f>inventory[[#This Row],[gas2_temp_s1]]+inventory[[#This Row],[gas2_temp_s2]]</f>
        <v>-2.0622781844289507E-15</v>
      </c>
      <c r="AE245" s="3">
        <f>inventory[[#This Row],[gas3_temp_s1]]+inventory[[#This Row],[gas3_temp_s2]]</f>
        <v>3.5456642126787066E-13</v>
      </c>
      <c r="AF245" s="142">
        <f>inventory[[#This Row],[other_temp_s1]]+inventory[[#This Row],[other_temp_s2]]</f>
        <v>0</v>
      </c>
      <c r="AG245" s="118">
        <f>inventory[[#This Row],[CO2_flux]]+AG244</f>
        <v>1</v>
      </c>
      <c r="AH245" s="118">
        <f>inventory[[#This Row],[CH4_flux]]+AH244</f>
        <v>1</v>
      </c>
      <c r="AI245" s="118">
        <f>inventory[[#This Row],[Gas1_flux]]+AI244</f>
        <v>1</v>
      </c>
      <c r="AJ245" s="118">
        <f>inventory[[#This Row],[Gas2_flux]]+AJ244</f>
        <v>1</v>
      </c>
      <c r="AK245" s="144">
        <f>inventory[[#This Row],[Gas3_flux]]+AK244</f>
        <v>1</v>
      </c>
      <c r="AL245" s="113">
        <f>A_CO2*(AX244*clim_sens1*(1-EXP(-1/clim_time1))
+AY244*clim_sens1*life1_CO2/(life1_CO2-clim_time1)*(EXP(-1/life1_CO2)-EXP(-1/clim_time1))
+AZ244*clim_sens1*life2_CO2/(life2_CO2-clim_time1)*(EXP(-1/life2_CO2)-EXP(-1/clim_time1))
+BA244*clim_sens1*life3_CO2/(life3_CO2-clim_time1)*(EXP(-1/life3_CO2)-EXP(-1/clim_time1)))
+AL244*EXP(-1/clim_time1)</f>
        <v>9.0734772432296137E-16</v>
      </c>
      <c r="AM245" s="113">
        <f>A_CO2*(AX244*clim_sens2*(1-EXP(-1/clim_time2))
+AY244*clim_sens2*life1_CO2/(life1_CO2-clim_time2)*(EXP(-1/life1_CO2)-EXP(-1/clim_time2))
+AZ244*clim_sens2*life2_CO2/(life2_CO2-clim_time2)*(EXP(-1/life2_CO2)-EXP(-1/clim_time2))
+BA244*clim_sens2*life3_CO2/(life3_CO2-clim_time2)*(EXP(-1/life3_CO2)-EXP(-1/clim_time2)))
+AM244*EXP(-1/clim_time2)</f>
        <v>3.2455999147062353E-16</v>
      </c>
      <c r="AN245" s="113">
        <f t="shared" si="43"/>
        <v>1.9010737214790921E-21</v>
      </c>
      <c r="AO245" s="113">
        <f t="shared" si="44"/>
        <v>1.5771582919913061E-15</v>
      </c>
      <c r="AP245" s="113">
        <f t="shared" si="45"/>
        <v>3.3846479718585218E-14</v>
      </c>
      <c r="AQ245" s="113">
        <f t="shared" si="46"/>
        <v>2.6923868030490157E-14</v>
      </c>
      <c r="AR245" s="113">
        <f t="shared" si="47"/>
        <v>-1.3117513134683799E-25</v>
      </c>
      <c r="AS245" s="113">
        <f t="shared" si="48"/>
        <v>-2.0622781842977757E-15</v>
      </c>
      <c r="AT245" s="113">
        <f t="shared" si="49"/>
        <v>4.1735952090233947E-14</v>
      </c>
      <c r="AU245" s="113">
        <f t="shared" si="50"/>
        <v>3.1283046917763673E-13</v>
      </c>
      <c r="AV245" s="113">
        <f t="shared" si="51"/>
        <v>0</v>
      </c>
      <c r="AW245" s="149">
        <f>T244*Other_forcing_efficacy*clim_sens2*(1-EXP(-1/clim_time2))
+AW244*EXP(-1/clim_time2)</f>
        <v>0</v>
      </c>
      <c r="AX245" s="113">
        <f>p_0*(inventory[[#This Row],[CO2_flux]]+inventory[[#This Row],[CH4_to_CO2]])+AX244</f>
        <v>0.51608749862053671</v>
      </c>
      <c r="AY245" s="113">
        <f>p_1*(inventory[[#This Row],[CO2_flux]]+inventory[[#This Row],[CH4_to_CO2]])+AY244*EXP(-1/life1_CO2)</f>
        <v>0.29665436356124641</v>
      </c>
      <c r="AZ245" s="113">
        <f>p_2*(inventory[[#This Row],[CO2_flux]]+inventory[[#This Row],[CH4_to_CO2]])+AZ244*EXP(-1/life2_CO2)</f>
        <v>1.3029485013390854E-3</v>
      </c>
      <c r="BA245" s="113">
        <f>p_3*(inventory[[#This Row],[CO2_flux]]+inventory[[#This Row],[CH4_to_CO2]])+BA244*EXP(-1/life3_CO2)</f>
        <v>1.04661502577583E-9</v>
      </c>
      <c r="BB245" s="113">
        <f>IF(fossil_CH4,K244*(1-EXP(-1/life_CH4))*CH4_to_CO2,0)</f>
        <v>5.3316105120518754E-10</v>
      </c>
    </row>
    <row r="246" spans="1:54" x14ac:dyDescent="0.2">
      <c r="A246" s="43">
        <v>239</v>
      </c>
      <c r="B246" s="107">
        <v>0</v>
      </c>
      <c r="C246" s="107">
        <v>0</v>
      </c>
      <c r="D246" s="107">
        <v>0</v>
      </c>
      <c r="E246" s="107">
        <v>0</v>
      </c>
      <c r="F246" s="107">
        <v>0</v>
      </c>
      <c r="G246" s="107">
        <v>0</v>
      </c>
      <c r="H246" s="131">
        <f>SUM(inventory[[#This Row],[CO2_IRF]:[other_IRF]])</f>
        <v>5.1395028702834922E-10</v>
      </c>
      <c r="I246" s="133">
        <f>SUM(inventory[[#This Row],[CO2_temp]:[other_temp]])</f>
        <v>4.1416774867167734E-13</v>
      </c>
      <c r="J246" s="117">
        <f>SUM(inventory[[#This Row],[CO2_mass0]:[CO2_mass3]])</f>
        <v>0.81325842389092073</v>
      </c>
      <c r="K246" s="117">
        <f>inventory[[#This Row],[CH4_flux]]+K245*EXP(-1/life_CH4)</f>
        <v>4.2591614090145387E-9</v>
      </c>
      <c r="L246" s="117">
        <f>inventory[[#This Row],[Gas1_flux]]+L245*EXP(-1/life_gas1)</f>
        <v>0.13873264551188305</v>
      </c>
      <c r="M246" s="117">
        <f>inventory[[#This Row],[Gas2_flux]]+M245*EXP(-1/life_gas2)</f>
        <v>0</v>
      </c>
      <c r="N246" s="140">
        <f>inventory[[#This Row],[Gas3_flux]]+N245*EXP(-1/life_gas3)</f>
        <v>4.936438737435973E-3</v>
      </c>
      <c r="O246" s="3">
        <f>inventory[[#This Row],[CO2]]*A_CO2</f>
        <v>1.4245847811297256E-15</v>
      </c>
      <c r="P246" s="3">
        <f>inventory[[#This Row],[CH4]]*A_CH4</f>
        <v>8.9666612687230852E-22</v>
      </c>
      <c r="Q246" s="3">
        <f>inventory[[#This Row],[gas1]]*A_gas1</f>
        <v>4.9504873595205711E-14</v>
      </c>
      <c r="R246" s="3">
        <f>inventory[[#This Row],[gas2]]*A_gas2</f>
        <v>0</v>
      </c>
      <c r="S246" s="3">
        <f>inventory[[#This Row],[gas3]]*A_gas3</f>
        <v>5.2613664256604202E-14</v>
      </c>
      <c r="T246" s="142">
        <f>inventory[[#This Row],[Other_forcing]]/earth_area</f>
        <v>0</v>
      </c>
      <c r="U246" s="3">
        <f>U245+A_CO2*(AX245+AY245*life1_CO2*(1-EXP(-1/life1_CO2))+AZ245*life2_CO2*(1-EXP(-1/life2_CO2))+BA245*life3_CO2*(1-EXP(-1/life3_CO2)))</f>
        <v>4.2021625036679544E-13</v>
      </c>
      <c r="V246" s="3">
        <f t="shared" si="39"/>
        <v>2.6105279556505542E-12</v>
      </c>
      <c r="W246" s="3">
        <f t="shared" si="40"/>
        <v>3.7187128482654769E-11</v>
      </c>
      <c r="X246" s="3">
        <f t="shared" si="41"/>
        <v>-3.5199999999999995E-12</v>
      </c>
      <c r="Y246" s="3">
        <f t="shared" si="42"/>
        <v>4.7725241433967711E-10</v>
      </c>
      <c r="Z246" s="142">
        <f>Z245+inventory[[#This Row],[Other_radfor]]</f>
        <v>0</v>
      </c>
      <c r="AA246" s="3">
        <f>SUM(inventory[[#This Row],[CO2_temp_s1]:[CO2_temp_s2]])</f>
        <v>1.2317085411201765E-15</v>
      </c>
      <c r="AB246" s="3">
        <f>inventory[[#This Row],[CH4_temp_s1]]+inventory[[#This Row],[CH4_temp_s2]]</f>
        <v>1.5733133211237094E-15</v>
      </c>
      <c r="AC246" s="3">
        <f>inventory[[#This Row],[gas1_temp_s1]]+inventory[[#This Row],[gas1_temp_s2]]</f>
        <v>6.0478123065302867E-14</v>
      </c>
      <c r="AD246" s="3">
        <f>inventory[[#This Row],[gas2_temp_s1]]+inventory[[#This Row],[gas2_temp_s2]]</f>
        <v>-2.0572482401198303E-15</v>
      </c>
      <c r="AE246" s="3">
        <f>inventory[[#This Row],[gas3_temp_s1]]+inventory[[#This Row],[gas3_temp_s2]]</f>
        <v>3.529418519842504E-13</v>
      </c>
      <c r="AF246" s="142">
        <f>inventory[[#This Row],[other_temp_s1]]+inventory[[#This Row],[other_temp_s2]]</f>
        <v>0</v>
      </c>
      <c r="AG246" s="118">
        <f>inventory[[#This Row],[CO2_flux]]+AG245</f>
        <v>1</v>
      </c>
      <c r="AH246" s="118">
        <f>inventory[[#This Row],[CH4_flux]]+AH245</f>
        <v>1</v>
      </c>
      <c r="AI246" s="118">
        <f>inventory[[#This Row],[Gas1_flux]]+AI245</f>
        <v>1</v>
      </c>
      <c r="AJ246" s="118">
        <f>inventory[[#This Row],[Gas2_flux]]+AJ245</f>
        <v>1</v>
      </c>
      <c r="AK246" s="144">
        <f>inventory[[#This Row],[Gas3_flux]]+AK245</f>
        <v>1</v>
      </c>
      <c r="AL246" s="113">
        <f>A_CO2*(AX245*clim_sens1*(1-EXP(-1/clim_time1))
+AY245*clim_sens1*life1_CO2/(life1_CO2-clim_time1)*(EXP(-1/life1_CO2)-EXP(-1/clim_time1))
+AZ245*clim_sens1*life2_CO2/(life2_CO2-clim_time1)*(EXP(-1/life2_CO2)-EXP(-1/clim_time1))
+BA245*clim_sens1*life3_CO2/(life3_CO2-clim_time1)*(EXP(-1/life3_CO2)-EXP(-1/clim_time1)))
+AL245*EXP(-1/clim_time1)</f>
        <v>9.0644883766339279E-16</v>
      </c>
      <c r="AM246" s="113">
        <f>A_CO2*(AX245*clim_sens2*(1-EXP(-1/clim_time2))
+AY245*clim_sens2*life1_CO2/(life1_CO2-clim_time2)*(EXP(-1/life1_CO2)-EXP(-1/clim_time2))
+AZ245*clim_sens2*life2_CO2/(life2_CO2-clim_time2)*(EXP(-1/life2_CO2)-EXP(-1/clim_time2))
+BA245*clim_sens2*life3_CO2/(life3_CO2-clim_time2)*(EXP(-1/life3_CO2)-EXP(-1/clim_time2)))
+AM245*EXP(-1/clim_time2)</f>
        <v>3.2525970345678369E-16</v>
      </c>
      <c r="AN246" s="113">
        <f t="shared" si="43"/>
        <v>1.7537874827408133E-21</v>
      </c>
      <c r="AO246" s="113">
        <f t="shared" si="44"/>
        <v>1.5733115673362266E-15</v>
      </c>
      <c r="AP246" s="113">
        <f t="shared" si="45"/>
        <v>3.3567909448095625E-14</v>
      </c>
      <c r="AQ246" s="113">
        <f t="shared" si="46"/>
        <v>2.6910213617207238E-14</v>
      </c>
      <c r="AR246" s="113">
        <f t="shared" si="47"/>
        <v>-1.1645275937416747E-25</v>
      </c>
      <c r="AS246" s="113">
        <f t="shared" si="48"/>
        <v>-2.0572482400033775E-15</v>
      </c>
      <c r="AT246" s="113">
        <f t="shared" si="49"/>
        <v>4.0818715749540033E-14</v>
      </c>
      <c r="AU246" s="113">
        <f t="shared" si="50"/>
        <v>3.1212313623471036E-13</v>
      </c>
      <c r="AV246" s="113">
        <f t="shared" si="51"/>
        <v>0</v>
      </c>
      <c r="AW246" s="149">
        <f>T245*Other_forcing_efficacy*clim_sens2*(1-EXP(-1/clim_time2))
+AW245*EXP(-1/clim_time2)</f>
        <v>0</v>
      </c>
      <c r="AX246" s="113">
        <f>p_0*(inventory[[#This Row],[CO2_flux]]+inventory[[#This Row],[CH4_to_CO2]])+AX245</f>
        <v>0.51608749872741622</v>
      </c>
      <c r="AY246" s="113">
        <f>p_1*(inventory[[#This Row],[CO2_flux]]+inventory[[#This Row],[CH4_to_CO2]])+AY245*EXP(-1/life1_CO2)</f>
        <v>0.29590315018740942</v>
      </c>
      <c r="AZ246" s="113">
        <f>p_2*(inventory[[#This Row],[CO2_flux]]+inventory[[#This Row],[CH4_to_CO2]])+AZ245*EXP(-1/life2_CO2)</f>
        <v>1.2677740105708163E-3</v>
      </c>
      <c r="BA246" s="113">
        <f>p_3*(inventory[[#This Row],[CO2_flux]]+inventory[[#This Row],[CH4_to_CO2]])+BA245*EXP(-1/life3_CO2)</f>
        <v>9.6552431876739915E-10</v>
      </c>
      <c r="BB246" s="113">
        <f>IF(fossil_CH4,K245*(1-EXP(-1/life_CH4))*CH4_to_CO2,0)</f>
        <v>4.9185225520396612E-10</v>
      </c>
    </row>
    <row r="247" spans="1:54" x14ac:dyDescent="0.2">
      <c r="A247" s="43">
        <v>240</v>
      </c>
      <c r="B247" s="107">
        <v>0</v>
      </c>
      <c r="C247" s="107">
        <v>0</v>
      </c>
      <c r="D247" s="107">
        <v>0</v>
      </c>
      <c r="E247" s="107">
        <v>0</v>
      </c>
      <c r="F247" s="107">
        <v>0</v>
      </c>
      <c r="G247" s="107">
        <v>0</v>
      </c>
      <c r="H247" s="131">
        <f>SUM(inventory[[#This Row],[CO2_IRF]:[other_IRF]])</f>
        <v>5.1405304517207726E-10</v>
      </c>
      <c r="I247" s="133">
        <f>SUM(inventory[[#This Row],[CO2_temp]:[other_temp]])</f>
        <v>4.1227449405328992E-13</v>
      </c>
      <c r="J247" s="117">
        <f>SUM(inventory[[#This Row],[CO2_mass0]:[CO2_mass3]])</f>
        <v>0.81247488789420563</v>
      </c>
      <c r="K247" s="117">
        <f>inventory[[#This Row],[CH4_flux]]+K246*EXP(-1/life_CH4)</f>
        <v>3.9291657550117764E-9</v>
      </c>
      <c r="L247" s="117">
        <f>inventory[[#This Row],[Gas1_flux]]+L246*EXP(-1/life_gas1)</f>
        <v>0.13759081951080293</v>
      </c>
      <c r="M247" s="117">
        <f>inventory[[#This Row],[Gas2_flux]]+M246*EXP(-1/life_gas2)</f>
        <v>0</v>
      </c>
      <c r="N247" s="140">
        <f>inventory[[#This Row],[Gas3_flux]]+N246*EXP(-1/life_gas3)</f>
        <v>4.827949993831385E-3</v>
      </c>
      <c r="O247" s="3">
        <f>inventory[[#This Row],[CO2]]*A_CO2</f>
        <v>1.4232122611242797E-15</v>
      </c>
      <c r="P247" s="3">
        <f>inventory[[#This Row],[CH4]]*A_CH4</f>
        <v>8.2719331367178357E-22</v>
      </c>
      <c r="Q247" s="3">
        <f>inventory[[#This Row],[gas1]]*A_gas1</f>
        <v>4.9097428385445412E-14</v>
      </c>
      <c r="R247" s="3">
        <f>inventory[[#This Row],[gas2]]*A_gas2</f>
        <v>0</v>
      </c>
      <c r="S247" s="3">
        <f>inventory[[#This Row],[gas3]]*A_gas3</f>
        <v>5.1457367048184397E-14</v>
      </c>
      <c r="T247" s="142">
        <f>inventory[[#This Row],[Other_forcing]]/earth_area</f>
        <v>0</v>
      </c>
      <c r="U247" s="3">
        <f>U246+A_CO2*(AX246+AY246*life1_CO2*(1-EXP(-1/life1_CO2))+AZ246*life2_CO2*(1-EXP(-1/life2_CO2))+BA246*life3_CO2*(1-EXP(-1/life3_CO2)))</f>
        <v>4.2164014847345862E-13</v>
      </c>
      <c r="V247" s="3">
        <f t="shared" si="39"/>
        <v>2.6105279565120171E-12</v>
      </c>
      <c r="W247" s="3">
        <f t="shared" si="40"/>
        <v>3.7236429353035767E-11</v>
      </c>
      <c r="X247" s="3">
        <f t="shared" si="41"/>
        <v>-3.5199999999999995E-12</v>
      </c>
      <c r="Y247" s="3">
        <f t="shared" si="42"/>
        <v>4.7730444771405605E-10</v>
      </c>
      <c r="Z247" s="142">
        <f>Z246+inventory[[#This Row],[Other_radfor]]</f>
        <v>0</v>
      </c>
      <c r="AA247" s="3">
        <f>SUM(inventory[[#This Row],[CO2_temp_s1]:[CO2_temp_s2]])</f>
        <v>1.2315097323071963E-15</v>
      </c>
      <c r="AB247" s="3">
        <f>inventory[[#This Row],[CH4_temp_s1]]+inventory[[#This Row],[CH4_temp_s2]]</f>
        <v>1.5694758427680857E-15</v>
      </c>
      <c r="AC247" s="3">
        <f>inventory[[#This Row],[gas1_temp_s1]]+inventory[[#This Row],[gas1_temp_s2]]</f>
        <v>6.0187796338962461E-14</v>
      </c>
      <c r="AD247" s="3">
        <f>inventory[[#This Row],[gas2_temp_s1]]+inventory[[#This Row],[gas2_temp_s2]]</f>
        <v>-2.0522305639630886E-15</v>
      </c>
      <c r="AE247" s="3">
        <f>inventory[[#This Row],[gas3_temp_s1]]+inventory[[#This Row],[gas3_temp_s2]]</f>
        <v>3.5133794270321527E-13</v>
      </c>
      <c r="AF247" s="142">
        <f>inventory[[#This Row],[other_temp_s1]]+inventory[[#This Row],[other_temp_s2]]</f>
        <v>0</v>
      </c>
      <c r="AG247" s="118">
        <f>inventory[[#This Row],[CO2_flux]]+AG246</f>
        <v>1</v>
      </c>
      <c r="AH247" s="118">
        <f>inventory[[#This Row],[CH4_flux]]+AH246</f>
        <v>1</v>
      </c>
      <c r="AI247" s="118">
        <f>inventory[[#This Row],[Gas1_flux]]+AI246</f>
        <v>1</v>
      </c>
      <c r="AJ247" s="118">
        <f>inventory[[#This Row],[Gas2_flux]]+AJ246</f>
        <v>1</v>
      </c>
      <c r="AK247" s="144">
        <f>inventory[[#This Row],[Gas3_flux]]+AK246</f>
        <v>1</v>
      </c>
      <c r="AL247" s="113">
        <f>A_CO2*(AX246*clim_sens1*(1-EXP(-1/clim_time1))
+AY246*clim_sens1*life1_CO2/(life1_CO2-clim_time1)*(EXP(-1/life1_CO2)-EXP(-1/clim_time1))
+AZ246*clim_sens1*life2_CO2/(life2_CO2-clim_time1)*(EXP(-1/life2_CO2)-EXP(-1/clim_time1))
+BA246*clim_sens1*life3_CO2/(life3_CO2-clim_time1)*(EXP(-1/life3_CO2)-EXP(-1/clim_time1)))
+AL246*EXP(-1/clim_time1)</f>
        <v>9.0555346220961464E-16</v>
      </c>
      <c r="AM247" s="113">
        <f>A_CO2*(AX246*clim_sens2*(1-EXP(-1/clim_time2))
+AY246*clim_sens2*life1_CO2/(life1_CO2-clim_time2)*(EXP(-1/life1_CO2)-EXP(-1/clim_time2))
+AZ246*clim_sens2*life2_CO2/(life2_CO2-clim_time2)*(EXP(-1/life2_CO2)-EXP(-1/clim_time2))
+BA246*clim_sens2*life3_CO2/(life3_CO2-clim_time2)*(EXP(-1/life3_CO2)-EXP(-1/clim_time2)))
+AM246*EXP(-1/clim_time2)</f>
        <v>3.2595627009758176E-16</v>
      </c>
      <c r="AN247" s="113">
        <f t="shared" si="43"/>
        <v>1.6179120416490451E-21</v>
      </c>
      <c r="AO247" s="113">
        <f t="shared" si="44"/>
        <v>1.569474224856044E-15</v>
      </c>
      <c r="AP247" s="113">
        <f t="shared" si="45"/>
        <v>3.3291631924036443E-14</v>
      </c>
      <c r="AQ247" s="113">
        <f t="shared" si="46"/>
        <v>2.6896164414926012E-14</v>
      </c>
      <c r="AR247" s="113">
        <f t="shared" si="47"/>
        <v>-1.0338274508756301E-25</v>
      </c>
      <c r="AS247" s="113">
        <f t="shared" si="48"/>
        <v>-2.052230563859706E-15</v>
      </c>
      <c r="AT247" s="113">
        <f t="shared" si="49"/>
        <v>3.9921637628825801E-14</v>
      </c>
      <c r="AU247" s="113">
        <f t="shared" si="50"/>
        <v>3.1141630507438948E-13</v>
      </c>
      <c r="AV247" s="113">
        <f t="shared" si="51"/>
        <v>0</v>
      </c>
      <c r="AW247" s="149">
        <f>T246*Other_forcing_efficacy*clim_sens2*(1-EXP(-1/clim_time2))
+AW246*EXP(-1/clim_time2)</f>
        <v>0</v>
      </c>
      <c r="AX247" s="113">
        <f>p_0*(inventory[[#This Row],[CO2_flux]]+inventory[[#This Row],[CH4_to_CO2]])+AX246</f>
        <v>0.51608749882601479</v>
      </c>
      <c r="AY247" s="113">
        <f>p_1*(inventory[[#This Row],[CO2_flux]]+inventory[[#This Row],[CH4_to_CO2]])+AY246*EXP(-1/life1_CO2)</f>
        <v>0.29515383909161985</v>
      </c>
      <c r="AZ247" s="113">
        <f>p_2*(inventory[[#This Row],[CO2_flux]]+inventory[[#This Row],[CH4_to_CO2]])+AZ246*EXP(-1/life2_CO2)</f>
        <v>1.233549085854632E-3</v>
      </c>
      <c r="BA247" s="113">
        <f>p_3*(inventory[[#This Row],[CO2_flux]]+inventory[[#This Row],[CH4_to_CO2]])+BA246*EXP(-1/life3_CO2)</f>
        <v>8.9071644030736673E-10</v>
      </c>
      <c r="BB247" s="113">
        <f>IF(fossil_CH4,K246*(1-EXP(-1/life_CH4))*CH4_to_CO2,0)</f>
        <v>4.5374402425379868E-10</v>
      </c>
    </row>
    <row r="248" spans="1:54" x14ac:dyDescent="0.2">
      <c r="A248" s="43">
        <v>241</v>
      </c>
      <c r="B248" s="107">
        <v>0</v>
      </c>
      <c r="C248" s="107">
        <v>0</v>
      </c>
      <c r="D248" s="107">
        <v>0</v>
      </c>
      <c r="E248" s="107">
        <v>0</v>
      </c>
      <c r="F248" s="107">
        <v>0</v>
      </c>
      <c r="G248" s="107">
        <v>0</v>
      </c>
      <c r="H248" s="131">
        <f>SUM(inventory[[#This Row],[CO2_IRF]:[other_IRF]])</f>
        <v>5.1415425263540988E-10</v>
      </c>
      <c r="I248" s="133">
        <f>SUM(inventory[[#This Row],[CO2_temp]:[other_temp]])</f>
        <v>4.1040336312266553E-13</v>
      </c>
      <c r="J248" s="117">
        <f>SUM(inventory[[#This Row],[CO2_mass0]:[CO2_mass3]])</f>
        <v>0.81169417328947713</v>
      </c>
      <c r="K248" s="117">
        <f>inventory[[#This Row],[CH4_flux]]+K247*EXP(-1/life_CH4)</f>
        <v>3.624737841041178E-9</v>
      </c>
      <c r="L248" s="117">
        <f>inventory[[#This Row],[Gas1_flux]]+L247*EXP(-1/life_gas1)</f>
        <v>0.13645839120131825</v>
      </c>
      <c r="M248" s="117">
        <f>inventory[[#This Row],[Gas2_flux]]+M247*EXP(-1/life_gas2)</f>
        <v>0</v>
      </c>
      <c r="N248" s="140">
        <f>inventory[[#This Row],[Gas3_flux]]+N247*EXP(-1/life_gas3)</f>
        <v>4.7218455211789807E-3</v>
      </c>
      <c r="O248" s="3">
        <f>inventory[[#This Row],[CO2]]*A_CO2</f>
        <v>1.4218446833511768E-15</v>
      </c>
      <c r="P248" s="3">
        <f>inventory[[#This Row],[CH4]]*A_CH4</f>
        <v>7.6310318598747233E-22</v>
      </c>
      <c r="Q248" s="3">
        <f>inventory[[#This Row],[gas1]]*A_gas1</f>
        <v>4.8693336615193181E-14</v>
      </c>
      <c r="R248" s="3">
        <f>inventory[[#This Row],[gas2]]*A_gas2</f>
        <v>0</v>
      </c>
      <c r="S248" s="3">
        <f>inventory[[#This Row],[gas3]]*A_gas3</f>
        <v>5.0326481930959734E-14</v>
      </c>
      <c r="T248" s="142">
        <f>inventory[[#This Row],[Other_forcing]]/earth_area</f>
        <v>0</v>
      </c>
      <c r="U248" s="3">
        <f>U247+A_CO2*(AX247+AY247*life1_CO2*(1-EXP(-1/life1_CO2))+AZ247*life2_CO2*(1-EXP(-1/life2_CO2))+BA247*life3_CO2*(1-EXP(-1/life3_CO2)))</f>
        <v>4.2306267653565717E-13</v>
      </c>
      <c r="V248" s="3">
        <f t="shared" si="39"/>
        <v>2.6105279573067346E-12</v>
      </c>
      <c r="W248" s="3">
        <f t="shared" si="40"/>
        <v>3.7285324457236288E-11</v>
      </c>
      <c r="X248" s="3">
        <f t="shared" si="41"/>
        <v>-3.5199999999999995E-12</v>
      </c>
      <c r="Y248" s="3">
        <f t="shared" si="42"/>
        <v>4.7735533754433115E-10</v>
      </c>
      <c r="Z248" s="142">
        <f>Z247+inventory[[#This Row],[Other_radfor]]</f>
        <v>0</v>
      </c>
      <c r="AA248" s="3">
        <f>SUM(inventory[[#This Row],[CO2_temp_s1]:[CO2_temp_s2]])</f>
        <v>1.2313112599993011E-15</v>
      </c>
      <c r="AB248" s="3">
        <f>inventory[[#This Row],[CH4_temp_s1]]+inventory[[#This Row],[CH4_temp_s2]]</f>
        <v>1.5656477342366719E-15</v>
      </c>
      <c r="AC248" s="3">
        <f>inventory[[#This Row],[gas1_temp_s1]]+inventory[[#This Row],[gas1_temp_s2]]</f>
        <v>5.9899353186094306E-14</v>
      </c>
      <c r="AD248" s="3">
        <f>inventory[[#This Row],[gas2_temp_s1]]+inventory[[#This Row],[gas2_temp_s2]]</f>
        <v>-2.0472251260362363E-15</v>
      </c>
      <c r="AE248" s="3">
        <f>inventory[[#This Row],[gas3_temp_s1]]+inventory[[#This Row],[gas3_temp_s2]]</f>
        <v>3.4975427606837151E-13</v>
      </c>
      <c r="AF248" s="142">
        <f>inventory[[#This Row],[other_temp_s1]]+inventory[[#This Row],[other_temp_s2]]</f>
        <v>0</v>
      </c>
      <c r="AG248" s="118">
        <f>inventory[[#This Row],[CO2_flux]]+AG247</f>
        <v>1</v>
      </c>
      <c r="AH248" s="118">
        <f>inventory[[#This Row],[CH4_flux]]+AH247</f>
        <v>1</v>
      </c>
      <c r="AI248" s="118">
        <f>inventory[[#This Row],[Gas1_flux]]+AI247</f>
        <v>1</v>
      </c>
      <c r="AJ248" s="118">
        <f>inventory[[#This Row],[Gas2_flux]]+AJ247</f>
        <v>1</v>
      </c>
      <c r="AK248" s="144">
        <f>inventory[[#This Row],[Gas3_flux]]+AK247</f>
        <v>1</v>
      </c>
      <c r="AL248" s="113">
        <f>A_CO2*(AX247*clim_sens1*(1-EXP(-1/clim_time1))
+AY247*clim_sens1*life1_CO2/(life1_CO2-clim_time1)*(EXP(-1/life1_CO2)-EXP(-1/clim_time1))
+AZ247*clim_sens1*life2_CO2/(life2_CO2-clim_time1)*(EXP(-1/life2_CO2)-EXP(-1/clim_time1))
+BA247*clim_sens1*life3_CO2/(life3_CO2-clim_time1)*(EXP(-1/life3_CO2)-EXP(-1/clim_time1)))
+AL247*EXP(-1/clim_time1)</f>
        <v>9.0466155573567049E-16</v>
      </c>
      <c r="AM248" s="113">
        <f>A_CO2*(AX247*clim_sens2*(1-EXP(-1/clim_time2))
+AY247*clim_sens2*life1_CO2/(life1_CO2-clim_time2)*(EXP(-1/life1_CO2)-EXP(-1/clim_time2))
+AZ247*clim_sens2*life2_CO2/(life2_CO2-clim_time2)*(EXP(-1/life2_CO2)-EXP(-1/clim_time2))
+BA247*clim_sens2*life3_CO2/(life3_CO2-clim_time2)*(EXP(-1/life3_CO2)-EXP(-1/clim_time2)))
+AM247*EXP(-1/clim_time2)</f>
        <v>3.2664970426363059E-16</v>
      </c>
      <c r="AN248" s="113">
        <f t="shared" si="43"/>
        <v>1.4925633901022539E-21</v>
      </c>
      <c r="AO248" s="113">
        <f t="shared" si="44"/>
        <v>1.5656462416732819E-15</v>
      </c>
      <c r="AP248" s="113">
        <f t="shared" si="45"/>
        <v>3.3017628276173803E-14</v>
      </c>
      <c r="AQ248" s="113">
        <f t="shared" si="46"/>
        <v>2.6881724909920503E-14</v>
      </c>
      <c r="AR248" s="113">
        <f t="shared" si="47"/>
        <v>-9.177963698995813E-26</v>
      </c>
      <c r="AS248" s="113">
        <f t="shared" si="48"/>
        <v>-2.0472251259444566E-15</v>
      </c>
      <c r="AT248" s="113">
        <f t="shared" si="49"/>
        <v>3.9044274708324944E-14</v>
      </c>
      <c r="AU248" s="113">
        <f t="shared" si="50"/>
        <v>3.1071000136004658E-13</v>
      </c>
      <c r="AV248" s="113">
        <f t="shared" si="51"/>
        <v>0</v>
      </c>
      <c r="AW248" s="149">
        <f>T247*Other_forcing_efficacy*clim_sens2*(1-EXP(-1/clim_time2))
+AW247*EXP(-1/clim_time2)</f>
        <v>0</v>
      </c>
      <c r="AX248" s="113">
        <f>p_0*(inventory[[#This Row],[CO2_flux]]+inventory[[#This Row],[CH4_to_CO2]])+AX247</f>
        <v>0.51608749891697403</v>
      </c>
      <c r="AY248" s="113">
        <f>p_1*(inventory[[#This Row],[CO2_flux]]+inventory[[#This Row],[CH4_to_CO2]])+AY247*EXP(-1/life1_CO2)</f>
        <v>0.29440642545742834</v>
      </c>
      <c r="AZ248" s="113">
        <f>p_2*(inventory[[#This Row],[CO2_flux]]+inventory[[#This Row],[CH4_to_CO2]])+AZ247*EXP(-1/life2_CO2)</f>
        <v>1.2002480933701785E-3</v>
      </c>
      <c r="BA248" s="113">
        <f>p_3*(inventory[[#This Row],[CO2_flux]]+inventory[[#This Row],[CH4_to_CO2]])+BA247*EXP(-1/life3_CO2)</f>
        <v>8.2170460299400916E-10</v>
      </c>
      <c r="BB248" s="113">
        <f>IF(fossil_CH4,K247*(1-EXP(-1/life_CH4))*CH4_to_CO2,0)</f>
        <v>4.1858838170957255E-10</v>
      </c>
    </row>
    <row r="249" spans="1:54" x14ac:dyDescent="0.2">
      <c r="A249" s="43">
        <v>242</v>
      </c>
      <c r="B249" s="107">
        <v>0</v>
      </c>
      <c r="C249" s="107">
        <v>0</v>
      </c>
      <c r="D249" s="107">
        <v>0</v>
      </c>
      <c r="E249" s="107">
        <v>0</v>
      </c>
      <c r="F249" s="107">
        <v>0</v>
      </c>
      <c r="G249" s="107">
        <v>0</v>
      </c>
      <c r="H249" s="131">
        <f>SUM(inventory[[#This Row],[CO2_IRF]:[other_IRF]])</f>
        <v>5.1425393789470316E-10</v>
      </c>
      <c r="I249" s="133">
        <f>SUM(inventory[[#This Row],[CO2_temp]:[other_temp]])</f>
        <v>4.0855393331539922E-13</v>
      </c>
      <c r="J249" s="117">
        <f>SUM(inventory[[#This Row],[CO2_mass0]:[CO2_mass3]])</f>
        <v>0.81091625033070425</v>
      </c>
      <c r="K249" s="117">
        <f>inventory[[#This Row],[CH4_flux]]+K248*EXP(-1/life_CH4)</f>
        <v>3.3438967036493684E-9</v>
      </c>
      <c r="L249" s="117">
        <f>inventory[[#This Row],[Gas1_flux]]+L248*EXP(-1/life_gas1)</f>
        <v>0.13533528323661154</v>
      </c>
      <c r="M249" s="117">
        <f>inventory[[#This Row],[Gas2_flux]]+M248*EXP(-1/life_gas2)</f>
        <v>0</v>
      </c>
      <c r="N249" s="140">
        <f>inventory[[#This Row],[Gas3_flux]]+N248*EXP(-1/life_gas3)</f>
        <v>4.618072920052012E-3</v>
      </c>
      <c r="O249" s="3">
        <f>inventory[[#This Row],[CO2]]*A_CO2</f>
        <v>1.4204819957042944E-15</v>
      </c>
      <c r="P249" s="3">
        <f>inventory[[#This Row],[CH4]]*A_CH4</f>
        <v>7.0397869861806962E-22</v>
      </c>
      <c r="Q249" s="3">
        <f>inventory[[#This Row],[gas1]]*A_gas1</f>
        <v>4.8292570684280315E-14</v>
      </c>
      <c r="R249" s="3">
        <f>inventory[[#This Row],[gas2]]*A_gas2</f>
        <v>0</v>
      </c>
      <c r="S249" s="3">
        <f>inventory[[#This Row],[gas3]]*A_gas3</f>
        <v>4.9220450420161579E-14</v>
      </c>
      <c r="T249" s="142">
        <f>inventory[[#This Row],[Other_forcing]]/earth_area</f>
        <v>0</v>
      </c>
      <c r="U249" s="3">
        <f>U248+A_CO2*(AX248+AY248*life1_CO2*(1-EXP(-1/life1_CO2))+AZ248*life2_CO2*(1-EXP(-1/life2_CO2))+BA248*life3_CO2*(1-EXP(-1/life3_CO2)))</f>
        <v>4.2448383946946652E-13</v>
      </c>
      <c r="V249" s="3">
        <f t="shared" si="39"/>
        <v>2.6105279580398783E-12</v>
      </c>
      <c r="W249" s="3">
        <f t="shared" si="40"/>
        <v>3.7333817134876744E-11</v>
      </c>
      <c r="X249" s="3">
        <f t="shared" si="41"/>
        <v>-3.5199999999999995E-12</v>
      </c>
      <c r="Y249" s="3">
        <f t="shared" si="42"/>
        <v>4.7740510896231706E-10</v>
      </c>
      <c r="Z249" s="142">
        <f>Z248+inventory[[#This Row],[Other_radfor]]</f>
        <v>0</v>
      </c>
      <c r="AA249" s="3">
        <f>SUM(inventory[[#This Row],[CO2_temp_s1]:[CO2_temp_s2]])</f>
        <v>1.231113095761052E-15</v>
      </c>
      <c r="AB249" s="3">
        <f>inventory[[#This Row],[CH4_temp_s1]]+inventory[[#This Row],[CH4_temp_s2]]</f>
        <v>1.5618289718918095E-15</v>
      </c>
      <c r="AC249" s="3">
        <f>inventory[[#This Row],[gas1_temp_s1]]+inventory[[#This Row],[gas1_temp_s2]]</f>
        <v>5.9612779338107295E-14</v>
      </c>
      <c r="AD249" s="3">
        <f>inventory[[#This Row],[gas2_temp_s1]]+inventory[[#This Row],[gas2_temp_s2]]</f>
        <v>-2.0422318964897856E-15</v>
      </c>
      <c r="AE249" s="3">
        <f>inventory[[#This Row],[gas3_temp_s1]]+inventory[[#This Row],[gas3_temp_s2]]</f>
        <v>3.4819044380612884E-13</v>
      </c>
      <c r="AF249" s="142">
        <f>inventory[[#This Row],[other_temp_s1]]+inventory[[#This Row],[other_temp_s2]]</f>
        <v>0</v>
      </c>
      <c r="AG249" s="118">
        <f>inventory[[#This Row],[CO2_flux]]+AG248</f>
        <v>1</v>
      </c>
      <c r="AH249" s="118">
        <f>inventory[[#This Row],[CH4_flux]]+AH248</f>
        <v>1</v>
      </c>
      <c r="AI249" s="118">
        <f>inventory[[#This Row],[Gas1_flux]]+AI248</f>
        <v>1</v>
      </c>
      <c r="AJ249" s="118">
        <f>inventory[[#This Row],[Gas2_flux]]+AJ248</f>
        <v>1</v>
      </c>
      <c r="AK249" s="144">
        <f>inventory[[#This Row],[Gas3_flux]]+AK248</f>
        <v>1</v>
      </c>
      <c r="AL249" s="113">
        <f>A_CO2*(AX248*clim_sens1*(1-EXP(-1/clim_time1))
+AY248*clim_sens1*life1_CO2/(life1_CO2-clim_time1)*(EXP(-1/life1_CO2)-EXP(-1/clim_time1))
+AZ248*clim_sens1*life2_CO2/(life2_CO2-clim_time1)*(EXP(-1/life2_CO2)-EXP(-1/clim_time1))
+BA248*clim_sens1*life3_CO2/(life3_CO2-clim_time1)*(EXP(-1/life3_CO2)-EXP(-1/clim_time1)))
+AL248*EXP(-1/clim_time1)</f>
        <v>9.0377307702206342E-16</v>
      </c>
      <c r="AM249" s="113">
        <f>A_CO2*(AX248*clim_sens2*(1-EXP(-1/clim_time2))
+AY248*clim_sens2*life1_CO2/(life1_CO2-clim_time2)*(EXP(-1/life1_CO2)-EXP(-1/clim_time2))
+AZ248*clim_sens2*life2_CO2/(life2_CO2-clim_time2)*(EXP(-1/life2_CO2)-EXP(-1/clim_time2))
+BA248*clim_sens2*life3_CO2/(life3_CO2-clim_time2)*(EXP(-1/life3_CO2)-EXP(-1/clim_time2)))
+AM248*EXP(-1/clim_time2)</f>
        <v>3.2734001873898859E-16</v>
      </c>
      <c r="AN249" s="113">
        <f t="shared" si="43"/>
        <v>1.3769260020555909E-21</v>
      </c>
      <c r="AO249" s="113">
        <f t="shared" si="44"/>
        <v>1.5618275949658074E-15</v>
      </c>
      <c r="AP249" s="113">
        <f t="shared" si="45"/>
        <v>3.2745879789583498E-14</v>
      </c>
      <c r="AQ249" s="113">
        <f t="shared" si="46"/>
        <v>2.6866899548523803E-14</v>
      </c>
      <c r="AR249" s="113">
        <f t="shared" si="47"/>
        <v>-8.1478797635659235E-26</v>
      </c>
      <c r="AS249" s="113">
        <f t="shared" si="48"/>
        <v>-2.0422318964083069E-15</v>
      </c>
      <c r="AT249" s="113">
        <f t="shared" si="49"/>
        <v>3.8186193704572509E-14</v>
      </c>
      <c r="AU249" s="113">
        <f t="shared" si="50"/>
        <v>3.1000425010155633E-13</v>
      </c>
      <c r="AV249" s="113">
        <f t="shared" si="51"/>
        <v>0</v>
      </c>
      <c r="AW249" s="149">
        <f>T248*Other_forcing_efficacy*clim_sens2*(1-EXP(-1/clim_time2))
+AW248*EXP(-1/clim_time2)</f>
        <v>0</v>
      </c>
      <c r="AX249" s="113">
        <f>p_0*(inventory[[#This Row],[CO2_flux]]+inventory[[#This Row],[CH4_to_CO2]])+AX248</f>
        <v>0.5160874990008858</v>
      </c>
      <c r="AY249" s="113">
        <f>p_1*(inventory[[#This Row],[CO2_flux]]+inventory[[#This Row],[CH4_to_CO2]])+AY248*EXP(-1/life1_CO2)</f>
        <v>0.293660904480531</v>
      </c>
      <c r="AZ249" s="113">
        <f>p_2*(inventory[[#This Row],[CO2_flux]]+inventory[[#This Row],[CH4_to_CO2]])+AZ248*EXP(-1/life2_CO2)</f>
        <v>1.1678460912476758E-3</v>
      </c>
      <c r="BA249" s="113">
        <f>p_3*(inventory[[#This Row],[CO2_flux]]+inventory[[#This Row],[CH4_to_CO2]])+BA248*EXP(-1/life3_CO2)</f>
        <v>7.5803973523666636E-10</v>
      </c>
      <c r="BB249" s="113">
        <f>IF(fossil_CH4,K248*(1-EXP(-1/life_CH4))*CH4_to_CO2,0)</f>
        <v>3.8615656391373824E-10</v>
      </c>
    </row>
    <row r="250" spans="1:54" x14ac:dyDescent="0.2">
      <c r="A250" s="43">
        <v>243</v>
      </c>
      <c r="B250" s="107">
        <v>0</v>
      </c>
      <c r="C250" s="107">
        <v>0</v>
      </c>
      <c r="D250" s="107">
        <v>0</v>
      </c>
      <c r="E250" s="107">
        <v>0</v>
      </c>
      <c r="F250" s="107">
        <v>0</v>
      </c>
      <c r="G250" s="107">
        <v>0</v>
      </c>
      <c r="H250" s="131">
        <f>SUM(inventory[[#This Row],[CO2_IRF]:[other_IRF]])</f>
        <v>5.1435212884645007E-10</v>
      </c>
      <c r="I250" s="133">
        <f>SUM(inventory[[#This Row],[CO2_temp]:[other_temp]])</f>
        <v>4.0672579106586088E-13</v>
      </c>
      <c r="J250" s="117">
        <f>SUM(inventory[[#This Row],[CO2_mass0]:[CO2_mass3]])</f>
        <v>0.81014108995723921</v>
      </c>
      <c r="K250" s="117">
        <f>inventory[[#This Row],[CH4_flux]]+K249*EXP(-1/life_CH4)</f>
        <v>3.0848148624909299E-9</v>
      </c>
      <c r="L250" s="117">
        <f>inventory[[#This Row],[Gas1_flux]]+L249*EXP(-1/life_gas1)</f>
        <v>0.134221418906461</v>
      </c>
      <c r="M250" s="117">
        <f>inventory[[#This Row],[Gas2_flux]]+M249*EXP(-1/life_gas2)</f>
        <v>0</v>
      </c>
      <c r="N250" s="140">
        <f>inventory[[#This Row],[Gas3_flux]]+N249*EXP(-1/life_gas3)</f>
        <v>4.5165809426126156E-3</v>
      </c>
      <c r="O250" s="3">
        <f>inventory[[#This Row],[CO2]]*A_CO2</f>
        <v>1.4191241472780957E-15</v>
      </c>
      <c r="P250" s="3">
        <f>inventory[[#This Row],[CH4]]*A_CH4</f>
        <v>6.4943511861595963E-22</v>
      </c>
      <c r="Q250" s="3">
        <f>inventory[[#This Row],[gas1]]*A_gas1</f>
        <v>4.7895103219698678E-14</v>
      </c>
      <c r="R250" s="3">
        <f>inventory[[#This Row],[gas2]]*A_gas2</f>
        <v>0</v>
      </c>
      <c r="S250" s="3">
        <f>inventory[[#This Row],[gas3]]*A_gas3</f>
        <v>4.813872630491229E-14</v>
      </c>
      <c r="T250" s="142">
        <f>inventory[[#This Row],[Other_forcing]]/earth_area</f>
        <v>0</v>
      </c>
      <c r="U250" s="3">
        <f>U249+A_CO2*(AX249+AY249*life1_CO2*(1-EXP(-1/life1_CO2))+AZ249*life2_CO2*(1-EXP(-1/life2_CO2))+BA249*life3_CO2*(1-EXP(-1/life3_CO2)))</f>
        <v>4.2590364213945917E-13</v>
      </c>
      <c r="V250" s="3">
        <f t="shared" si="39"/>
        <v>2.6105279587162188E-12</v>
      </c>
      <c r="W250" s="3">
        <f t="shared" si="40"/>
        <v>3.7381910698091125E-11</v>
      </c>
      <c r="X250" s="3">
        <f t="shared" si="41"/>
        <v>-3.5199999999999995E-12</v>
      </c>
      <c r="Y250" s="3">
        <f t="shared" si="42"/>
        <v>4.7745378654750329E-10</v>
      </c>
      <c r="Z250" s="142">
        <f>Z249+inventory[[#This Row],[Other_radfor]]</f>
        <v>0</v>
      </c>
      <c r="AA250" s="3">
        <f>SUM(inventory[[#This Row],[CO2_temp_s1]:[CO2_temp_s2]])</f>
        <v>1.2309152120515966E-15</v>
      </c>
      <c r="AB250" s="3">
        <f>inventory[[#This Row],[CH4_temp_s1]]+inventory[[#This Row],[CH4_temp_s2]]</f>
        <v>1.5580195322142615E-15</v>
      </c>
      <c r="AC250" s="3">
        <f>inventory[[#This Row],[gas1_temp_s1]]+inventory[[#This Row],[gas1_temp_s2]]</f>
        <v>5.9328060640836906E-14</v>
      </c>
      <c r="AD250" s="3">
        <f>inventory[[#This Row],[gas2_temp_s1]]+inventory[[#This Row],[gas2_temp_s2]]</f>
        <v>-2.0372508455470715E-15</v>
      </c>
      <c r="AE250" s="3">
        <f>inventory[[#This Row],[gas3_temp_s1]]+inventory[[#This Row],[gas3_temp_s2]]</f>
        <v>3.4664604652630519E-13</v>
      </c>
      <c r="AF250" s="142">
        <f>inventory[[#This Row],[other_temp_s1]]+inventory[[#This Row],[other_temp_s2]]</f>
        <v>0</v>
      </c>
      <c r="AG250" s="118">
        <f>inventory[[#This Row],[CO2_flux]]+AG249</f>
        <v>1</v>
      </c>
      <c r="AH250" s="118">
        <f>inventory[[#This Row],[CH4_flux]]+AH249</f>
        <v>1</v>
      </c>
      <c r="AI250" s="118">
        <f>inventory[[#This Row],[Gas1_flux]]+AI249</f>
        <v>1</v>
      </c>
      <c r="AJ250" s="118">
        <f>inventory[[#This Row],[Gas2_flux]]+AJ249</f>
        <v>1</v>
      </c>
      <c r="AK250" s="144">
        <f>inventory[[#This Row],[Gas3_flux]]+AK249</f>
        <v>1</v>
      </c>
      <c r="AL250" s="113">
        <f>A_CO2*(AX249*clim_sens1*(1-EXP(-1/clim_time1))
+AY249*clim_sens1*life1_CO2/(life1_CO2-clim_time1)*(EXP(-1/life1_CO2)-EXP(-1/clim_time1))
+AZ249*clim_sens1*life2_CO2/(life2_CO2-clim_time1)*(EXP(-1/life2_CO2)-EXP(-1/clim_time1))
+BA249*clim_sens1*life3_CO2/(life3_CO2-clim_time1)*(EXP(-1/life3_CO2)-EXP(-1/clim_time1)))
+AL249*EXP(-1/clim_time1)</f>
        <v>9.0288798582895233E-16</v>
      </c>
      <c r="AM250" s="113">
        <f>A_CO2*(AX249*clim_sens2*(1-EXP(-1/clim_time2))
+AY249*clim_sens2*life1_CO2/(life1_CO2-clim_time2)*(EXP(-1/life1_CO2)-EXP(-1/clim_time2))
+AZ249*clim_sens2*life2_CO2/(life2_CO2-clim_time2)*(EXP(-1/life2_CO2)-EXP(-1/clim_time2))
+BA249*clim_sens2*life3_CO2/(life3_CO2-clim_time2)*(EXP(-1/life3_CO2)-EXP(-1/clim_time2)))
+AM249*EXP(-1/clim_time2)</f>
        <v>3.2802722622264426E-16</v>
      </c>
      <c r="AN250" s="113">
        <f t="shared" si="43"/>
        <v>1.2702475287233832E-21</v>
      </c>
      <c r="AO250" s="113">
        <f t="shared" si="44"/>
        <v>1.5580182619667327E-15</v>
      </c>
      <c r="AP250" s="113">
        <f t="shared" si="45"/>
        <v>3.2476367903372739E-14</v>
      </c>
      <c r="AQ250" s="113">
        <f t="shared" si="46"/>
        <v>2.6851692737464161E-14</v>
      </c>
      <c r="AR250" s="113">
        <f t="shared" si="47"/>
        <v>-7.2334067576221486E-26</v>
      </c>
      <c r="AS250" s="113">
        <f t="shared" si="48"/>
        <v>-2.0372508454747372E-15</v>
      </c>
      <c r="AT250" s="113">
        <f t="shared" si="49"/>
        <v>3.7346970856429047E-14</v>
      </c>
      <c r="AU250" s="113">
        <f t="shared" si="50"/>
        <v>3.0929907566987612E-13</v>
      </c>
      <c r="AV250" s="113">
        <f t="shared" si="51"/>
        <v>0</v>
      </c>
      <c r="AW250" s="149">
        <f>T249*Other_forcing_efficacy*clim_sens2*(1-EXP(-1/clim_time2))
+AW249*EXP(-1/clim_time2)</f>
        <v>0</v>
      </c>
      <c r="AX250" s="113">
        <f>p_0*(inventory[[#This Row],[CO2_flux]]+inventory[[#This Row],[CH4_to_CO2]])+AX249</f>
        <v>0.51608749907829621</v>
      </c>
      <c r="AY250" s="113">
        <f>p_1*(inventory[[#This Row],[CO2_flux]]+inventory[[#This Row],[CH4_to_CO2]])+AY249*EXP(-1/life1_CO2)</f>
        <v>0.2929172713687424</v>
      </c>
      <c r="AZ250" s="113">
        <f>p_2*(inventory[[#This Row],[CO2_flux]]+inventory[[#This Row],[CH4_to_CO2]])+AZ249*EXP(-1/life2_CO2)</f>
        <v>1.136318810892903E-3</v>
      </c>
      <c r="BA250" s="113">
        <f>p_3*(inventory[[#This Row],[CO2_flux]]+inventory[[#This Row],[CH4_to_CO2]])+BA249*EXP(-1/life3_CO2)</f>
        <v>6.9930755907164447E-10</v>
      </c>
      <c r="BB250" s="113">
        <f>IF(fossil_CH4,K249*(1-EXP(-1/life_CH4))*CH4_to_CO2,0)</f>
        <v>3.5623753159285286E-10</v>
      </c>
    </row>
    <row r="251" spans="1:54" x14ac:dyDescent="0.2">
      <c r="A251" s="43">
        <v>244</v>
      </c>
      <c r="B251" s="107">
        <v>0</v>
      </c>
      <c r="C251" s="107">
        <v>0</v>
      </c>
      <c r="D251" s="107">
        <v>0</v>
      </c>
      <c r="E251" s="107">
        <v>0</v>
      </c>
      <c r="F251" s="107">
        <v>0</v>
      </c>
      <c r="G251" s="107">
        <v>0</v>
      </c>
      <c r="H251" s="131">
        <f>SUM(inventory[[#This Row],[CO2_IRF]:[other_IRF]])</f>
        <v>5.1444885281964598E-10</v>
      </c>
      <c r="I251" s="133">
        <f>SUM(inventory[[#This Row],[CO2_temp]:[other_temp]])</f>
        <v>4.0491853161121723E-13</v>
      </c>
      <c r="J251" s="117">
        <f>SUM(inventory[[#This Row],[CO2_mass0]:[CO2_mass3]])</f>
        <v>0.80936866377561945</v>
      </c>
      <c r="K251" s="117">
        <f>inventory[[#This Row],[CH4_flux]]+K250*EXP(-1/life_CH4)</f>
        <v>2.84580642860754E-9</v>
      </c>
      <c r="L251" s="117">
        <f>inventory[[#This Row],[Gas1_flux]]+L250*EXP(-1/life_gas1)</f>
        <v>0.1331167221320011</v>
      </c>
      <c r="M251" s="117">
        <f>inventory[[#This Row],[Gas2_flux]]+M250*EXP(-1/life_gas2)</f>
        <v>0</v>
      </c>
      <c r="N251" s="140">
        <f>inventory[[#This Row],[Gas3_flux]]+N250*EXP(-1/life_gas3)</f>
        <v>4.4173194673031947E-3</v>
      </c>
      <c r="O251" s="3">
        <f>inventory[[#This Row],[CO2]]*A_CO2</f>
        <v>1.4177710883357523E-15</v>
      </c>
      <c r="P251" s="3">
        <f>inventory[[#This Row],[CH4]]*A_CH4</f>
        <v>5.9911752176545164E-22</v>
      </c>
      <c r="Q251" s="3">
        <f>inventory[[#This Row],[gas1]]*A_gas1</f>
        <v>4.7500907073731112E-14</v>
      </c>
      <c r="R251" s="3">
        <f>inventory[[#This Row],[gas2]]*A_gas2</f>
        <v>0</v>
      </c>
      <c r="S251" s="3">
        <f>inventory[[#This Row],[gas3]]*A_gas3</f>
        <v>4.7080775378480315E-14</v>
      </c>
      <c r="T251" s="142">
        <f>inventory[[#This Row],[Other_forcing]]/earth_area</f>
        <v>0</v>
      </c>
      <c r="U251" s="3">
        <f>U250+A_CO2*(AX250+AY250*life1_CO2*(1-EXP(-1/life1_CO2))+AZ250*life2_CO2*(1-EXP(-1/life2_CO2))+BA250*life3_CO2*(1-EXP(-1/life3_CO2)))</f>
        <v>4.2732208935988924E-13</v>
      </c>
      <c r="V251" s="3">
        <f t="shared" si="39"/>
        <v>2.610527959340157E-12</v>
      </c>
      <c r="W251" s="3">
        <f t="shared" si="40"/>
        <v>3.7429608431753202E-11</v>
      </c>
      <c r="X251" s="3">
        <f t="shared" si="41"/>
        <v>-3.5199999999999995E-12</v>
      </c>
      <c r="Y251" s="3">
        <f t="shared" si="42"/>
        <v>4.7750139433919277E-10</v>
      </c>
      <c r="Z251" s="142">
        <f>Z250+inventory[[#This Row],[Other_radfor]]</f>
        <v>0</v>
      </c>
      <c r="AA251" s="3">
        <f>SUM(inventory[[#This Row],[CO2_temp_s1]:[CO2_temp_s2]])</f>
        <v>1.2307175822000317E-15</v>
      </c>
      <c r="AB251" s="3">
        <f>inventory[[#This Row],[CH4_temp_s1]]+inventory[[#This Row],[CH4_temp_s2]]</f>
        <v>1.5542193917982169E-15</v>
      </c>
      <c r="AC251" s="3">
        <f>inventory[[#This Row],[gas1_temp_s1]]+inventory[[#This Row],[gas1_temp_s2]]</f>
        <v>5.9045183053610698E-14</v>
      </c>
      <c r="AD251" s="3">
        <f>inventory[[#This Row],[gas2_temp_s1]]+inventory[[#This Row],[gas2_temp_s2]]</f>
        <v>-2.0322819435040693E-15</v>
      </c>
      <c r="AE251" s="3">
        <f>inventory[[#This Row],[gas3_temp_s1]]+inventory[[#This Row],[gas3_temp_s2]]</f>
        <v>3.4512069352711233E-13</v>
      </c>
      <c r="AF251" s="142">
        <f>inventory[[#This Row],[other_temp_s1]]+inventory[[#This Row],[other_temp_s2]]</f>
        <v>0</v>
      </c>
      <c r="AG251" s="118">
        <f>inventory[[#This Row],[CO2_flux]]+AG250</f>
        <v>1</v>
      </c>
      <c r="AH251" s="118">
        <f>inventory[[#This Row],[CH4_flux]]+AH250</f>
        <v>1</v>
      </c>
      <c r="AI251" s="118">
        <f>inventory[[#This Row],[Gas1_flux]]+AI250</f>
        <v>1</v>
      </c>
      <c r="AJ251" s="118">
        <f>inventory[[#This Row],[Gas2_flux]]+AJ250</f>
        <v>1</v>
      </c>
      <c r="AK251" s="144">
        <f>inventory[[#This Row],[Gas3_flux]]+AK250</f>
        <v>1</v>
      </c>
      <c r="AL251" s="113">
        <f>A_CO2*(AX250*clim_sens1*(1-EXP(-1/clim_time1))
+AY250*clim_sens1*life1_CO2/(life1_CO2-clim_time1)*(EXP(-1/life1_CO2)-EXP(-1/clim_time1))
+AZ250*clim_sens1*life2_CO2/(life2_CO2-clim_time1)*(EXP(-1/life2_CO2)-EXP(-1/clim_time1))
+BA250*clim_sens1*life3_CO2/(life3_CO2-clim_time1)*(EXP(-1/life3_CO2)-EXP(-1/clim_time1)))
+AL250*EXP(-1/clim_time1)</f>
        <v>9.0200624287006878E-16</v>
      </c>
      <c r="AM251" s="113">
        <f>A_CO2*(AX250*clim_sens2*(1-EXP(-1/clim_time2))
+AY250*clim_sens2*life1_CO2/(life1_CO2-clim_time2)*(EXP(-1/life1_CO2)-EXP(-1/clim_time2))
+AZ250*clim_sens2*life2_CO2/(life2_CO2-clim_time2)*(EXP(-1/life2_CO2)-EXP(-1/clim_time2))
+BA250*clim_sens2*life3_CO2/(life3_CO2-clim_time2)*(EXP(-1/life3_CO2)-EXP(-1/clim_time2)))
+AM250*EXP(-1/clim_time2)</f>
        <v>3.2871133932996292E-16</v>
      </c>
      <c r="AN251" s="113">
        <f t="shared" si="43"/>
        <v>1.1718339046658585E-21</v>
      </c>
      <c r="AO251" s="113">
        <f t="shared" si="44"/>
        <v>1.5542182199643123E-15</v>
      </c>
      <c r="AP251" s="113">
        <f t="shared" si="45"/>
        <v>3.2209074209412397E-14</v>
      </c>
      <c r="AQ251" s="113">
        <f t="shared" si="46"/>
        <v>2.6836108844198298E-14</v>
      </c>
      <c r="AR251" s="113">
        <f t="shared" si="47"/>
        <v>-6.4215691492132361E-26</v>
      </c>
      <c r="AS251" s="113">
        <f t="shared" si="48"/>
        <v>-2.0322819434398536E-15</v>
      </c>
      <c r="AT251" s="113">
        <f t="shared" si="49"/>
        <v>3.65261917158073E-14</v>
      </c>
      <c r="AU251" s="113">
        <f t="shared" si="50"/>
        <v>3.0859450181130504E-13</v>
      </c>
      <c r="AV251" s="113">
        <f t="shared" si="51"/>
        <v>0</v>
      </c>
      <c r="AW251" s="149">
        <f>T250*Other_forcing_efficacy*clim_sens2*(1-EXP(-1/clim_time2))
+AW250*EXP(-1/clim_time2)</f>
        <v>0</v>
      </c>
      <c r="AX251" s="113">
        <f>p_0*(inventory[[#This Row],[CO2_flux]]+inventory[[#This Row],[CH4_to_CO2]])+AX250</f>
        <v>0.51608749914970897</v>
      </c>
      <c r="AY251" s="113">
        <f>p_1*(inventory[[#This Row],[CO2_flux]]+inventory[[#This Row],[CH4_to_CO2]])+AY250*EXP(-1/life1_CO2)</f>
        <v>0.29217552134196872</v>
      </c>
      <c r="AZ251" s="113">
        <f>p_2*(inventory[[#This Row],[CO2_flux]]+inventory[[#This Row],[CH4_to_CO2]])+AZ250*EXP(-1/life2_CO2)</f>
        <v>1.1056426388159483E-3</v>
      </c>
      <c r="BA251" s="113">
        <f>p_3*(inventory[[#This Row],[CO2_flux]]+inventory[[#This Row],[CH4_to_CO2]])+BA250*EXP(-1/life3_CO2)</f>
        <v>6.4512589438607982E-10</v>
      </c>
      <c r="BB251" s="113">
        <f>IF(fossil_CH4,K250*(1-EXP(-1/life_CH4))*CH4_to_CO2,0)</f>
        <v>3.2863659658966101E-10</v>
      </c>
    </row>
    <row r="252" spans="1:54" x14ac:dyDescent="0.2">
      <c r="A252" s="43">
        <v>245</v>
      </c>
      <c r="B252" s="107">
        <v>0</v>
      </c>
      <c r="C252" s="107">
        <v>0</v>
      </c>
      <c r="D252" s="107">
        <v>0</v>
      </c>
      <c r="E252" s="107">
        <v>0</v>
      </c>
      <c r="F252" s="107">
        <v>0</v>
      </c>
      <c r="G252" s="107">
        <v>0</v>
      </c>
      <c r="H252" s="131">
        <f>SUM(inventory[[#This Row],[CO2_IRF]:[other_IRF]])</f>
        <v>5.1454413658788607E-10</v>
      </c>
      <c r="I252" s="133">
        <f>SUM(inventory[[#This Row],[CO2_temp]:[other_temp]])</f>
        <v>4.0313175879974826E-13</v>
      </c>
      <c r="J252" s="117">
        <f>SUM(inventory[[#This Row],[CO2_mass0]:[CO2_mass3]])</f>
        <v>0.8085989440418615</v>
      </c>
      <c r="K252" s="117">
        <f>inventory[[#This Row],[CH4_flux]]+K251*EXP(-1/life_CH4)</f>
        <v>2.6253161340659915E-9</v>
      </c>
      <c r="L252" s="117">
        <f>inventory[[#This Row],[Gas1_flux]]+L251*EXP(-1/life_gas1)</f>
        <v>0.1320211174605263</v>
      </c>
      <c r="M252" s="117">
        <f>inventory[[#This Row],[Gas2_flux]]+M251*EXP(-1/life_gas2)</f>
        <v>0</v>
      </c>
      <c r="N252" s="140">
        <f>inventory[[#This Row],[Gas3_flux]]+N251*EXP(-1/life_gas3)</f>
        <v>4.3202394740940158E-3</v>
      </c>
      <c r="O252" s="3">
        <f>inventory[[#This Row],[CO2]]*A_CO2</f>
        <v>1.4164227702781284E-15</v>
      </c>
      <c r="P252" s="3">
        <f>inventory[[#This Row],[CH4]]*A_CH4</f>
        <v>5.5269848303142791E-22</v>
      </c>
      <c r="Q252" s="3">
        <f>inventory[[#This Row],[gas1]]*A_gas1</f>
        <v>4.7109955322097205E-14</v>
      </c>
      <c r="R252" s="3">
        <f>inventory[[#This Row],[gas2]]*A_gas2</f>
        <v>0</v>
      </c>
      <c r="S252" s="3">
        <f>inventory[[#This Row],[gas3]]*A_gas3</f>
        <v>4.6046075174463572E-14</v>
      </c>
      <c r="T252" s="142">
        <f>inventory[[#This Row],[Other_forcing]]/earth_area</f>
        <v>0</v>
      </c>
      <c r="U252" s="3">
        <f>U251+A_CO2*(AX251+AY251*life1_CO2*(1-EXP(-1/life1_CO2))+AZ251*life2_CO2*(1-EXP(-1/life2_CO2))+BA251*life3_CO2*(1-EXP(-1/life3_CO2)))</f>
        <v>4.2873918589584555E-13</v>
      </c>
      <c r="V252" s="3">
        <f t="shared" si="39"/>
        <v>2.6105279599157531E-12</v>
      </c>
      <c r="W252" s="3">
        <f t="shared" si="40"/>
        <v>3.7476913593700908E-11</v>
      </c>
      <c r="X252" s="3">
        <f t="shared" si="41"/>
        <v>-3.5199999999999995E-12</v>
      </c>
      <c r="Y252" s="3">
        <f t="shared" si="42"/>
        <v>4.7754795584837356E-10</v>
      </c>
      <c r="Z252" s="142">
        <f>Z251+inventory[[#This Row],[Other_radfor]]</f>
        <v>0</v>
      </c>
      <c r="AA252" s="3">
        <f>SUM(inventory[[#This Row],[CO2_temp_s1]:[CO2_temp_s2]])</f>
        <v>1.2305201803814325E-15</v>
      </c>
      <c r="AB252" s="3">
        <f>inventory[[#This Row],[CH4_temp_s1]]+inventory[[#This Row],[CH4_temp_s2]]</f>
        <v>1.5504285273466706E-15</v>
      </c>
      <c r="AC252" s="3">
        <f>inventory[[#This Row],[gas1_temp_s1]]+inventory[[#This Row],[gas1_temp_s2]]</f>
        <v>5.8764132648321657E-14</v>
      </c>
      <c r="AD252" s="3">
        <f>inventory[[#This Row],[gas2_temp_s1]]+inventory[[#This Row],[gas2_temp_s2]]</f>
        <v>-2.0273251607292193E-15</v>
      </c>
      <c r="AE252" s="3">
        <f>inventory[[#This Row],[gas3_temp_s1]]+inventory[[#This Row],[gas3_temp_s2]]</f>
        <v>3.4361400260442771E-13</v>
      </c>
      <c r="AF252" s="142">
        <f>inventory[[#This Row],[other_temp_s1]]+inventory[[#This Row],[other_temp_s2]]</f>
        <v>0</v>
      </c>
      <c r="AG252" s="118">
        <f>inventory[[#This Row],[CO2_flux]]+AG251</f>
        <v>1</v>
      </c>
      <c r="AH252" s="118">
        <f>inventory[[#This Row],[CH4_flux]]+AH251</f>
        <v>1</v>
      </c>
      <c r="AI252" s="118">
        <f>inventory[[#This Row],[Gas1_flux]]+AI251</f>
        <v>1</v>
      </c>
      <c r="AJ252" s="118">
        <f>inventory[[#This Row],[Gas2_flux]]+AJ251</f>
        <v>1</v>
      </c>
      <c r="AK252" s="144">
        <f>inventory[[#This Row],[Gas3_flux]]+AK251</f>
        <v>1</v>
      </c>
      <c r="AL252" s="113">
        <f>A_CO2*(AX251*clim_sens1*(1-EXP(-1/clim_time1))
+AY251*clim_sens1*life1_CO2/(life1_CO2-clim_time1)*(EXP(-1/life1_CO2)-EXP(-1/clim_time1))
+AZ251*clim_sens1*life2_CO2/(life2_CO2-clim_time1)*(EXP(-1/life2_CO2)-EXP(-1/clim_time1))
+BA251*clim_sens1*life3_CO2/(life3_CO2-clim_time1)*(EXP(-1/life3_CO2)-EXP(-1/clim_time1)))
+AL251*EXP(-1/clim_time1)</f>
        <v>9.0112780978733504E-16</v>
      </c>
      <c r="AM252" s="113">
        <f>A_CO2*(AX251*clim_sens2*(1-EXP(-1/clim_time2))
+AY251*clim_sens2*life1_CO2/(life1_CO2-clim_time2)*(EXP(-1/life1_CO2)-EXP(-1/clim_time2))
+AZ251*clim_sens2*life2_CO2/(life2_CO2-clim_time2)*(EXP(-1/life2_CO2)-EXP(-1/clim_time2))
+BA251*clim_sens2*life3_CO2/(life3_CO2-clim_time2)*(EXP(-1/life3_CO2)-EXP(-1/clim_time2)))
+AM251*EXP(-1/clim_time2)</f>
        <v>3.2939237059409734E-16</v>
      </c>
      <c r="AN252" s="113">
        <f t="shared" si="43"/>
        <v>1.0810448329393659E-21</v>
      </c>
      <c r="AO252" s="113">
        <f t="shared" si="44"/>
        <v>1.5504274463018377E-15</v>
      </c>
      <c r="AP252" s="113">
        <f t="shared" si="45"/>
        <v>3.1943980451079719E-14</v>
      </c>
      <c r="AQ252" s="113">
        <f t="shared" si="46"/>
        <v>2.6820152197241935E-14</v>
      </c>
      <c r="AR252" s="113">
        <f t="shared" si="47"/>
        <v>-5.7008477084016455E-26</v>
      </c>
      <c r="AS252" s="113">
        <f t="shared" si="48"/>
        <v>-2.0273251606722107E-15</v>
      </c>
      <c r="AT252" s="113">
        <f t="shared" si="49"/>
        <v>3.5723450942998087E-14</v>
      </c>
      <c r="AU252" s="113">
        <f t="shared" si="50"/>
        <v>3.0789055166142965E-13</v>
      </c>
      <c r="AV252" s="113">
        <f t="shared" si="51"/>
        <v>0</v>
      </c>
      <c r="AW252" s="149">
        <f>T251*Other_forcing_efficacy*clim_sens2*(1-EXP(-1/clim_time2))
+AW251*EXP(-1/clim_time2)</f>
        <v>0</v>
      </c>
      <c r="AX252" s="113">
        <f>p_0*(inventory[[#This Row],[CO2_flux]]+inventory[[#This Row],[CH4_to_CO2]])+AX251</f>
        <v>0.51608749921558872</v>
      </c>
      <c r="AY252" s="113">
        <f>p_1*(inventory[[#This Row],[CO2_flux]]+inventory[[#This Row],[CH4_to_CO2]])+AY251*EXP(-1/life1_CO2)</f>
        <v>0.29143564963218049</v>
      </c>
      <c r="AZ252" s="113">
        <f>p_2*(inventory[[#This Row],[CO2_flux]]+inventory[[#This Row],[CH4_to_CO2]])+AZ251*EXP(-1/life2_CO2)</f>
        <v>1.0757945989501565E-3</v>
      </c>
      <c r="BA252" s="113">
        <f>p_3*(inventory[[#This Row],[CO2_flux]]+inventory[[#This Row],[CH4_to_CO2]])+BA251*EXP(-1/life3_CO2)</f>
        <v>5.9514217200789721E-10</v>
      </c>
      <c r="BB252" s="113">
        <f>IF(fossil_CH4,K251*(1-EXP(-1/life_CH4))*CH4_to_CO2,0)</f>
        <v>3.0317415499462891E-10</v>
      </c>
    </row>
    <row r="253" spans="1:54" x14ac:dyDescent="0.2">
      <c r="A253" s="43">
        <v>246</v>
      </c>
      <c r="B253" s="107">
        <v>0</v>
      </c>
      <c r="C253" s="107">
        <v>0</v>
      </c>
      <c r="D253" s="107">
        <v>0</v>
      </c>
      <c r="E253" s="107">
        <v>0</v>
      </c>
      <c r="F253" s="107">
        <v>0</v>
      </c>
      <c r="G253" s="107">
        <v>0</v>
      </c>
      <c r="H253" s="131">
        <f>SUM(inventory[[#This Row],[CO2_IRF]:[other_IRF]])</f>
        <v>5.1463800638119972E-10</v>
      </c>
      <c r="I253" s="133">
        <f>SUM(inventory[[#This Row],[CO2_temp]:[other_temp]])</f>
        <v>4.0136508490336285E-13</v>
      </c>
      <c r="J253" s="117">
        <f>SUM(inventory[[#This Row],[CO2_mass0]:[CO2_mass3]])</f>
        <v>0.80783190364422852</v>
      </c>
      <c r="K253" s="117">
        <f>inventory[[#This Row],[CH4_flux]]+K252*EXP(-1/life_CH4)</f>
        <v>2.421909211569114E-9</v>
      </c>
      <c r="L253" s="117">
        <f>inventory[[#This Row],[Gas1_flux]]+L252*EXP(-1/life_gas1)</f>
        <v>0.13093453006033742</v>
      </c>
      <c r="M253" s="117">
        <f>inventory[[#This Row],[Gas2_flux]]+M252*EXP(-1/life_gas2)</f>
        <v>0</v>
      </c>
      <c r="N253" s="140">
        <f>inventory[[#This Row],[Gas3_flux]]+N252*EXP(-1/life_gas3)</f>
        <v>4.2252930202747894E-3</v>
      </c>
      <c r="O253" s="3">
        <f>inventory[[#This Row],[CO2]]*A_CO2</f>
        <v>1.4150791456135948E-15</v>
      </c>
      <c r="P253" s="3">
        <f>inventory[[#This Row],[CH4]]*A_CH4</f>
        <v>5.098759459497701E-22</v>
      </c>
      <c r="Q253" s="3">
        <f>inventory[[#This Row],[gas1]]*A_gas1</f>
        <v>4.6722221262114282E-14</v>
      </c>
      <c r="R253" s="3">
        <f>inventory[[#This Row],[gas2]]*A_gas2</f>
        <v>0</v>
      </c>
      <c r="S253" s="3">
        <f>inventory[[#This Row],[gas3]]*A_gas3</f>
        <v>4.5034114708770719E-14</v>
      </c>
      <c r="T253" s="142">
        <f>inventory[[#This Row],[Other_forcing]]/earth_area</f>
        <v>0</v>
      </c>
      <c r="U253" s="3">
        <f>U252+A_CO2*(AX252+AY252*life1_CO2*(1-EXP(-1/life1_CO2))+AZ252*life2_CO2*(1-EXP(-1/life2_CO2))+BA252*life3_CO2*(1-EXP(-1/life3_CO2)))</f>
        <v>4.3015493646437413E-13</v>
      </c>
      <c r="V253" s="3">
        <f t="shared" si="39"/>
        <v>2.6105279604467526E-12</v>
      </c>
      <c r="W253" s="3">
        <f t="shared" si="40"/>
        <v>3.7523829414958841E-11</v>
      </c>
      <c r="X253" s="3">
        <f t="shared" si="41"/>
        <v>-3.5199999999999995E-12</v>
      </c>
      <c r="Y253" s="3">
        <f t="shared" si="42"/>
        <v>4.7759349406932975E-10</v>
      </c>
      <c r="Z253" s="142">
        <f>Z252+inventory[[#This Row],[Other_radfor]]</f>
        <v>0</v>
      </c>
      <c r="AA253" s="3">
        <f>SUM(inventory[[#This Row],[CO2_temp_s1]:[CO2_temp_s2]])</f>
        <v>1.2303229815935277E-15</v>
      </c>
      <c r="AB253" s="3">
        <f>inventory[[#This Row],[CH4_temp_s1]]+inventory[[#This Row],[CH4_temp_s2]]</f>
        <v>1.5466469156671523E-15</v>
      </c>
      <c r="AC253" s="3">
        <f>inventory[[#This Row],[gas1_temp_s1]]+inventory[[#This Row],[gas1_temp_s2]]</f>
        <v>5.8484895608508966E-14</v>
      </c>
      <c r="AD253" s="3">
        <f>inventory[[#This Row],[gas2_temp_s1]]+inventory[[#This Row],[gas2_temp_s2]]</f>
        <v>-2.0223804676632444E-15</v>
      </c>
      <c r="AE253" s="3">
        <f>inventory[[#This Row],[gas3_temp_s1]]+inventory[[#This Row],[gas3_temp_s2]]</f>
        <v>3.4212559986525646E-13</v>
      </c>
      <c r="AF253" s="142">
        <f>inventory[[#This Row],[other_temp_s1]]+inventory[[#This Row],[other_temp_s2]]</f>
        <v>0</v>
      </c>
      <c r="AG253" s="118">
        <f>inventory[[#This Row],[CO2_flux]]+AG252</f>
        <v>1</v>
      </c>
      <c r="AH253" s="118">
        <f>inventory[[#This Row],[CH4_flux]]+AH252</f>
        <v>1</v>
      </c>
      <c r="AI253" s="118">
        <f>inventory[[#This Row],[Gas1_flux]]+AI252</f>
        <v>1</v>
      </c>
      <c r="AJ253" s="118">
        <f>inventory[[#This Row],[Gas2_flux]]+AJ252</f>
        <v>1</v>
      </c>
      <c r="AK253" s="144">
        <f>inventory[[#This Row],[Gas3_flux]]+AK252</f>
        <v>1</v>
      </c>
      <c r="AL253" s="113">
        <f>A_CO2*(AX252*clim_sens1*(1-EXP(-1/clim_time1))
+AY252*clim_sens1*life1_CO2/(life1_CO2-clim_time1)*(EXP(-1/life1_CO2)-EXP(-1/clim_time1))
+AZ252*clim_sens1*life2_CO2/(life2_CO2-clim_time1)*(EXP(-1/life2_CO2)-EXP(-1/clim_time1))
+BA252*clim_sens1*life3_CO2/(life3_CO2-clim_time1)*(EXP(-1/life3_CO2)-EXP(-1/clim_time1)))
+AL252*EXP(-1/clim_time1)</f>
        <v>9.0025264912616487E-16</v>
      </c>
      <c r="AM253" s="113">
        <f>A_CO2*(AX252*clim_sens2*(1-EXP(-1/clim_time2))
+AY252*clim_sens2*life1_CO2/(life1_CO2-clim_time2)*(EXP(-1/life1_CO2)-EXP(-1/clim_time2))
+AZ252*clim_sens2*life2_CO2/(life2_CO2-clim_time2)*(EXP(-1/life2_CO2)-EXP(-1/clim_time2))
+BA252*clim_sens2*life3_CO2/(life3_CO2-clim_time2)*(EXP(-1/life3_CO2)-EXP(-1/clim_time2)))
+AM252*EXP(-1/clim_time2)</f>
        <v>3.3007033246736285E-16</v>
      </c>
      <c r="AN253" s="113">
        <f t="shared" si="43"/>
        <v>9.9728961995321111E-22</v>
      </c>
      <c r="AO253" s="113">
        <f t="shared" si="44"/>
        <v>1.5466459183775324E-15</v>
      </c>
      <c r="AP253" s="113">
        <f t="shared" si="45"/>
        <v>3.1681068522011356E-14</v>
      </c>
      <c r="AQ253" s="113">
        <f t="shared" si="46"/>
        <v>2.6803827086497613E-14</v>
      </c>
      <c r="AR253" s="113">
        <f t="shared" si="47"/>
        <v>-5.0610160599719021E-26</v>
      </c>
      <c r="AS253" s="113">
        <f t="shared" si="48"/>
        <v>-2.0223804676126342E-15</v>
      </c>
      <c r="AT253" s="113">
        <f t="shared" si="49"/>
        <v>3.4938352106494399E-14</v>
      </c>
      <c r="AU253" s="113">
        <f t="shared" si="50"/>
        <v>3.0718724775876206E-13</v>
      </c>
      <c r="AV253" s="113">
        <f t="shared" si="51"/>
        <v>0</v>
      </c>
      <c r="AW253" s="149">
        <f>T252*Other_forcing_efficacy*clim_sens2*(1-EXP(-1/clim_time2))
+AW252*EXP(-1/clim_time2)</f>
        <v>0</v>
      </c>
      <c r="AX253" s="113">
        <f>p_0*(inventory[[#This Row],[CO2_flux]]+inventory[[#This Row],[CH4_to_CO2]])+AX252</f>
        <v>0.51608749927636421</v>
      </c>
      <c r="AY253" s="113">
        <f>p_1*(inventory[[#This Row],[CO2_flux]]+inventory[[#This Row],[CH4_to_CO2]])+AY252*EXP(-1/life1_CO2)</f>
        <v>0.29069765148338511</v>
      </c>
      <c r="AZ253" s="113">
        <f>p_2*(inventory[[#This Row],[CO2_flux]]+inventory[[#This Row],[CH4_to_CO2]])+AZ252*EXP(-1/life2_CO2)</f>
        <v>1.0467523354480679E-3</v>
      </c>
      <c r="BA253" s="113">
        <f>p_3*(inventory[[#This Row],[CO2_flux]]+inventory[[#This Row],[CH4_to_CO2]])+BA252*EXP(-1/life3_CO2)</f>
        <v>5.4903113947912264E-10</v>
      </c>
      <c r="BB253" s="113">
        <f>IF(fossil_CH4,K252*(1-EXP(-1/life_CH4))*CH4_to_CO2,0)</f>
        <v>2.7968451843320642E-10</v>
      </c>
    </row>
    <row r="254" spans="1:54" x14ac:dyDescent="0.2">
      <c r="A254" s="43">
        <v>247</v>
      </c>
      <c r="B254" s="107">
        <v>0</v>
      </c>
      <c r="C254" s="107">
        <v>0</v>
      </c>
      <c r="D254" s="107">
        <v>0</v>
      </c>
      <c r="E254" s="107">
        <v>0</v>
      </c>
      <c r="F254" s="107">
        <v>0</v>
      </c>
      <c r="G254" s="107">
        <v>0</v>
      </c>
      <c r="H254" s="131">
        <f>SUM(inventory[[#This Row],[CO2_IRF]:[other_IRF]])</f>
        <v>5.147304878976283E-10</v>
      </c>
      <c r="I254" s="133">
        <f>SUM(inventory[[#This Row],[CO2_temp]:[other_temp]])</f>
        <v>3.996181304342223E-13</v>
      </c>
      <c r="J254" s="117">
        <f>SUM(inventory[[#This Row],[CO2_mass0]:[CO2_mass3]])</f>
        <v>0.80706751608646432</v>
      </c>
      <c r="K254" s="117">
        <f>inventory[[#This Row],[CH4_flux]]+K253*EXP(-1/life_CH4)</f>
        <v>2.2342620581845269E-9</v>
      </c>
      <c r="L254" s="117">
        <f>inventory[[#This Row],[Gas1_flux]]+L253*EXP(-1/life_gas1)</f>
        <v>0.12985688571563059</v>
      </c>
      <c r="M254" s="117">
        <f>inventory[[#This Row],[Gas2_flux]]+M253*EXP(-1/life_gas2)</f>
        <v>0</v>
      </c>
      <c r="N254" s="140">
        <f>inventory[[#This Row],[Gas3_flux]]+N253*EXP(-1/life_gas3)</f>
        <v>4.1324332167782833E-3</v>
      </c>
      <c r="O254" s="3">
        <f>inventory[[#This Row],[CO2]]*A_CO2</f>
        <v>1.4137401679286593E-15</v>
      </c>
      <c r="P254" s="3">
        <f>inventory[[#This Row],[CH4]]*A_CH4</f>
        <v>4.7037125709532679E-22</v>
      </c>
      <c r="Q254" s="3">
        <f>inventory[[#This Row],[gas1]]*A_gas1</f>
        <v>4.6337678410873617E-14</v>
      </c>
      <c r="R254" s="3">
        <f>inventory[[#This Row],[gas2]]*A_gas2</f>
        <v>0</v>
      </c>
      <c r="S254" s="3">
        <f>inventory[[#This Row],[gas3]]*A_gas3</f>
        <v>4.404439422727294E-14</v>
      </c>
      <c r="T254" s="142">
        <f>inventory[[#This Row],[Other_forcing]]/earth_area</f>
        <v>0</v>
      </c>
      <c r="U254" s="3">
        <f>U253+A_CO2*(AX253+AY253*life1_CO2*(1-EXP(-1/life1_CO2))+AZ253*life2_CO2*(1-EXP(-1/life2_CO2))+BA253*life3_CO2*(1-EXP(-1/life3_CO2)))</f>
        <v>4.315693457355711E-13</v>
      </c>
      <c r="V254" s="3">
        <f t="shared" si="39"/>
        <v>2.6105279609366107E-12</v>
      </c>
      <c r="W254" s="3">
        <f t="shared" si="40"/>
        <v>3.7570359099958961E-11</v>
      </c>
      <c r="X254" s="3">
        <f t="shared" si="41"/>
        <v>-3.5199999999999995E-12</v>
      </c>
      <c r="Y254" s="3">
        <f t="shared" si="42"/>
        <v>4.7763803149099712E-10</v>
      </c>
      <c r="Z254" s="142">
        <f>Z253+inventory[[#This Row],[Other_radfor]]</f>
        <v>0</v>
      </c>
      <c r="AA254" s="3">
        <f>SUM(inventory[[#This Row],[CO2_temp_s1]:[CO2_temp_s2]])</f>
        <v>1.2301259616340051E-15</v>
      </c>
      <c r="AB254" s="3">
        <f>inventory[[#This Row],[CH4_temp_s1]]+inventory[[#This Row],[CH4_temp_s2]]</f>
        <v>1.5428745336677746E-15</v>
      </c>
      <c r="AC254" s="3">
        <f>inventory[[#This Row],[gas1_temp_s1]]+inventory[[#This Row],[gas1_temp_s2]]</f>
        <v>5.8207458228446446E-14</v>
      </c>
      <c r="AD254" s="3">
        <f>inventory[[#This Row],[gas2_temp_s1]]+inventory[[#This Row],[gas2_temp_s2]]</f>
        <v>-2.0174478348189766E-15</v>
      </c>
      <c r="AE254" s="3">
        <f>inventory[[#This Row],[gas3_temp_s1]]+inventory[[#This Row],[gas3_temp_s2]]</f>
        <v>3.4065511954529306E-13</v>
      </c>
      <c r="AF254" s="142">
        <f>inventory[[#This Row],[other_temp_s1]]+inventory[[#This Row],[other_temp_s2]]</f>
        <v>0</v>
      </c>
      <c r="AG254" s="118">
        <f>inventory[[#This Row],[CO2_flux]]+AG253</f>
        <v>1</v>
      </c>
      <c r="AH254" s="118">
        <f>inventory[[#This Row],[CH4_flux]]+AH253</f>
        <v>1</v>
      </c>
      <c r="AI254" s="118">
        <f>inventory[[#This Row],[Gas1_flux]]+AI253</f>
        <v>1</v>
      </c>
      <c r="AJ254" s="118">
        <f>inventory[[#This Row],[Gas2_flux]]+AJ253</f>
        <v>1</v>
      </c>
      <c r="AK254" s="144">
        <f>inventory[[#This Row],[Gas3_flux]]+AK253</f>
        <v>1</v>
      </c>
      <c r="AL254" s="113">
        <f>A_CO2*(AX253*clim_sens1*(1-EXP(-1/clim_time1))
+AY253*clim_sens1*life1_CO2/(life1_CO2-clim_time1)*(EXP(-1/life1_CO2)-EXP(-1/clim_time1))
+AZ253*clim_sens1*life2_CO2/(life2_CO2-clim_time1)*(EXP(-1/life2_CO2)-EXP(-1/clim_time1))
+BA253*clim_sens1*life3_CO2/(life3_CO2-clim_time1)*(EXP(-1/life3_CO2)-EXP(-1/clim_time1)))
+AL253*EXP(-1/clim_time1)</f>
        <v>8.9938072431142728E-16</v>
      </c>
      <c r="AM254" s="113">
        <f>A_CO2*(AX253*clim_sens2*(1-EXP(-1/clim_time2))
+AY253*clim_sens2*life1_CO2/(life1_CO2-clim_time2)*(EXP(-1/life1_CO2)-EXP(-1/clim_time2))
+AZ253*clim_sens2*life2_CO2/(life2_CO2-clim_time2)*(EXP(-1/life2_CO2)-EXP(-1/clim_time2))
+BA253*clim_sens2*life3_CO2/(life3_CO2-clim_time2)*(EXP(-1/life3_CO2)-EXP(-1/clim_time2)))
+AM253*EXP(-1/clim_time2)</f>
        <v>3.3074523732257776E-16</v>
      </c>
      <c r="AN254" s="113">
        <f t="shared" si="43"/>
        <v>9.2002333294934541E-22</v>
      </c>
      <c r="AO254" s="113">
        <f t="shared" si="44"/>
        <v>1.5428736136444416E-15</v>
      </c>
      <c r="AP254" s="113">
        <f t="shared" si="45"/>
        <v>3.1420320464866668E-14</v>
      </c>
      <c r="AQ254" s="113">
        <f t="shared" si="46"/>
        <v>2.6787137763579775E-14</v>
      </c>
      <c r="AR254" s="113">
        <f t="shared" si="47"/>
        <v>-4.4929955805598806E-26</v>
      </c>
      <c r="AS254" s="113">
        <f t="shared" si="48"/>
        <v>-2.0174478347740466E-15</v>
      </c>
      <c r="AT254" s="113">
        <f t="shared" si="49"/>
        <v>3.4170507487214705E-14</v>
      </c>
      <c r="AU254" s="113">
        <f t="shared" si="50"/>
        <v>3.0648461205807836E-13</v>
      </c>
      <c r="AV254" s="113">
        <f t="shared" si="51"/>
        <v>0</v>
      </c>
      <c r="AW254" s="149">
        <f>T253*Other_forcing_efficacy*clim_sens2*(1-EXP(-1/clim_time2))
+AW253*EXP(-1/clim_time2)</f>
        <v>0</v>
      </c>
      <c r="AX254" s="113">
        <f>p_0*(inventory[[#This Row],[CO2_flux]]+inventory[[#This Row],[CH4_to_CO2]])+AX253</f>
        <v>0.51608749933243081</v>
      </c>
      <c r="AY254" s="113">
        <f>p_1*(inventory[[#This Row],[CO2_flux]]+inventory[[#This Row],[CH4_to_CO2]])+AY253*EXP(-1/life1_CO2)</f>
        <v>0.28996152215159932</v>
      </c>
      <c r="AZ254" s="113">
        <f>p_2*(inventory[[#This Row],[CO2_flux]]+inventory[[#This Row],[CH4_to_CO2]])+AZ253*EXP(-1/life2_CO2)</f>
        <v>1.0184940959414941E-3</v>
      </c>
      <c r="BA254" s="113">
        <f>p_3*(inventory[[#This Row],[CO2_flux]]+inventory[[#This Row],[CH4_to_CO2]])+BA253*EXP(-1/life3_CO2)</f>
        <v>5.0649274458363192E-10</v>
      </c>
      <c r="BB254" s="113">
        <f>IF(fossil_CH4,K253*(1-EXP(-1/life_CH4))*CH4_to_CO2,0)</f>
        <v>2.5801483590380721E-10</v>
      </c>
    </row>
    <row r="255" spans="1:54" x14ac:dyDescent="0.2">
      <c r="A255" s="43">
        <v>248</v>
      </c>
      <c r="B255" s="107">
        <v>0</v>
      </c>
      <c r="C255" s="107">
        <v>0</v>
      </c>
      <c r="D255" s="107">
        <v>0</v>
      </c>
      <c r="E255" s="107">
        <v>0</v>
      </c>
      <c r="F255" s="107">
        <v>0</v>
      </c>
      <c r="G255" s="107">
        <v>0</v>
      </c>
      <c r="H255" s="131">
        <f>SUM(inventory[[#This Row],[CO2_IRF]:[other_IRF]])</f>
        <v>5.1482160631455088E-10</v>
      </c>
      <c r="I255" s="133">
        <f>SUM(inventory[[#This Row],[CO2_temp]:[other_temp]])</f>
        <v>3.9789052396538086E-13</v>
      </c>
      <c r="J255" s="117">
        <f>SUM(inventory[[#This Row],[CO2_mass0]:[CO2_mass3]])</f>
        <v>0.80630575547147809</v>
      </c>
      <c r="K255" s="117">
        <f>inventory[[#This Row],[CH4_flux]]+K254*EXP(-1/life_CH4)</f>
        <v>2.0611536224385442E-9</v>
      </c>
      <c r="L255" s="117">
        <f>inventory[[#This Row],[Gas1_flux]]+L254*EXP(-1/life_gas1)</f>
        <v>0.12878811082142808</v>
      </c>
      <c r="M255" s="117">
        <f>inventory[[#This Row],[Gas2_flux]]+M254*EXP(-1/life_gas2)</f>
        <v>0</v>
      </c>
      <c r="N255" s="140">
        <f>inventory[[#This Row],[Gas3_flux]]+N254*EXP(-1/life_gas3)</f>
        <v>4.0416142050242743E-3</v>
      </c>
      <c r="O255" s="3">
        <f>inventory[[#This Row],[CO2]]*A_CO2</f>
        <v>1.4124057918593879E-15</v>
      </c>
      <c r="P255" s="3">
        <f>inventory[[#This Row],[CH4]]*A_CH4</f>
        <v>4.3392735283737848E-22</v>
      </c>
      <c r="Q255" s="3">
        <f>inventory[[#This Row],[gas1]]*A_gas1</f>
        <v>4.5956300503431546E-14</v>
      </c>
      <c r="R255" s="3">
        <f>inventory[[#This Row],[gas2]]*A_gas2</f>
        <v>0</v>
      </c>
      <c r="S255" s="3">
        <f>inventory[[#This Row],[gas3]]*A_gas3</f>
        <v>4.3076424959001634E-14</v>
      </c>
      <c r="T255" s="142">
        <f>inventory[[#This Row],[Other_forcing]]/earth_area</f>
        <v>0</v>
      </c>
      <c r="U255" s="3">
        <f>U254+A_CO2*(AX254+AY254*life1_CO2*(1-EXP(-1/life1_CO2))+AZ254*life2_CO2*(1-EXP(-1/life2_CO2))+BA254*life3_CO2*(1-EXP(-1/life3_CO2)))</f>
        <v>4.3298241833364625E-13</v>
      </c>
      <c r="V255" s="3">
        <f t="shared" si="39"/>
        <v>2.610527961388515E-12</v>
      </c>
      <c r="W255" s="3">
        <f t="shared" si="40"/>
        <v>3.7616505826759449E-11</v>
      </c>
      <c r="X255" s="3">
        <f t="shared" si="41"/>
        <v>-3.5199999999999995E-12</v>
      </c>
      <c r="Y255" s="3">
        <f t="shared" si="42"/>
        <v>4.7768159010806928E-10</v>
      </c>
      <c r="Z255" s="142">
        <f>Z254+inventory[[#This Row],[Other_radfor]]</f>
        <v>0</v>
      </c>
      <c r="AA255" s="3">
        <f>SUM(inventory[[#This Row],[CO2_temp_s1]:[CO2_temp_s2]])</f>
        <v>1.2299290970784292E-15</v>
      </c>
      <c r="AB255" s="3">
        <f>inventory[[#This Row],[CH4_temp_s1]]+inventory[[#This Row],[CH4_temp_s2]]</f>
        <v>1.5391113583535789E-15</v>
      </c>
      <c r="AC255" s="3">
        <f>inventory[[#This Row],[gas1_temp_s1]]+inventory[[#This Row],[gas1_temp_s2]]</f>
        <v>5.7931806912238374E-14</v>
      </c>
      <c r="AD255" s="3">
        <f>inventory[[#This Row],[gas2_temp_s1]]+inventory[[#This Row],[gas2_temp_s2]]</f>
        <v>-2.0125272327811761E-15</v>
      </c>
      <c r="AE255" s="3">
        <f>inventory[[#This Row],[gas3_temp_s1]]+inventory[[#This Row],[gas3_temp_s2]]</f>
        <v>3.3920220383049163E-13</v>
      </c>
      <c r="AF255" s="142">
        <f>inventory[[#This Row],[other_temp_s1]]+inventory[[#This Row],[other_temp_s2]]</f>
        <v>0</v>
      </c>
      <c r="AG255" s="118">
        <f>inventory[[#This Row],[CO2_flux]]+AG254</f>
        <v>1</v>
      </c>
      <c r="AH255" s="118">
        <f>inventory[[#This Row],[CH4_flux]]+AH254</f>
        <v>1</v>
      </c>
      <c r="AI255" s="118">
        <f>inventory[[#This Row],[Gas1_flux]]+AI254</f>
        <v>1</v>
      </c>
      <c r="AJ255" s="118">
        <f>inventory[[#This Row],[Gas2_flux]]+AJ254</f>
        <v>1</v>
      </c>
      <c r="AK255" s="144">
        <f>inventory[[#This Row],[Gas3_flux]]+AK254</f>
        <v>1</v>
      </c>
      <c r="AL255" s="113">
        <f>A_CO2*(AX254*clim_sens1*(1-EXP(-1/clim_time1))
+AY254*clim_sens1*life1_CO2/(life1_CO2-clim_time1)*(EXP(-1/life1_CO2)-EXP(-1/clim_time1))
+AZ254*clim_sens1*life2_CO2/(life2_CO2-clim_time1)*(EXP(-1/life2_CO2)-EXP(-1/clim_time1))
+BA254*clim_sens1*life3_CO2/(life3_CO2-clim_time1)*(EXP(-1/life3_CO2)-EXP(-1/clim_time1)))
+AL254*EXP(-1/clim_time1)</f>
        <v>8.9851199962405879E-16</v>
      </c>
      <c r="AM255" s="113">
        <f>A_CO2*(AX254*clim_sens2*(1-EXP(-1/clim_time2))
+AY254*clim_sens2*life1_CO2/(life1_CO2-clim_time2)*(EXP(-1/life1_CO2)-EXP(-1/clim_time2))
+AZ254*clim_sens2*life2_CO2/(life2_CO2-clim_time2)*(EXP(-1/life2_CO2)-EXP(-1/clim_time2))
+BA254*clim_sens2*life3_CO2/(life3_CO2-clim_time2)*(EXP(-1/life3_CO2)-EXP(-1/clim_time2)))
+AM254*EXP(-1/clim_time2)</f>
        <v>3.3141709745437041E-16</v>
      </c>
      <c r="AN255" s="113">
        <f t="shared" si="43"/>
        <v>8.4874325511832787E-22</v>
      </c>
      <c r="AO255" s="113">
        <f t="shared" si="44"/>
        <v>1.5391105096103238E-15</v>
      </c>
      <c r="AP255" s="113">
        <f t="shared" si="45"/>
        <v>3.1161718470101212E-14</v>
      </c>
      <c r="AQ255" s="113">
        <f t="shared" si="46"/>
        <v>2.6770088442137156E-14</v>
      </c>
      <c r="AR255" s="113">
        <f t="shared" si="47"/>
        <v>-3.9887265813265757E-26</v>
      </c>
      <c r="AS255" s="113">
        <f t="shared" si="48"/>
        <v>-2.012527232741289E-15</v>
      </c>
      <c r="AT255" s="113">
        <f t="shared" si="49"/>
        <v>3.3419537887028926E-14</v>
      </c>
      <c r="AU255" s="113">
        <f t="shared" si="50"/>
        <v>3.0578266594346273E-13</v>
      </c>
      <c r="AV255" s="113">
        <f t="shared" si="51"/>
        <v>0</v>
      </c>
      <c r="AW255" s="149">
        <f>T254*Other_forcing_efficacy*clim_sens2*(1-EXP(-1/clim_time2))
+AW254*EXP(-1/clim_time2)</f>
        <v>0</v>
      </c>
      <c r="AX255" s="113">
        <f>p_0*(inventory[[#This Row],[CO2_flux]]+inventory[[#This Row],[CH4_to_CO2]])+AX254</f>
        <v>0.51608749938415344</v>
      </c>
      <c r="AY255" s="113">
        <f>p_1*(inventory[[#This Row],[CO2_flux]]+inventory[[#This Row],[CH4_to_CO2]])+AY254*EXP(-1/life1_CO2)</f>
        <v>0.28922725690482132</v>
      </c>
      <c r="AZ255" s="113">
        <f>p_2*(inventory[[#This Row],[CO2_flux]]+inventory[[#This Row],[CH4_to_CO2]])+AZ254*EXP(-1/life2_CO2)</f>
        <v>9.9099871525323044E-4</v>
      </c>
      <c r="BA255" s="113">
        <f>p_3*(inventory[[#This Row],[CO2_flux]]+inventory[[#This Row],[CH4_to_CO2]])+BA254*EXP(-1/life3_CO2)</f>
        <v>4.6725018285709671E-10</v>
      </c>
      <c r="BB255" s="113">
        <f>IF(fossil_CH4,K254*(1-EXP(-1/life_CH4))*CH4_to_CO2,0)</f>
        <v>2.3802409915072595E-10</v>
      </c>
    </row>
    <row r="256" spans="1:54" x14ac:dyDescent="0.2">
      <c r="A256" s="43">
        <v>249</v>
      </c>
      <c r="B256" s="107">
        <v>0</v>
      </c>
      <c r="C256" s="107">
        <v>0</v>
      </c>
      <c r="D256" s="107">
        <v>0</v>
      </c>
      <c r="E256" s="107">
        <v>0</v>
      </c>
      <c r="F256" s="107">
        <v>0</v>
      </c>
      <c r="G256" s="107">
        <v>0</v>
      </c>
      <c r="H256" s="131">
        <f>SUM(inventory[[#This Row],[CO2_IRF]:[other_IRF]])</f>
        <v>5.1491138629976482E-10</v>
      </c>
      <c r="I256" s="133">
        <f>SUM(inventory[[#This Row],[CO2_temp]:[other_temp]])</f>
        <v>3.9618190195535573E-13</v>
      </c>
      <c r="J256" s="117">
        <f>SUM(inventory[[#This Row],[CO2_mass0]:[CO2_mass3]])</f>
        <v>0.805546596485468</v>
      </c>
      <c r="K256" s="117">
        <f>inventory[[#This Row],[CH4_flux]]+K255*EXP(-1/life_CH4)</f>
        <v>1.9014574587296078E-9</v>
      </c>
      <c r="L256" s="117">
        <f>inventory[[#This Row],[Gas1_flux]]+L255*EXP(-1/life_gas1)</f>
        <v>0.12772813237855105</v>
      </c>
      <c r="M256" s="117">
        <f>inventory[[#This Row],[Gas2_flux]]+M255*EXP(-1/life_gas2)</f>
        <v>0</v>
      </c>
      <c r="N256" s="140">
        <f>inventory[[#This Row],[Gas3_flux]]+N255*EXP(-1/life_gas3)</f>
        <v>3.9527911342724055E-3</v>
      </c>
      <c r="O256" s="3">
        <f>inventory[[#This Row],[CO2]]*A_CO2</f>
        <v>1.411075973063594E-15</v>
      </c>
      <c r="P256" s="3">
        <f>inventory[[#This Row],[CH4]]*A_CH4</f>
        <v>4.0030708658351289E-22</v>
      </c>
      <c r="Q256" s="3">
        <f>inventory[[#This Row],[gas1]]*A_gas1</f>
        <v>4.5578061491015573E-14</v>
      </c>
      <c r="R256" s="3">
        <f>inventory[[#This Row],[gas2]]*A_gas2</f>
        <v>0</v>
      </c>
      <c r="S256" s="3">
        <f>inventory[[#This Row],[gas3]]*A_gas3</f>
        <v>4.2129728874770115E-14</v>
      </c>
      <c r="T256" s="142">
        <f>inventory[[#This Row],[Other_forcing]]/earth_area</f>
        <v>0</v>
      </c>
      <c r="U256" s="3">
        <f>U255+A_CO2*(AX255+AY255*life1_CO2*(1-EXP(-1/life1_CO2))+AZ255*life2_CO2*(1-EXP(-1/life2_CO2))+BA255*life3_CO2*(1-EXP(-1/life3_CO2)))</f>
        <v>4.343941588379588E-13</v>
      </c>
      <c r="V256" s="3">
        <f t="shared" si="39"/>
        <v>2.6105279618054064E-12</v>
      </c>
      <c r="W256" s="3">
        <f t="shared" si="40"/>
        <v>3.7662272747261784E-11</v>
      </c>
      <c r="X256" s="3">
        <f t="shared" si="41"/>
        <v>-3.5199999999999995E-12</v>
      </c>
      <c r="Y256" s="3">
        <f t="shared" si="42"/>
        <v>4.777241914318597E-10</v>
      </c>
      <c r="Z256" s="142">
        <f>Z255+inventory[[#This Row],[Other_radfor]]</f>
        <v>0</v>
      </c>
      <c r="AA256" s="3">
        <f>SUM(inventory[[#This Row],[CO2_temp_s1]:[CO2_temp_s2]])</f>
        <v>1.2297323652587554E-15</v>
      </c>
      <c r="AB256" s="3">
        <f>inventory[[#This Row],[CH4_temp_s1]]+inventory[[#This Row],[CH4_temp_s2]]</f>
        <v>1.5353573668231529E-15</v>
      </c>
      <c r="AC256" s="3">
        <f>inventory[[#This Row],[gas1_temp_s1]]+inventory[[#This Row],[gas1_temp_s2]]</f>
        <v>5.765792817292284E-14</v>
      </c>
      <c r="AD256" s="3">
        <f>inventory[[#This Row],[gas2_temp_s1]]+inventory[[#This Row],[gas2_temp_s2]]</f>
        <v>-2.0076186322063575E-15</v>
      </c>
      <c r="AE256" s="3">
        <f>inventory[[#This Row],[gas3_temp_s1]]+inventory[[#This Row],[gas3_temp_s2]]</f>
        <v>3.3776650268255736E-13</v>
      </c>
      <c r="AF256" s="142">
        <f>inventory[[#This Row],[other_temp_s1]]+inventory[[#This Row],[other_temp_s2]]</f>
        <v>0</v>
      </c>
      <c r="AG256" s="118">
        <f>inventory[[#This Row],[CO2_flux]]+AG255</f>
        <v>1</v>
      </c>
      <c r="AH256" s="118">
        <f>inventory[[#This Row],[CH4_flux]]+AH255</f>
        <v>1</v>
      </c>
      <c r="AI256" s="118">
        <f>inventory[[#This Row],[Gas1_flux]]+AI255</f>
        <v>1</v>
      </c>
      <c r="AJ256" s="118">
        <f>inventory[[#This Row],[Gas2_flux]]+AJ255</f>
        <v>1</v>
      </c>
      <c r="AK256" s="144">
        <f>inventory[[#This Row],[Gas3_flux]]+AK255</f>
        <v>1</v>
      </c>
      <c r="AL256" s="113">
        <f>A_CO2*(AX255*clim_sens1*(1-EXP(-1/clim_time1))
+AY255*clim_sens1*life1_CO2/(life1_CO2-clim_time1)*(EXP(-1/life1_CO2)-EXP(-1/clim_time1))
+AZ255*clim_sens1*life2_CO2/(life2_CO2-clim_time1)*(EXP(-1/life2_CO2)-EXP(-1/clim_time1))
+BA255*clim_sens1*life3_CO2/(life3_CO2-clim_time1)*(EXP(-1/life3_CO2)-EXP(-1/clim_time1)))
+AL255*EXP(-1/clim_time1)</f>
        <v>8.9764644017830204E-16</v>
      </c>
      <c r="AM256" s="113">
        <f>A_CO2*(AX255*clim_sens2*(1-EXP(-1/clim_time2))
+AY255*clim_sens2*life1_CO2/(life1_CO2-clim_time2)*(EXP(-1/life1_CO2)-EXP(-1/clim_time2))
+AZ255*clim_sens2*life2_CO2/(life2_CO2-clim_time2)*(EXP(-1/life2_CO2)-EXP(-1/clim_time2))
+BA255*clim_sens2*life3_CO2/(life3_CO2-clim_time2)*(EXP(-1/life3_CO2)-EXP(-1/clim_time2)))
+AM255*EXP(-1/clim_time2)</f>
        <v>3.3208592508045334E-16</v>
      </c>
      <c r="AN256" s="113">
        <f t="shared" si="43"/>
        <v>7.8298561529979205E-22</v>
      </c>
      <c r="AO256" s="113">
        <f t="shared" si="44"/>
        <v>1.5353565838375375E-15</v>
      </c>
      <c r="AP256" s="113">
        <f t="shared" si="45"/>
        <v>3.0905244874750316E-14</v>
      </c>
      <c r="AQ256" s="113">
        <f t="shared" si="46"/>
        <v>2.6752683298172521E-14</v>
      </c>
      <c r="AR256" s="113">
        <f t="shared" si="47"/>
        <v>-3.5410539483768248E-26</v>
      </c>
      <c r="AS256" s="113">
        <f t="shared" si="48"/>
        <v>-2.0076186321709471E-15</v>
      </c>
      <c r="AT256" s="113">
        <f t="shared" si="49"/>
        <v>3.26850724414924E-14</v>
      </c>
      <c r="AU256" s="113">
        <f t="shared" si="50"/>
        <v>3.0508143024106494E-13</v>
      </c>
      <c r="AV256" s="113">
        <f t="shared" si="51"/>
        <v>0</v>
      </c>
      <c r="AW256" s="149">
        <f>T255*Other_forcing_efficacy*clim_sens2*(1-EXP(-1/clim_time2))
+AW255*EXP(-1/clim_time2)</f>
        <v>0</v>
      </c>
      <c r="AX256" s="113">
        <f>p_0*(inventory[[#This Row],[CO2_flux]]+inventory[[#This Row],[CH4_to_CO2]])+AX255</f>
        <v>0.5160874994318686</v>
      </c>
      <c r="AY256" s="113">
        <f>p_1*(inventory[[#This Row],[CO2_flux]]+inventory[[#This Row],[CH4_to_CO2]])+AY255*EXP(-1/life1_CO2)</f>
        <v>0.28849485102300304</v>
      </c>
      <c r="AZ256" s="113">
        <f>p_2*(inventory[[#This Row],[CO2_flux]]+inventory[[#This Row],[CH4_to_CO2]])+AZ255*EXP(-1/life2_CO2)</f>
        <v>9.6424559954822722E-4</v>
      </c>
      <c r="BA256" s="113">
        <f>p_3*(inventory[[#This Row],[CO2_flux]]+inventory[[#This Row],[CH4_to_CO2]])+BA255*EXP(-1/life3_CO2)</f>
        <v>4.3104809637394696E-10</v>
      </c>
      <c r="BB256" s="113">
        <f>IF(fossil_CH4,K255*(1-EXP(-1/life_CH4))*CH4_to_CO2,0)</f>
        <v>2.195822250997878E-10</v>
      </c>
    </row>
    <row r="257" spans="1:54" x14ac:dyDescent="0.2">
      <c r="A257" s="43">
        <v>250</v>
      </c>
      <c r="B257" s="107">
        <v>0</v>
      </c>
      <c r="C257" s="107">
        <v>0</v>
      </c>
      <c r="D257" s="107">
        <v>0</v>
      </c>
      <c r="E257" s="107">
        <v>0</v>
      </c>
      <c r="F257" s="107">
        <v>0</v>
      </c>
      <c r="G257" s="107">
        <v>0</v>
      </c>
      <c r="H257" s="131">
        <f>SUM(inventory[[#This Row],[CO2_IRF]:[other_IRF]])</f>
        <v>5.149998520223249E-10</v>
      </c>
      <c r="I257" s="133">
        <f>SUM(inventory[[#This Row],[CO2_temp]:[other_temp]])</f>
        <v>3.9449190857653989E-13</v>
      </c>
      <c r="J257" s="117">
        <f>SUM(inventory[[#This Row],[CO2_mass0]:[CO2_mass3]])</f>
        <v>0.80479001438247222</v>
      </c>
      <c r="K257" s="117">
        <f>inventory[[#This Row],[CH4_flux]]+K256*EXP(-1/life_CH4)</f>
        <v>1.7541343973579822E-9</v>
      </c>
      <c r="L257" s="117">
        <f>inventory[[#This Row],[Gas1_flux]]+L256*EXP(-1/life_gas1)</f>
        <v>0.12667687798863356</v>
      </c>
      <c r="M257" s="117">
        <f>inventory[[#This Row],[Gas2_flux]]+M256*EXP(-1/life_gas2)</f>
        <v>0</v>
      </c>
      <c r="N257" s="140">
        <f>inventory[[#This Row],[Gas3_flux]]+N256*EXP(-1/life_gas3)</f>
        <v>3.8659201394727603E-3</v>
      </c>
      <c r="O257" s="3">
        <f>inventory[[#This Row],[CO2]]*A_CO2</f>
        <v>1.4097506681937763E-15</v>
      </c>
      <c r="P257" s="3">
        <f>inventory[[#This Row],[CH4]]*A_CH4</f>
        <v>3.6929168562700597E-22</v>
      </c>
      <c r="Q257" s="3">
        <f>inventory[[#This Row],[gas1]]*A_gas1</f>
        <v>4.5202935539245171E-14</v>
      </c>
      <c r="R257" s="3">
        <f>inventory[[#This Row],[gas2]]*A_gas2</f>
        <v>0</v>
      </c>
      <c r="S257" s="3">
        <f>inventory[[#This Row],[gas3]]*A_gas3</f>
        <v>4.1203838451100088E-14</v>
      </c>
      <c r="T257" s="142">
        <f>inventory[[#This Row],[Other_forcing]]/earth_area</f>
        <v>0</v>
      </c>
      <c r="U257" s="3">
        <f>U256+A_CO2*(AX256+AY256*life1_CO2*(1-EXP(-1/life1_CO2))+AZ256*life2_CO2*(1-EXP(-1/life2_CO2))+BA256*life3_CO2*(1-EXP(-1/life3_CO2)))</f>
        <v>4.3580457178402536E-13</v>
      </c>
      <c r="V257" s="3">
        <f t="shared" si="39"/>
        <v>2.6105279621899973E-12</v>
      </c>
      <c r="W257" s="3">
        <f t="shared" si="40"/>
        <v>3.7707662987426001E-11</v>
      </c>
      <c r="X257" s="3">
        <f t="shared" si="41"/>
        <v>-3.5199999999999995E-12</v>
      </c>
      <c r="Y257" s="3">
        <f t="shared" si="42"/>
        <v>4.7776585650092484E-10</v>
      </c>
      <c r="Z257" s="142">
        <f>Z256+inventory[[#This Row],[Other_radfor]]</f>
        <v>0</v>
      </c>
      <c r="AA257" s="3">
        <f>SUM(inventory[[#This Row],[CO2_temp_s1]:[CO2_temp_s2]])</f>
        <v>1.2295357442424244E-15</v>
      </c>
      <c r="AB257" s="3">
        <f>inventory[[#This Row],[CH4_temp_s1]]+inventory[[#This Row],[CH4_temp_s2]]</f>
        <v>1.5316125362655003E-15</v>
      </c>
      <c r="AC257" s="3">
        <f>inventory[[#This Row],[gas1_temp_s1]]+inventory[[#This Row],[gas1_temp_s2]]</f>
        <v>5.7385808631582405E-14</v>
      </c>
      <c r="AD257" s="3">
        <f>inventory[[#This Row],[gas2_temp_s1]]+inventory[[#This Row],[gas2_temp_s2]]</f>
        <v>-2.002722003822612E-15</v>
      </c>
      <c r="AE257" s="3">
        <f>inventory[[#This Row],[gas3_temp_s1]]+inventory[[#This Row],[gas3_temp_s2]]</f>
        <v>3.3634767366827218E-13</v>
      </c>
      <c r="AF257" s="142">
        <f>inventory[[#This Row],[other_temp_s1]]+inventory[[#This Row],[other_temp_s2]]</f>
        <v>0</v>
      </c>
      <c r="AG257" s="118">
        <f>inventory[[#This Row],[CO2_flux]]+AG256</f>
        <v>1</v>
      </c>
      <c r="AH257" s="118">
        <f>inventory[[#This Row],[CH4_flux]]+AH256</f>
        <v>1</v>
      </c>
      <c r="AI257" s="118">
        <f>inventory[[#This Row],[Gas1_flux]]+AI256</f>
        <v>1</v>
      </c>
      <c r="AJ257" s="118">
        <f>inventory[[#This Row],[Gas2_flux]]+AJ256</f>
        <v>1</v>
      </c>
      <c r="AK257" s="144">
        <f>inventory[[#This Row],[Gas3_flux]]+AK256</f>
        <v>1</v>
      </c>
      <c r="AL257" s="113">
        <f>A_CO2*(AX256*clim_sens1*(1-EXP(-1/clim_time1))
+AY256*clim_sens1*life1_CO2/(life1_CO2-clim_time1)*(EXP(-1/life1_CO2)-EXP(-1/clim_time1))
+AZ256*clim_sens1*life2_CO2/(life2_CO2-clim_time1)*(EXP(-1/life2_CO2)-EXP(-1/clim_time1))
+BA256*clim_sens1*life3_CO2/(life3_CO2-clim_time1)*(EXP(-1/life3_CO2)-EXP(-1/clim_time1)))
+AL256*EXP(-1/clim_time1)</f>
        <v>8.9678401189955854E-16</v>
      </c>
      <c r="AM257" s="113">
        <f>A_CO2*(AX256*clim_sens2*(1-EXP(-1/clim_time2))
+AY256*clim_sens2*life1_CO2/(life1_CO2-clim_time2)*(EXP(-1/life1_CO2)-EXP(-1/clim_time2))
+AZ256*clim_sens2*life2_CO2/(life2_CO2-clim_time2)*(EXP(-1/life2_CO2)-EXP(-1/clim_time2))
+BA256*clim_sens2*life3_CO2/(life3_CO2-clim_time2)*(EXP(-1/life3_CO2)-EXP(-1/clim_time2)))
+AM256*EXP(-1/clim_time2)</f>
        <v>3.3275173234286578E-16</v>
      </c>
      <c r="AN257" s="113">
        <f t="shared" si="43"/>
        <v>7.2232257100069864E-22</v>
      </c>
      <c r="AO257" s="113">
        <f t="shared" si="44"/>
        <v>1.5316118139429293E-15</v>
      </c>
      <c r="AP257" s="113">
        <f t="shared" si="45"/>
        <v>3.0650882161222671E-14</v>
      </c>
      <c r="AQ257" s="113">
        <f t="shared" si="46"/>
        <v>2.6734926470359731E-14</v>
      </c>
      <c r="AR257" s="113">
        <f t="shared" si="47"/>
        <v>-3.1436256182655778E-26</v>
      </c>
      <c r="AS257" s="113">
        <f t="shared" si="48"/>
        <v>-2.0027220037911759E-15</v>
      </c>
      <c r="AT257" s="113">
        <f t="shared" si="49"/>
        <v>3.1966748436695468E-14</v>
      </c>
      <c r="AU257" s="113">
        <f t="shared" si="50"/>
        <v>3.0438092523157668E-13</v>
      </c>
      <c r="AV257" s="113">
        <f t="shared" si="51"/>
        <v>0</v>
      </c>
      <c r="AW257" s="149">
        <f>T256*Other_forcing_efficacy*clim_sens2*(1-EXP(-1/clim_time2))
+AW256*EXP(-1/clim_time2)</f>
        <v>0</v>
      </c>
      <c r="AX257" s="113">
        <f>p_0*(inventory[[#This Row],[CO2_flux]]+inventory[[#This Row],[CH4_to_CO2]])+AX256</f>
        <v>0.51608749947588695</v>
      </c>
      <c r="AY257" s="113">
        <f>p_1*(inventory[[#This Row],[CO2_flux]]+inventory[[#This Row],[CH4_to_CO2]])+AY256*EXP(-1/life1_CO2)</f>
        <v>0.28776429979802193</v>
      </c>
      <c r="AZ257" s="113">
        <f>p_2*(inventory[[#This Row],[CO2_flux]]+inventory[[#This Row],[CH4_to_CO2]])+AZ256*EXP(-1/life2_CO2)</f>
        <v>9.3821471091238271E-4</v>
      </c>
      <c r="BA257" s="113">
        <f>p_3*(inventory[[#This Row],[CO2_flux]]+inventory[[#This Row],[CH4_to_CO2]])+BA256*EXP(-1/life3_CO2)</f>
        <v>3.9765091209055578E-10</v>
      </c>
      <c r="BB257" s="113">
        <f>IF(fossil_CH4,K256*(1-EXP(-1/life_CH4))*CH4_to_CO2,0)</f>
        <v>2.0256920938598512E-10</v>
      </c>
    </row>
    <row r="258" spans="1:54" x14ac:dyDescent="0.2">
      <c r="A258" s="43">
        <v>251</v>
      </c>
      <c r="B258" s="107">
        <v>0</v>
      </c>
      <c r="C258" s="107">
        <v>0</v>
      </c>
      <c r="D258" s="107">
        <v>0</v>
      </c>
      <c r="E258" s="107">
        <v>0</v>
      </c>
      <c r="F258" s="107">
        <v>0</v>
      </c>
      <c r="G258" s="107">
        <v>0</v>
      </c>
      <c r="H258" s="131">
        <f>SUM(inventory[[#This Row],[CO2_IRF]:[other_IRF]])</f>
        <v>5.1508702716314773E-10</v>
      </c>
      <c r="I258" s="133">
        <f>SUM(inventory[[#This Row],[CO2_temp]:[other_temp]])</f>
        <v>3.9282019554737315E-13</v>
      </c>
      <c r="J258" s="117">
        <f>SUM(inventory[[#This Row],[CO2_mass0]:[CO2_mass3]])</f>
        <v>0.80403598496933659</v>
      </c>
      <c r="K258" s="117">
        <f>inventory[[#This Row],[CH4_flux]]+K257*EXP(-1/life_CH4)</f>
        <v>1.6182257824743726E-9</v>
      </c>
      <c r="L258" s="117">
        <f>inventory[[#This Row],[Gas1_flux]]+L257*EXP(-1/life_gas1)</f>
        <v>0.12563427584917758</v>
      </c>
      <c r="M258" s="117">
        <f>inventory[[#This Row],[Gas2_flux]]+M257*EXP(-1/life_gas2)</f>
        <v>0</v>
      </c>
      <c r="N258" s="140">
        <f>inventory[[#This Row],[Gas3_flux]]+N257*EXP(-1/life_gas3)</f>
        <v>3.7809583196032163E-3</v>
      </c>
      <c r="O258" s="3">
        <f>inventory[[#This Row],[CO2]]*A_CO2</f>
        <v>1.4084298348707867E-15</v>
      </c>
      <c r="P258" s="3">
        <f>inventory[[#This Row],[CH4]]*A_CH4</f>
        <v>3.4067932755615682E-22</v>
      </c>
      <c r="Q258" s="3">
        <f>inventory[[#This Row],[gas1]]*A_gas1</f>
        <v>4.4830897026367265E-14</v>
      </c>
      <c r="R258" s="3">
        <f>inventory[[#This Row],[gas2]]*A_gas2</f>
        <v>0</v>
      </c>
      <c r="S258" s="3">
        <f>inventory[[#This Row],[gas3]]*A_gas3</f>
        <v>4.0298296439336341E-14</v>
      </c>
      <c r="T258" s="142">
        <f>inventory[[#This Row],[Other_forcing]]/earth_area</f>
        <v>0</v>
      </c>
      <c r="U258" s="3">
        <f>U257+A_CO2*(AX257+AY257*life1_CO2*(1-EXP(-1/life1_CO2))+AZ257*life2_CO2*(1-EXP(-1/life2_CO2))+BA257*life3_CO2*(1-EXP(-1/life3_CO2)))</f>
        <v>4.3721366166450154E-13</v>
      </c>
      <c r="V258" s="3">
        <f t="shared" si="39"/>
        <v>2.6105279625447908E-12</v>
      </c>
      <c r="W258" s="3">
        <f t="shared" si="40"/>
        <v>3.7752679647484227E-11</v>
      </c>
      <c r="X258" s="3">
        <f t="shared" si="41"/>
        <v>-3.5199999999999995E-12</v>
      </c>
      <c r="Y258" s="3">
        <f t="shared" si="42"/>
        <v>4.778066058914542E-10</v>
      </c>
      <c r="Z258" s="142">
        <f>Z257+inventory[[#This Row],[Other_radfor]]</f>
        <v>0</v>
      </c>
      <c r="AA258" s="3">
        <f>SUM(inventory[[#This Row],[CO2_temp_s1]:[CO2_temp_s2]])</f>
        <v>1.229339212812022E-15</v>
      </c>
      <c r="AB258" s="3">
        <f>inventory[[#This Row],[CH4_temp_s1]]+inventory[[#This Row],[CH4_temp_s2]]</f>
        <v>1.5278768439571437E-15</v>
      </c>
      <c r="AC258" s="3">
        <f>inventory[[#This Row],[gas1_temp_s1]]+inventory[[#This Row],[gas1_temp_s2]]</f>
        <v>5.7115435016462059E-14</v>
      </c>
      <c r="AD258" s="3">
        <f>inventory[[#This Row],[gas2_temp_s1]]+inventory[[#This Row],[gas2_temp_s2]]</f>
        <v>-1.997837318429433E-15</v>
      </c>
      <c r="AE258" s="3">
        <f>inventory[[#This Row],[gas3_temp_s1]]+inventory[[#This Row],[gas3_temp_s2]]</f>
        <v>3.3494538179257137E-13</v>
      </c>
      <c r="AF258" s="142">
        <f>inventory[[#This Row],[other_temp_s1]]+inventory[[#This Row],[other_temp_s2]]</f>
        <v>0</v>
      </c>
      <c r="AG258" s="118">
        <f>inventory[[#This Row],[CO2_flux]]+AG257</f>
        <v>1</v>
      </c>
      <c r="AH258" s="118">
        <f>inventory[[#This Row],[CH4_flux]]+AH257</f>
        <v>1</v>
      </c>
      <c r="AI258" s="118">
        <f>inventory[[#This Row],[Gas1_flux]]+AI257</f>
        <v>1</v>
      </c>
      <c r="AJ258" s="118">
        <f>inventory[[#This Row],[Gas2_flux]]+AJ257</f>
        <v>1</v>
      </c>
      <c r="AK258" s="144">
        <f>inventory[[#This Row],[Gas3_flux]]+AK257</f>
        <v>1</v>
      </c>
      <c r="AL258" s="113">
        <f>A_CO2*(AX257*clim_sens1*(1-EXP(-1/clim_time1))
+AY257*clim_sens1*life1_CO2/(life1_CO2-clim_time1)*(EXP(-1/life1_CO2)-EXP(-1/clim_time1))
+AZ257*clim_sens1*life2_CO2/(life2_CO2-clim_time1)*(EXP(-1/life2_CO2)-EXP(-1/clim_time1))
+BA257*clim_sens1*life3_CO2/(life3_CO2-clim_time1)*(EXP(-1/life3_CO2)-EXP(-1/clim_time1)))
+AL257*EXP(-1/clim_time1)</f>
        <v>8.9592468150283674E-16</v>
      </c>
      <c r="AM258" s="113">
        <f>A_CO2*(AX257*clim_sens2*(1-EXP(-1/clim_time2))
+AY257*clim_sens2*life1_CO2/(life1_CO2-clim_time2)*(EXP(-1/life1_CO2)-EXP(-1/clim_time2))
+AZ257*clim_sens2*life2_CO2/(life2_CO2-clim_time2)*(EXP(-1/life2_CO2)-EXP(-1/clim_time2))
+BA257*clim_sens2*life3_CO2/(life3_CO2-clim_time2)*(EXP(-1/life3_CO2)-EXP(-1/clim_time2)))
+AM257*EXP(-1/clim_time2)</f>
        <v>3.3341453130918528E-16</v>
      </c>
      <c r="AN258" s="113">
        <f t="shared" si="43"/>
        <v>6.6635942511149548E-22</v>
      </c>
      <c r="AO258" s="113">
        <f t="shared" si="44"/>
        <v>1.5278761775977186E-15</v>
      </c>
      <c r="AP258" s="113">
        <f t="shared" si="45"/>
        <v>3.0398612956103859E-14</v>
      </c>
      <c r="AQ258" s="113">
        <f t="shared" si="46"/>
        <v>2.6716822060358193E-14</v>
      </c>
      <c r="AR258" s="113">
        <f t="shared" si="47"/>
        <v>-2.7908024480523938E-26</v>
      </c>
      <c r="AS258" s="113">
        <f t="shared" si="48"/>
        <v>-1.9978373184015251E-15</v>
      </c>
      <c r="AT258" s="113">
        <f t="shared" si="49"/>
        <v>3.1264211130138128E-14</v>
      </c>
      <c r="AU258" s="113">
        <f t="shared" si="50"/>
        <v>3.0368117066243324E-13</v>
      </c>
      <c r="AV258" s="113">
        <f t="shared" si="51"/>
        <v>0</v>
      </c>
      <c r="AW258" s="149">
        <f>T257*Other_forcing_efficacy*clim_sens2*(1-EXP(-1/clim_time2))
+AW257*EXP(-1/clim_time2)</f>
        <v>0</v>
      </c>
      <c r="AX258" s="113">
        <f>p_0*(inventory[[#This Row],[CO2_flux]]+inventory[[#This Row],[CH4_to_CO2]])+AX257</f>
        <v>0.5160874995164948</v>
      </c>
      <c r="AY258" s="113">
        <f>p_1*(inventory[[#This Row],[CO2_flux]]+inventory[[#This Row],[CH4_to_CO2]])+AY257*EXP(-1/life1_CO2)</f>
        <v>0.28703559853365307</v>
      </c>
      <c r="AZ258" s="113">
        <f>p_2*(inventory[[#This Row],[CO2_flux]]+inventory[[#This Row],[CH4_to_CO2]])+AZ257*EXP(-1/life2_CO2)</f>
        <v>9.1288655234742725E-4</v>
      </c>
      <c r="BA258" s="113">
        <f>p_3*(inventory[[#This Row],[CO2_flux]]+inventory[[#This Row],[CH4_to_CO2]])+BA257*EXP(-1/life3_CO2)</f>
        <v>3.6684130893196599E-10</v>
      </c>
      <c r="BB258" s="113">
        <f>IF(fossil_CH4,K257*(1-EXP(-1/life_CH4))*CH4_to_CO2,0)</f>
        <v>1.8687434546496331E-10</v>
      </c>
    </row>
    <row r="259" spans="1:54" x14ac:dyDescent="0.2">
      <c r="A259" s="43">
        <v>252</v>
      </c>
      <c r="B259" s="107">
        <v>0</v>
      </c>
      <c r="C259" s="107">
        <v>0</v>
      </c>
      <c r="D259" s="107">
        <v>0</v>
      </c>
      <c r="E259" s="107">
        <v>0</v>
      </c>
      <c r="F259" s="107">
        <v>0</v>
      </c>
      <c r="G259" s="107">
        <v>0</v>
      </c>
      <c r="H259" s="131">
        <f>SUM(inventory[[#This Row],[CO2_IRF]:[other_IRF]])</f>
        <v>5.1517293492538638E-10</v>
      </c>
      <c r="I259" s="133">
        <f>SUM(inventory[[#This Row],[CO2_temp]:[other_temp]])</f>
        <v>3.9116642196818948E-13</v>
      </c>
      <c r="J259" s="117">
        <f>SUM(inventory[[#This Row],[CO2_mass0]:[CO2_mass3]])</f>
        <v>0.80328448459108681</v>
      </c>
      <c r="K259" s="117">
        <f>inventory[[#This Row],[CH4_flux]]+K258*EXP(-1/life_CH4)</f>
        <v>1.4928472339456568E-9</v>
      </c>
      <c r="L259" s="117">
        <f>inventory[[#This Row],[Gas1_flux]]+L258*EXP(-1/life_gas1)</f>
        <v>0.12460025474864882</v>
      </c>
      <c r="M259" s="117">
        <f>inventory[[#This Row],[Gas2_flux]]+M258*EXP(-1/life_gas2)</f>
        <v>0</v>
      </c>
      <c r="N259" s="140">
        <f>inventory[[#This Row],[Gas3_flux]]+N258*EXP(-1/life_gas3)</f>
        <v>3.6978637164828861E-3</v>
      </c>
      <c r="O259" s="3">
        <f>inventory[[#This Row],[CO2]]*A_CO2</f>
        <v>1.4071134316582064E-15</v>
      </c>
      <c r="P259" s="3">
        <f>inventory[[#This Row],[CH4]]*A_CH4</f>
        <v>3.142838269620323E-22</v>
      </c>
      <c r="Q259" s="3">
        <f>inventory[[#This Row],[gas1]]*A_gas1</f>
        <v>4.4461920541506193E-14</v>
      </c>
      <c r="R259" s="3">
        <f>inventory[[#This Row],[gas2]]*A_gas2</f>
        <v>0</v>
      </c>
      <c r="S259" s="3">
        <f>inventory[[#This Row],[gas3]]*A_gas3</f>
        <v>3.9412655639835678E-14</v>
      </c>
      <c r="T259" s="142">
        <f>inventory[[#This Row],[Other_forcing]]/earth_area</f>
        <v>0</v>
      </c>
      <c r="U259" s="3">
        <f>U258+A_CO2*(AX258+AY258*life1_CO2*(1-EXP(-1/life1_CO2))+AZ258*life2_CO2*(1-EXP(-1/life2_CO2))+BA258*life3_CO2*(1-EXP(-1/life3_CO2)))</f>
        <v>4.3862143293013738E-13</v>
      </c>
      <c r="V259" s="3">
        <f t="shared" si="39"/>
        <v>2.610527962872095E-12</v>
      </c>
      <c r="W259" s="3">
        <f t="shared" si="40"/>
        <v>3.7797325802152417E-11</v>
      </c>
      <c r="X259" s="3">
        <f t="shared" si="41"/>
        <v>-3.5199999999999995E-12</v>
      </c>
      <c r="Y259" s="3">
        <f t="shared" si="42"/>
        <v>4.7784645972743169E-10</v>
      </c>
      <c r="Z259" s="142">
        <f>Z258+inventory[[#This Row],[Other_radfor]]</f>
        <v>0</v>
      </c>
      <c r="AA259" s="3">
        <f>SUM(inventory[[#This Row],[CO2_temp_s1]:[CO2_temp_s2]])</f>
        <v>1.2291427504454877E-15</v>
      </c>
      <c r="AB259" s="3">
        <f>inventory[[#This Row],[CH4_temp_s1]]+inventory[[#This Row],[CH4_temp_s2]]</f>
        <v>1.5241502672594401E-15</v>
      </c>
      <c r="AC259" s="3">
        <f>inventory[[#This Row],[gas1_temp_s1]]+inventory[[#This Row],[gas1_temp_s2]]</f>
        <v>5.6846794162094408E-14</v>
      </c>
      <c r="AD259" s="3">
        <f>inventory[[#This Row],[gas2_temp_s1]]+inventory[[#This Row],[gas2_temp_s2]]</f>
        <v>-1.9929645468975405E-15</v>
      </c>
      <c r="AE259" s="3">
        <f>inventory[[#This Row],[gas3_temp_s1]]+inventory[[#This Row],[gas3_temp_s2]]</f>
        <v>3.3355929933528767E-13</v>
      </c>
      <c r="AF259" s="142">
        <f>inventory[[#This Row],[other_temp_s1]]+inventory[[#This Row],[other_temp_s2]]</f>
        <v>0</v>
      </c>
      <c r="AG259" s="118">
        <f>inventory[[#This Row],[CO2_flux]]+AG258</f>
        <v>1</v>
      </c>
      <c r="AH259" s="118">
        <f>inventory[[#This Row],[CH4_flux]]+AH258</f>
        <v>1</v>
      </c>
      <c r="AI259" s="118">
        <f>inventory[[#This Row],[Gas1_flux]]+AI258</f>
        <v>1</v>
      </c>
      <c r="AJ259" s="118">
        <f>inventory[[#This Row],[Gas2_flux]]+AJ258</f>
        <v>1</v>
      </c>
      <c r="AK259" s="144">
        <f>inventory[[#This Row],[Gas3_flux]]+AK258</f>
        <v>1</v>
      </c>
      <c r="AL259" s="113">
        <f>A_CO2*(AX258*clim_sens1*(1-EXP(-1/clim_time1))
+AY258*clim_sens1*life1_CO2/(life1_CO2-clim_time1)*(EXP(-1/life1_CO2)-EXP(-1/clim_time1))
+AZ258*clim_sens1*life2_CO2/(life2_CO2-clim_time1)*(EXP(-1/life2_CO2)-EXP(-1/clim_time1))
+BA258*clim_sens1*life3_CO2/(life3_CO2-clim_time1)*(EXP(-1/life3_CO2)-EXP(-1/clim_time1)))
+AL258*EXP(-1/clim_time1)</f>
        <v>8.9506841647177883E-16</v>
      </c>
      <c r="AM259" s="113">
        <f>A_CO2*(AX258*clim_sens2*(1-EXP(-1/clim_time2))
+AY258*clim_sens2*life1_CO2/(life1_CO2-clim_time2)*(EXP(-1/life1_CO2)-EXP(-1/clim_time2))
+AZ258*clim_sens2*life2_CO2/(life2_CO2-clim_time2)*(EXP(-1/life2_CO2)-EXP(-1/clim_time2))
+BA258*clim_sens2*life3_CO2/(life3_CO2-clim_time2)*(EXP(-1/life3_CO2)-EXP(-1/clim_time2)))
+AM258*EXP(-1/clim_time2)</f>
        <v>3.3407433397370881E-16</v>
      </c>
      <c r="AN259" s="113">
        <f t="shared" si="43"/>
        <v>6.1473205821966159E-22</v>
      </c>
      <c r="AO259" s="113">
        <f t="shared" si="44"/>
        <v>1.5241496525273819E-15</v>
      </c>
      <c r="AP259" s="113">
        <f t="shared" si="45"/>
        <v>3.0148420028969708E-14</v>
      </c>
      <c r="AQ259" s="113">
        <f t="shared" si="46"/>
        <v>2.6698374133124703E-14</v>
      </c>
      <c r="AR259" s="113">
        <f t="shared" si="47"/>
        <v>-2.4775782010430366E-26</v>
      </c>
      <c r="AS259" s="113">
        <f t="shared" si="48"/>
        <v>-1.9929645468727648E-15</v>
      </c>
      <c r="AT259" s="113">
        <f t="shared" si="49"/>
        <v>3.0577113575541377E-14</v>
      </c>
      <c r="AU259" s="113">
        <f t="shared" si="50"/>
        <v>3.0298218575974627E-13</v>
      </c>
      <c r="AV259" s="113">
        <f t="shared" si="51"/>
        <v>0</v>
      </c>
      <c r="AW259" s="149">
        <f>T258*Other_forcing_efficacy*clim_sens2*(1-EXP(-1/clim_time2))
+AW258*EXP(-1/clim_time2)</f>
        <v>0</v>
      </c>
      <c r="AX259" s="113">
        <f>p_0*(inventory[[#This Row],[CO2_flux]]+inventory[[#This Row],[CH4_to_CO2]])+AX258</f>
        <v>0.51608749955395639</v>
      </c>
      <c r="AY259" s="113">
        <f>p_1*(inventory[[#This Row],[CO2_flux]]+inventory[[#This Row],[CH4_to_CO2]])+AY258*EXP(-1/life1_CO2)</f>
        <v>0.28630874254554078</v>
      </c>
      <c r="AZ259" s="113">
        <f>p_2*(inventory[[#This Row],[CO2_flux]]+inventory[[#This Row],[CH4_to_CO2]])+AZ258*EXP(-1/life2_CO2)</f>
        <v>8.882421531706859E-4</v>
      </c>
      <c r="BA259" s="113">
        <f>p_3*(inventory[[#This Row],[CO2_flux]]+inventory[[#This Row],[CH4_to_CO2]])+BA258*EXP(-1/life3_CO2)</f>
        <v>3.3841880364723607E-10</v>
      </c>
      <c r="BB259" s="113">
        <f>IF(fossil_CH4,K258*(1-EXP(-1/life_CH4))*CH4_to_CO2,0)</f>
        <v>1.7239550422698424E-10</v>
      </c>
    </row>
    <row r="260" spans="1:54" x14ac:dyDescent="0.2">
      <c r="A260" s="43">
        <v>253</v>
      </c>
      <c r="B260" s="107">
        <v>0</v>
      </c>
      <c r="C260" s="107">
        <v>0</v>
      </c>
      <c r="D260" s="107">
        <v>0</v>
      </c>
      <c r="E260" s="107">
        <v>0</v>
      </c>
      <c r="F260" s="107">
        <v>0</v>
      </c>
      <c r="G260" s="107">
        <v>0</v>
      </c>
      <c r="H260" s="131">
        <f>SUM(inventory[[#This Row],[CO2_IRF]:[other_IRF]])</f>
        <v>5.1525759804457905E-10</v>
      </c>
      <c r="I260" s="133">
        <f>SUM(inventory[[#This Row],[CO2_temp]:[other_temp]])</f>
        <v>3.8953025416065936E-13</v>
      </c>
      <c r="J260" s="117">
        <f>SUM(inventory[[#This Row],[CO2_mass0]:[CO2_mass3]])</f>
        <v>0.80253549011669301</v>
      </c>
      <c r="K260" s="117">
        <f>inventory[[#This Row],[CH4_flux]]+K259*EXP(-1/life_CH4)</f>
        <v>1.3771828925451521E-9</v>
      </c>
      <c r="L260" s="117">
        <f>inventory[[#This Row],[Gas1_flux]]+L259*EXP(-1/life_gas1)</f>
        <v>0.1235747440616128</v>
      </c>
      <c r="M260" s="117">
        <f>inventory[[#This Row],[Gas2_flux]]+M259*EXP(-1/life_gas2)</f>
        <v>0</v>
      </c>
      <c r="N260" s="140">
        <f>inventory[[#This Row],[Gas3_flux]]+N259*EXP(-1/life_gas3)</f>
        <v>3.6165952940511725E-3</v>
      </c>
      <c r="O260" s="3">
        <f>inventory[[#This Row],[CO2]]*A_CO2</f>
        <v>1.4058014180374109E-15</v>
      </c>
      <c r="P260" s="3">
        <f>inventory[[#This Row],[CH4]]*A_CH4</f>
        <v>2.8993342389880975E-22</v>
      </c>
      <c r="Q260" s="3">
        <f>inventory[[#This Row],[gas1]]*A_gas1</f>
        <v>4.409598088292812E-14</v>
      </c>
      <c r="R260" s="3">
        <f>inventory[[#This Row],[gas2]]*A_gas2</f>
        <v>0</v>
      </c>
      <c r="S260" s="3">
        <f>inventory[[#This Row],[gas3]]*A_gas3</f>
        <v>3.8546478681118479E-14</v>
      </c>
      <c r="T260" s="142">
        <f>inventory[[#This Row],[Other_forcing]]/earth_area</f>
        <v>0</v>
      </c>
      <c r="U260" s="3">
        <f>U259+A_CO2*(AX259+AY259*life1_CO2*(1-EXP(-1/life1_CO2))+AZ259*life2_CO2*(1-EXP(-1/life2_CO2))+BA259*life3_CO2*(1-EXP(-1/life3_CO2)))</f>
        <v>4.400278899907075E-13</v>
      </c>
      <c r="V260" s="3">
        <f t="shared" si="39"/>
        <v>2.6105279631740401E-12</v>
      </c>
      <c r="W260" s="3">
        <f t="shared" si="40"/>
        <v>3.7841604500840365E-11</v>
      </c>
      <c r="X260" s="3">
        <f t="shared" si="41"/>
        <v>-3.5199999999999995E-12</v>
      </c>
      <c r="Y260" s="3">
        <f t="shared" si="42"/>
        <v>4.7788543769057392E-10</v>
      </c>
      <c r="Z260" s="142">
        <f>Z259+inventory[[#This Row],[Other_radfor]]</f>
        <v>0</v>
      </c>
      <c r="AA260" s="3">
        <f>SUM(inventory[[#This Row],[CO2_temp_s1]:[CO2_temp_s2]])</f>
        <v>1.2289463372968587E-15</v>
      </c>
      <c r="AB260" s="3">
        <f>inventory[[#This Row],[CH4_temp_s1]]+inventory[[#This Row],[CH4_temp_s2]]</f>
        <v>1.5204327836160974E-15</v>
      </c>
      <c r="AC260" s="3">
        <f>inventory[[#This Row],[gas1_temp_s1]]+inventory[[#This Row],[gas1_temp_s2]]</f>
        <v>5.6579873008432142E-14</v>
      </c>
      <c r="AD260" s="3">
        <f>inventory[[#This Row],[gas2_temp_s1]]+inventory[[#This Row],[gas2_temp_s2]]</f>
        <v>-1.9881036601687076E-15</v>
      </c>
      <c r="AE260" s="3">
        <f>inventory[[#This Row],[gas3_temp_s1]]+inventory[[#This Row],[gas3_temp_s2]]</f>
        <v>3.3218910569148296E-13</v>
      </c>
      <c r="AF260" s="142">
        <f>inventory[[#This Row],[other_temp_s1]]+inventory[[#This Row],[other_temp_s2]]</f>
        <v>0</v>
      </c>
      <c r="AG260" s="118">
        <f>inventory[[#This Row],[CO2_flux]]+AG259</f>
        <v>1</v>
      </c>
      <c r="AH260" s="118">
        <f>inventory[[#This Row],[CH4_flux]]+AH259</f>
        <v>1</v>
      </c>
      <c r="AI260" s="118">
        <f>inventory[[#This Row],[Gas1_flux]]+AI259</f>
        <v>1</v>
      </c>
      <c r="AJ260" s="118">
        <f>inventory[[#This Row],[Gas2_flux]]+AJ259</f>
        <v>1</v>
      </c>
      <c r="AK260" s="144">
        <f>inventory[[#This Row],[Gas3_flux]]+AK259</f>
        <v>1</v>
      </c>
      <c r="AL260" s="113">
        <f>A_CO2*(AX259*clim_sens1*(1-EXP(-1/clim_time1))
+AY259*clim_sens1*life1_CO2/(life1_CO2-clim_time1)*(EXP(-1/life1_CO2)-EXP(-1/clim_time1))
+AZ259*clim_sens1*life2_CO2/(life2_CO2-clim_time1)*(EXP(-1/life2_CO2)-EXP(-1/clim_time1))
+BA259*clim_sens1*life3_CO2/(life3_CO2-clim_time1)*(EXP(-1/life3_CO2)-EXP(-1/clim_time1)))
+AL259*EXP(-1/clim_time1)</f>
        <v>8.9421518503825349E-16</v>
      </c>
      <c r="AM260" s="113">
        <f>A_CO2*(AX259*clim_sens2*(1-EXP(-1/clim_time2))
+AY259*clim_sens2*life1_CO2/(life1_CO2-clim_time2)*(EXP(-1/life1_CO2)-EXP(-1/clim_time2))
+AZ259*clim_sens2*life2_CO2/(life2_CO2-clim_time2)*(EXP(-1/life2_CO2)-EXP(-1/clim_time2))
+BA259*clim_sens2*life3_CO2/(life3_CO2-clim_time2)*(EXP(-1/life3_CO2)-EXP(-1/clim_time2)))
+AM259*EXP(-1/clim_time2)</f>
        <v>3.3473115225860512E-16</v>
      </c>
      <c r="AN260" s="113">
        <f t="shared" si="43"/>
        <v>5.6710455982182858E-22</v>
      </c>
      <c r="AO260" s="113">
        <f t="shared" si="44"/>
        <v>1.5204322165115375E-15</v>
      </c>
      <c r="AP260" s="113">
        <f t="shared" si="45"/>
        <v>2.9900286291209426E-14</v>
      </c>
      <c r="AQ260" s="113">
        <f t="shared" si="46"/>
        <v>2.6679586717222713E-14</v>
      </c>
      <c r="AR260" s="113">
        <f t="shared" si="47"/>
        <v>-2.1995085128893397E-26</v>
      </c>
      <c r="AS260" s="113">
        <f t="shared" si="48"/>
        <v>-1.9881036601467126E-15</v>
      </c>
      <c r="AT260" s="113">
        <f t="shared" si="49"/>
        <v>2.990511645150869E-14</v>
      </c>
      <c r="AU260" s="113">
        <f t="shared" si="50"/>
        <v>3.0228398923997425E-13</v>
      </c>
      <c r="AV260" s="113">
        <f t="shared" si="51"/>
        <v>0</v>
      </c>
      <c r="AW260" s="149">
        <f>T259*Other_forcing_efficacy*clim_sens2*(1-EXP(-1/clim_time2))
+AW259*EXP(-1/clim_time2)</f>
        <v>0</v>
      </c>
      <c r="AX260" s="113">
        <f>p_0*(inventory[[#This Row],[CO2_flux]]+inventory[[#This Row],[CH4_to_CO2]])+AX259</f>
        <v>0.51608749958851541</v>
      </c>
      <c r="AY260" s="113">
        <f>p_1*(inventory[[#This Row],[CO2_flux]]+inventory[[#This Row],[CH4_to_CO2]])+AY259*EXP(-1/life1_CO2)</f>
        <v>0.28558372716117036</v>
      </c>
      <c r="AZ260" s="113">
        <f>p_2*(inventory[[#This Row],[CO2_flux]]+inventory[[#This Row],[CH4_to_CO2]])+AZ259*EXP(-1/life2_CO2)</f>
        <v>8.642630548088031E-4</v>
      </c>
      <c r="BA260" s="113">
        <f>p_3*(inventory[[#This Row],[CO2_flux]]+inventory[[#This Row],[CH4_to_CO2]])+BA259*EXP(-1/life3_CO2)</f>
        <v>3.1219844623132841E-10</v>
      </c>
      <c r="BB260" s="113">
        <f>IF(fossil_CH4,K259*(1-EXP(-1/life_CH4))*CH4_to_CO2,0)</f>
        <v>1.5903846942569396E-10</v>
      </c>
    </row>
    <row r="261" spans="1:54" x14ac:dyDescent="0.2">
      <c r="A261" s="43">
        <v>254</v>
      </c>
      <c r="B261" s="107">
        <v>0</v>
      </c>
      <c r="C261" s="107">
        <v>0</v>
      </c>
      <c r="D261" s="107">
        <v>0</v>
      </c>
      <c r="E261" s="107">
        <v>0</v>
      </c>
      <c r="F261" s="107">
        <v>0</v>
      </c>
      <c r="G261" s="107">
        <v>0</v>
      </c>
      <c r="H261" s="131">
        <f>SUM(inventory[[#This Row],[CO2_IRF]:[other_IRF]])</f>
        <v>5.1534103879857846E-10</v>
      </c>
      <c r="I261" s="133">
        <f>SUM(inventory[[#This Row],[CO2_temp]:[other_temp]])</f>
        <v>3.879113655107488E-13</v>
      </c>
      <c r="J261" s="117">
        <f>SUM(inventory[[#This Row],[CO2_mass0]:[CO2_mass3]])</f>
        <v>0.80178897892522127</v>
      </c>
      <c r="K261" s="117">
        <f>inventory[[#This Row],[CH4_flux]]+K260*EXP(-1/life_CH4)</f>
        <v>1.2704801110199021E-9</v>
      </c>
      <c r="L261" s="117">
        <f>inventory[[#This Row],[Gas1_flux]]+L260*EXP(-1/life_gas1)</f>
        <v>0.12255767374391108</v>
      </c>
      <c r="M261" s="117">
        <f>inventory[[#This Row],[Gas2_flux]]+M260*EXP(-1/life_gas2)</f>
        <v>0</v>
      </c>
      <c r="N261" s="140">
        <f>inventory[[#This Row],[Gas3_flux]]+N260*EXP(-1/life_gas3)</f>
        <v>3.537112918102216E-3</v>
      </c>
      <c r="O261" s="3">
        <f>inventory[[#This Row],[CO2]]*A_CO2</f>
        <v>1.4044937543833097E-15</v>
      </c>
      <c r="P261" s="3">
        <f>inventory[[#This Row],[CH4]]*A_CH4</f>
        <v>2.6746966621302503E-22</v>
      </c>
      <c r="Q261" s="3">
        <f>inventory[[#This Row],[gas1]]*A_gas1</f>
        <v>4.3733053056319733E-14</v>
      </c>
      <c r="R261" s="3">
        <f>inventory[[#This Row],[gas2]]*A_gas2</f>
        <v>0</v>
      </c>
      <c r="S261" s="3">
        <f>inventory[[#This Row],[gas3]]*A_gas3</f>
        <v>3.7699337803873906E-14</v>
      </c>
      <c r="T261" s="142">
        <f>inventory[[#This Row],[Other_forcing]]/earth_area</f>
        <v>0</v>
      </c>
      <c r="U261" s="3">
        <f>U260+A_CO2*(AX260+AY260*life1_CO2*(1-EXP(-1/life1_CO2))+AZ260*life2_CO2*(1-EXP(-1/life2_CO2))+BA260*life3_CO2*(1-EXP(-1/life3_CO2)))</f>
        <v>4.4143303721591673E-13</v>
      </c>
      <c r="V261" s="3">
        <f t="shared" si="39"/>
        <v>2.6105279634525908E-12</v>
      </c>
      <c r="W261" s="3">
        <f t="shared" si="40"/>
        <v>3.7885518767859977E-11</v>
      </c>
      <c r="X261" s="3">
        <f t="shared" si="41"/>
        <v>-3.5199999999999995E-12</v>
      </c>
      <c r="Y261" s="3">
        <f t="shared" si="42"/>
        <v>4.7792355903004995E-10</v>
      </c>
      <c r="Z261" s="142">
        <f>Z260+inventory[[#This Row],[Other_radfor]]</f>
        <v>0</v>
      </c>
      <c r="AA261" s="3">
        <f>SUM(inventory[[#This Row],[CO2_temp_s1]:[CO2_temp_s2]])</f>
        <v>1.2287499541775339E-15</v>
      </c>
      <c r="AB261" s="3">
        <f>inventory[[#This Row],[CH4_temp_s1]]+inventory[[#This Row],[CH4_temp_s2]]</f>
        <v>1.5167243705508694E-15</v>
      </c>
      <c r="AC261" s="3">
        <f>inventory[[#This Row],[gas1_temp_s1]]+inventory[[#This Row],[gas1_temp_s2]]</f>
        <v>5.6314658599987431E-14</v>
      </c>
      <c r="AD261" s="3">
        <f>inventory[[#This Row],[gas2_temp_s1]]+inventory[[#This Row],[gas2_temp_s2]]</f>
        <v>-1.9832546292555855E-15</v>
      </c>
      <c r="AE261" s="3">
        <f>inventory[[#This Row],[gas3_temp_s1]]+inventory[[#This Row],[gas3_temp_s2]]</f>
        <v>3.3083448721528854E-13</v>
      </c>
      <c r="AF261" s="142">
        <f>inventory[[#This Row],[other_temp_s1]]+inventory[[#This Row],[other_temp_s2]]</f>
        <v>0</v>
      </c>
      <c r="AG261" s="118">
        <f>inventory[[#This Row],[CO2_flux]]+AG260</f>
        <v>1</v>
      </c>
      <c r="AH261" s="118">
        <f>inventory[[#This Row],[CH4_flux]]+AH260</f>
        <v>1</v>
      </c>
      <c r="AI261" s="118">
        <f>inventory[[#This Row],[Gas1_flux]]+AI260</f>
        <v>1</v>
      </c>
      <c r="AJ261" s="118">
        <f>inventory[[#This Row],[Gas2_flux]]+AJ260</f>
        <v>1</v>
      </c>
      <c r="AK261" s="144">
        <f>inventory[[#This Row],[Gas3_flux]]+AK260</f>
        <v>1</v>
      </c>
      <c r="AL261" s="113">
        <f>A_CO2*(AX260*clim_sens1*(1-EXP(-1/clim_time1))
+AY260*clim_sens1*life1_CO2/(life1_CO2-clim_time1)*(EXP(-1/life1_CO2)-EXP(-1/clim_time1))
+AZ260*clim_sens1*life2_CO2/(life2_CO2-clim_time1)*(EXP(-1/life2_CO2)-EXP(-1/clim_time1))
+BA260*clim_sens1*life3_CO2/(life3_CO2-clim_time1)*(EXP(-1/life3_CO2)-EXP(-1/clim_time1)))
+AL260*EXP(-1/clim_time1)</f>
        <v>8.9336495616249608E-16</v>
      </c>
      <c r="AM261" s="113">
        <f>A_CO2*(AX260*clim_sens2*(1-EXP(-1/clim_time2))
+AY260*clim_sens2*life1_CO2/(life1_CO2-clim_time2)*(EXP(-1/life1_CO2)-EXP(-1/clim_time2))
+AZ260*clim_sens2*life2_CO2/(life2_CO2-clim_time2)*(EXP(-1/life2_CO2)-EXP(-1/clim_time2))
+BA260*clim_sens2*life3_CO2/(life3_CO2-clim_time2)*(EXP(-1/life3_CO2)-EXP(-1/clim_time2)))
+AM260*EXP(-1/clim_time2)</f>
        <v>3.3538499801503789E-16</v>
      </c>
      <c r="AN261" s="113">
        <f t="shared" si="43"/>
        <v>5.2316704302886702E-22</v>
      </c>
      <c r="AO261" s="113">
        <f t="shared" si="44"/>
        <v>1.5167238473838264E-15</v>
      </c>
      <c r="AP261" s="113">
        <f t="shared" si="45"/>
        <v>2.965419479485842E-14</v>
      </c>
      <c r="AQ261" s="113">
        <f t="shared" si="46"/>
        <v>2.6660463805129011E-14</v>
      </c>
      <c r="AR261" s="113">
        <f t="shared" si="47"/>
        <v>-1.9526478301415435E-26</v>
      </c>
      <c r="AS261" s="113">
        <f t="shared" si="48"/>
        <v>-1.9832546292360588E-15</v>
      </c>
      <c r="AT261" s="113">
        <f t="shared" si="49"/>
        <v>2.9247887893953009E-14</v>
      </c>
      <c r="AU261" s="113">
        <f t="shared" si="50"/>
        <v>3.0158659932133555E-13</v>
      </c>
      <c r="AV261" s="113">
        <f t="shared" si="51"/>
        <v>0</v>
      </c>
      <c r="AW261" s="149">
        <f>T260*Other_forcing_efficacy*clim_sens2*(1-EXP(-1/clim_time2))
+AW260*EXP(-1/clim_time2)</f>
        <v>0</v>
      </c>
      <c r="AX261" s="113">
        <f>p_0*(inventory[[#This Row],[CO2_flux]]+inventory[[#This Row],[CH4_to_CO2]])+AX260</f>
        <v>0.51608749962039691</v>
      </c>
      <c r="AY261" s="113">
        <f>p_1*(inventory[[#This Row],[CO2_flux]]+inventory[[#This Row],[CH4_to_CO2]])+AY260*EXP(-1/life1_CO2)</f>
        <v>0.28486054771983987</v>
      </c>
      <c r="AZ261" s="113">
        <f>p_2*(inventory[[#This Row],[CO2_flux]]+inventory[[#This Row],[CH4_to_CO2]])+AZ260*EXP(-1/life2_CO2)</f>
        <v>8.4093129697481025E-4</v>
      </c>
      <c r="BA261" s="113">
        <f>p_3*(inventory[[#This Row],[CO2_flux]]+inventory[[#This Row],[CH4_to_CO2]])+BA260*EXP(-1/life3_CO2)</f>
        <v>2.8800961642443207E-10</v>
      </c>
      <c r="BB261" s="113">
        <f>IF(fossil_CH4,K260*(1-EXP(-1/life_CH4))*CH4_to_CO2,0)</f>
        <v>1.4671632459721862E-10</v>
      </c>
    </row>
    <row r="262" spans="1:54" x14ac:dyDescent="0.2">
      <c r="A262" s="43">
        <v>255</v>
      </c>
      <c r="B262" s="107">
        <v>0</v>
      </c>
      <c r="C262" s="107">
        <v>0</v>
      </c>
      <c r="D262" s="107">
        <v>0</v>
      </c>
      <c r="E262" s="107">
        <v>0</v>
      </c>
      <c r="F262" s="107">
        <v>0</v>
      </c>
      <c r="G262" s="107">
        <v>0</v>
      </c>
      <c r="H262" s="131">
        <f>SUM(inventory[[#This Row],[CO2_IRF]:[other_IRF]])</f>
        <v>5.1542327901726486E-10</v>
      </c>
      <c r="I262" s="133">
        <f>SUM(inventory[[#This Row],[CO2_temp]:[other_temp]])</f>
        <v>3.8630943631511747E-13</v>
      </c>
      <c r="J262" s="117">
        <f>SUM(inventory[[#This Row],[CO2_mass0]:[CO2_mass3]])</f>
        <v>0.8010449288923529</v>
      </c>
      <c r="K262" s="117">
        <f>inventory[[#This Row],[CH4_flux]]+K261*EXP(-1/life_CH4)</f>
        <v>1.1720445564888707E-9</v>
      </c>
      <c r="L262" s="117">
        <f>inventory[[#This Row],[Gas1_flux]]+L261*EXP(-1/life_gas1)</f>
        <v>0.12154897432787705</v>
      </c>
      <c r="M262" s="117">
        <f>inventory[[#This Row],[Gas2_flux]]+M261*EXP(-1/life_gas2)</f>
        <v>0</v>
      </c>
      <c r="N262" s="140">
        <f>inventory[[#This Row],[Gas3_flux]]+N261*EXP(-1/life_gas3)</f>
        <v>3.4593773364647168E-3</v>
      </c>
      <c r="O262" s="3">
        <f>inventory[[#This Row],[CO2]]*A_CO2</f>
        <v>1.4031904019407343E-15</v>
      </c>
      <c r="P262" s="3">
        <f>inventory[[#This Row],[CH4]]*A_CH4</f>
        <v>2.4674637846885621E-22</v>
      </c>
      <c r="Q262" s="3">
        <f>inventory[[#This Row],[gas1]]*A_gas1</f>
        <v>4.337311227308105E-14</v>
      </c>
      <c r="R262" s="3">
        <f>inventory[[#This Row],[gas2]]*A_gas2</f>
        <v>0</v>
      </c>
      <c r="S262" s="3">
        <f>inventory[[#This Row],[gas3]]*A_gas3</f>
        <v>3.6870814649712048E-14</v>
      </c>
      <c r="T262" s="142">
        <f>inventory[[#This Row],[Other_forcing]]/earth_area</f>
        <v>0</v>
      </c>
      <c r="U262" s="3">
        <f>U261+A_CO2*(AX261+AY261*life1_CO2*(1-EXP(-1/life1_CO2))+AZ261*life2_CO2*(1-EXP(-1/life2_CO2))+BA261*life3_CO2*(1-EXP(-1/life3_CO2)))</f>
        <v>4.428368789362818E-13</v>
      </c>
      <c r="V262" s="3">
        <f t="shared" si="39"/>
        <v>2.6105279637095596E-12</v>
      </c>
      <c r="W262" s="3">
        <f t="shared" si="40"/>
        <v>3.7929071602631861E-11</v>
      </c>
      <c r="X262" s="3">
        <f t="shared" si="41"/>
        <v>-3.5199999999999995E-12</v>
      </c>
      <c r="Y262" s="3">
        <f t="shared" si="42"/>
        <v>4.779608425719872E-10</v>
      </c>
      <c r="Z262" s="142">
        <f>Z261+inventory[[#This Row],[Other_radfor]]</f>
        <v>0</v>
      </c>
      <c r="AA262" s="3">
        <f>SUM(inventory[[#This Row],[CO2_temp_s1]:[CO2_temp_s2]])</f>
        <v>1.2285535825380455E-15</v>
      </c>
      <c r="AB262" s="3">
        <f>inventory[[#This Row],[CH4_temp_s1]]+inventory[[#This Row],[CH4_temp_s2]]</f>
        <v>1.5130250056654237E-15</v>
      </c>
      <c r="AC262" s="3">
        <f>inventory[[#This Row],[gas1_temp_s1]]+inventory[[#This Row],[gas1_temp_s2]]</f>
        <v>5.6051138084978617E-14</v>
      </c>
      <c r="AD262" s="3">
        <f>inventory[[#This Row],[gas2_temp_s1]]+inventory[[#This Row],[gas2_temp_s2]]</f>
        <v>-1.9784174252415299E-15</v>
      </c>
      <c r="AE262" s="3">
        <f>inventory[[#This Row],[gas3_temp_s1]]+inventory[[#This Row],[gas3_temp_s2]]</f>
        <v>3.2949513706717692E-13</v>
      </c>
      <c r="AF262" s="142">
        <f>inventory[[#This Row],[other_temp_s1]]+inventory[[#This Row],[other_temp_s2]]</f>
        <v>0</v>
      </c>
      <c r="AG262" s="118">
        <f>inventory[[#This Row],[CO2_flux]]+AG261</f>
        <v>1</v>
      </c>
      <c r="AH262" s="118">
        <f>inventory[[#This Row],[CH4_flux]]+AH261</f>
        <v>1</v>
      </c>
      <c r="AI262" s="118">
        <f>inventory[[#This Row],[Gas1_flux]]+AI261</f>
        <v>1</v>
      </c>
      <c r="AJ262" s="118">
        <f>inventory[[#This Row],[Gas2_flux]]+AJ261</f>
        <v>1</v>
      </c>
      <c r="AK262" s="144">
        <f>inventory[[#This Row],[Gas3_flux]]+AK261</f>
        <v>1</v>
      </c>
      <c r="AL262" s="113">
        <f>A_CO2*(AX261*clim_sens1*(1-EXP(-1/clim_time1))
+AY261*clim_sens1*life1_CO2/(life1_CO2-clim_time1)*(EXP(-1/life1_CO2)-EXP(-1/clim_time1))
+AZ261*clim_sens1*life2_CO2/(life2_CO2-clim_time1)*(EXP(-1/life2_CO2)-EXP(-1/clim_time1))
+BA261*clim_sens1*life3_CO2/(life3_CO2-clim_time1)*(EXP(-1/life3_CO2)-EXP(-1/clim_time1)))
+AL261*EXP(-1/clim_time1)</f>
        <v>8.9251769951378398E-16</v>
      </c>
      <c r="AM262" s="113">
        <f>A_CO2*(AX261*clim_sens2*(1-EXP(-1/clim_time2))
+AY261*clim_sens2*life1_CO2/(life1_CO2-clim_time2)*(EXP(-1/life1_CO2)-EXP(-1/clim_time2))
+AZ261*clim_sens2*life2_CO2/(life2_CO2-clim_time2)*(EXP(-1/life2_CO2)-EXP(-1/clim_time2))
+BA261*clim_sens2*life3_CO2/(life3_CO2-clim_time2)*(EXP(-1/life3_CO2)-EXP(-1/clim_time2)))
+AM261*EXP(-1/clim_time2)</f>
        <v>3.3603588302426166E-16</v>
      </c>
      <c r="AN262" s="113">
        <f t="shared" si="43"/>
        <v>4.826336285513925E-22</v>
      </c>
      <c r="AO262" s="113">
        <f t="shared" si="44"/>
        <v>1.5130245230317951E-15</v>
      </c>
      <c r="AP262" s="113">
        <f t="shared" si="45"/>
        <v>2.941012873144073E-14</v>
      </c>
      <c r="AQ262" s="113">
        <f t="shared" si="46"/>
        <v>2.664100935353789E-14</v>
      </c>
      <c r="AR262" s="113">
        <f t="shared" si="47"/>
        <v>-1.733493426469092E-26</v>
      </c>
      <c r="AS262" s="113">
        <f t="shared" si="48"/>
        <v>-1.978417425224195E-15</v>
      </c>
      <c r="AT262" s="113">
        <f t="shared" si="49"/>
        <v>2.8605103332206539E-14</v>
      </c>
      <c r="AU262" s="113">
        <f t="shared" si="50"/>
        <v>3.0089003373497038E-13</v>
      </c>
      <c r="AV262" s="113">
        <f t="shared" si="51"/>
        <v>0</v>
      </c>
      <c r="AW262" s="149">
        <f>T261*Other_forcing_efficacy*clim_sens2*(1-EXP(-1/clim_time2))
+AW261*EXP(-1/clim_time2)</f>
        <v>0</v>
      </c>
      <c r="AX262" s="113">
        <f>p_0*(inventory[[#This Row],[CO2_flux]]+inventory[[#This Row],[CH4_to_CO2]])+AX261</f>
        <v>0.51608749964980827</v>
      </c>
      <c r="AY262" s="113">
        <f>p_1*(inventory[[#This Row],[CO2_flux]]+inventory[[#This Row],[CH4_to_CO2]])+AY261*EXP(-1/life1_CO2)</f>
        <v>0.28413919957263156</v>
      </c>
      <c r="AZ262" s="113">
        <f>p_2*(inventory[[#This Row],[CO2_flux]]+inventory[[#This Row],[CH4_to_CO2]])+AZ261*EXP(-1/life2_CO2)</f>
        <v>8.1822940421819902E-4</v>
      </c>
      <c r="BA262" s="113">
        <f>p_3*(inventory[[#This Row],[CO2_flux]]+inventory[[#This Row],[CH4_to_CO2]])+BA261*EXP(-1/life3_CO2)</f>
        <v>2.6569491345733893E-10</v>
      </c>
      <c r="BB262" s="113">
        <f>IF(fossil_CH4,K261*(1-EXP(-1/life_CH4))*CH4_to_CO2,0)</f>
        <v>1.3534888748016815E-10</v>
      </c>
    </row>
    <row r="263" spans="1:54" x14ac:dyDescent="0.2">
      <c r="A263" s="43">
        <v>256</v>
      </c>
      <c r="B263" s="107">
        <v>0</v>
      </c>
      <c r="C263" s="107">
        <v>0</v>
      </c>
      <c r="D263" s="107">
        <v>0</v>
      </c>
      <c r="E263" s="107">
        <v>0</v>
      </c>
      <c r="F263" s="107">
        <v>0</v>
      </c>
      <c r="G263" s="107">
        <v>0</v>
      </c>
      <c r="H263" s="131">
        <f>SUM(inventory[[#This Row],[CO2_IRF]:[other_IRF]])</f>
        <v>5.1550434009204993E-10</v>
      </c>
      <c r="I263" s="133">
        <f>SUM(inventory[[#This Row],[CO2_temp]:[other_temp]])</f>
        <v>3.8472415363087989E-13</v>
      </c>
      <c r="J263" s="117">
        <f>SUM(inventory[[#This Row],[CO2_mass0]:[CO2_mass3]])</f>
        <v>0.80030331837727142</v>
      </c>
      <c r="K263" s="117">
        <f>inventory[[#This Row],[CH4_flux]]+K262*EXP(-1/life_CH4)</f>
        <v>1.0812356923025258E-9</v>
      </c>
      <c r="L263" s="117">
        <f>inventory[[#This Row],[Gas1_flux]]+L262*EXP(-1/life_gas1)</f>
        <v>0.12054857691759122</v>
      </c>
      <c r="M263" s="117">
        <f>inventory[[#This Row],[Gas2_flux]]+M262*EXP(-1/life_gas2)</f>
        <v>0</v>
      </c>
      <c r="N263" s="140">
        <f>inventory[[#This Row],[Gas3_flux]]+N262*EXP(-1/life_gas3)</f>
        <v>3.3833501596173487E-3</v>
      </c>
      <c r="O263" s="3">
        <f>inventory[[#This Row],[CO2]]*A_CO2</f>
        <v>1.4018913228014661E-15</v>
      </c>
      <c r="P263" s="3">
        <f>inventory[[#This Row],[CH4]]*A_CH4</f>
        <v>2.2762871076006584E-22</v>
      </c>
      <c r="Q263" s="3">
        <f>inventory[[#This Row],[gas1]]*A_gas1</f>
        <v>4.3016133948632323E-14</v>
      </c>
      <c r="R263" s="3">
        <f>inventory[[#This Row],[gas2]]*A_gas2</f>
        <v>0</v>
      </c>
      <c r="S263" s="3">
        <f>inventory[[#This Row],[gas3]]*A_gas3</f>
        <v>3.6060500054558666E-14</v>
      </c>
      <c r="T263" s="142">
        <f>inventory[[#This Row],[Other_forcing]]/earth_area</f>
        <v>0</v>
      </c>
      <c r="U263" s="3">
        <f>U262+A_CO2*(AX262+AY262*life1_CO2*(1-EXP(-1/life1_CO2))+AZ262*life2_CO2*(1-EXP(-1/life2_CO2))+BA262*life3_CO2*(1-EXP(-1/life3_CO2)))</f>
        <v>4.4423941944398969E-13</v>
      </c>
      <c r="V263" s="3">
        <f t="shared" si="39"/>
        <v>2.6105279639466188E-12</v>
      </c>
      <c r="W263" s="3">
        <f t="shared" si="40"/>
        <v>3.7972265979890155E-11</v>
      </c>
      <c r="X263" s="3">
        <f t="shared" si="41"/>
        <v>-3.5199999999999995E-12</v>
      </c>
      <c r="Y263" s="3">
        <f t="shared" si="42"/>
        <v>4.7799730672876911E-10</v>
      </c>
      <c r="Z263" s="142">
        <f>Z262+inventory[[#This Row],[Other_radfor]]</f>
        <v>0</v>
      </c>
      <c r="AA263" s="3">
        <f>SUM(inventory[[#This Row],[CO2_temp_s1]:[CO2_temp_s2]])</f>
        <v>1.2283572044503227E-15</v>
      </c>
      <c r="AB263" s="3">
        <f>inventory[[#This Row],[CH4_temp_s1]]+inventory[[#This Row],[CH4_temp_s2]]</f>
        <v>1.5093346666373602E-15</v>
      </c>
      <c r="AC263" s="3">
        <f>inventory[[#This Row],[gas1_temp_s1]]+inventory[[#This Row],[gas1_temp_s2]]</f>
        <v>5.5789298714483743E-14</v>
      </c>
      <c r="AD263" s="3">
        <f>inventory[[#This Row],[gas2_temp_s1]]+inventory[[#This Row],[gas2_temp_s2]]</f>
        <v>-1.9735920192804305E-15</v>
      </c>
      <c r="AE263" s="3">
        <f>inventory[[#This Row],[gas3_temp_s1]]+inventory[[#This Row],[gas3_temp_s2]]</f>
        <v>3.2817075506458888E-13</v>
      </c>
      <c r="AF263" s="142">
        <f>inventory[[#This Row],[other_temp_s1]]+inventory[[#This Row],[other_temp_s2]]</f>
        <v>0</v>
      </c>
      <c r="AG263" s="118">
        <f>inventory[[#This Row],[CO2_flux]]+AG262</f>
        <v>1</v>
      </c>
      <c r="AH263" s="118">
        <f>inventory[[#This Row],[CH4_flux]]+AH262</f>
        <v>1</v>
      </c>
      <c r="AI263" s="118">
        <f>inventory[[#This Row],[Gas1_flux]]+AI262</f>
        <v>1</v>
      </c>
      <c r="AJ263" s="118">
        <f>inventory[[#This Row],[Gas2_flux]]+AJ262</f>
        <v>1</v>
      </c>
      <c r="AK263" s="144">
        <f>inventory[[#This Row],[Gas3_flux]]+AK262</f>
        <v>1</v>
      </c>
      <c r="AL263" s="113">
        <f>A_CO2*(AX262*clim_sens1*(1-EXP(-1/clim_time1))
+AY262*clim_sens1*life1_CO2/(life1_CO2-clim_time1)*(EXP(-1/life1_CO2)-EXP(-1/clim_time1))
+AZ262*clim_sens1*life2_CO2/(life2_CO2-clim_time1)*(EXP(-1/life2_CO2)-EXP(-1/clim_time1))
+BA262*clim_sens1*life3_CO2/(life3_CO2-clim_time1)*(EXP(-1/life3_CO2)-EXP(-1/clim_time1)))
+AL262*EXP(-1/clim_time1)</f>
        <v>8.9167338545163227E-16</v>
      </c>
      <c r="AM263" s="113">
        <f>A_CO2*(AX262*clim_sens2*(1-EXP(-1/clim_time2))
+AY262*clim_sens2*life1_CO2/(life1_CO2-clim_time2)*(EXP(-1/life1_CO2)-EXP(-1/clim_time2))
+AZ262*clim_sens2*life2_CO2/(life2_CO2-clim_time2)*(EXP(-1/life2_CO2)-EXP(-1/clim_time2))
+BA262*clim_sens2*life3_CO2/(life3_CO2-clim_time2)*(EXP(-1/life3_CO2)-EXP(-1/clim_time2)))
+AM262*EXP(-1/clim_time2)</f>
        <v>3.366838189986904E-16</v>
      </c>
      <c r="AN263" s="113">
        <f t="shared" si="43"/>
        <v>4.4524058485383623E-22</v>
      </c>
      <c r="AO263" s="113">
        <f t="shared" si="44"/>
        <v>1.5093342213967753E-15</v>
      </c>
      <c r="AP263" s="113">
        <f t="shared" si="45"/>
        <v>2.9168071430820976E-14</v>
      </c>
      <c r="AQ263" s="113">
        <f t="shared" si="46"/>
        <v>2.6621227283662767E-14</v>
      </c>
      <c r="AR263" s="113">
        <f t="shared" si="47"/>
        <v>-1.5389357021914836E-26</v>
      </c>
      <c r="AS263" s="113">
        <f t="shared" si="48"/>
        <v>-1.973592019265041E-15</v>
      </c>
      <c r="AT263" s="113">
        <f t="shared" si="49"/>
        <v>2.7976445328732318E-14</v>
      </c>
      <c r="AU263" s="113">
        <f t="shared" si="50"/>
        <v>3.0019430973585655E-13</v>
      </c>
      <c r="AV263" s="113">
        <f t="shared" si="51"/>
        <v>0</v>
      </c>
      <c r="AW263" s="149">
        <f>T262*Other_forcing_efficacy*clim_sens2*(1-EXP(-1/clim_time2))
+AW262*EXP(-1/clim_time2)</f>
        <v>0</v>
      </c>
      <c r="AX263" s="113">
        <f>p_0*(inventory[[#This Row],[CO2_flux]]+inventory[[#This Row],[CH4_to_CO2]])+AX262</f>
        <v>0.51608749967694079</v>
      </c>
      <c r="AY263" s="113">
        <f>p_1*(inventory[[#This Row],[CO2_flux]]+inventory[[#This Row],[CH4_to_CO2]])+AY262*EXP(-1/life1_CO2)</f>
        <v>0.28341967808238361</v>
      </c>
      <c r="AZ263" s="113">
        <f>p_2*(inventory[[#This Row],[CO2_flux]]+inventory[[#This Row],[CH4_to_CO2]])+AZ262*EXP(-1/life2_CO2)</f>
        <v>7.9614037283794463E-4</v>
      </c>
      <c r="BA263" s="113">
        <f>p_3*(inventory[[#This Row],[CO2_flux]]+inventory[[#This Row],[CH4_to_CO2]])+BA262*EXP(-1/life3_CO2)</f>
        <v>2.451091318182607E-10</v>
      </c>
      <c r="BB263" s="113">
        <f>IF(fossil_CH4,K262*(1-EXP(-1/life_CH4))*CH4_to_CO2,0)</f>
        <v>1.2486218825622428E-10</v>
      </c>
    </row>
    <row r="264" spans="1:54" x14ac:dyDescent="0.2">
      <c r="A264" s="43">
        <v>257</v>
      </c>
      <c r="B264" s="107">
        <v>0</v>
      </c>
      <c r="C264" s="107">
        <v>0</v>
      </c>
      <c r="D264" s="107">
        <v>0</v>
      </c>
      <c r="E264" s="107">
        <v>0</v>
      </c>
      <c r="F264" s="107">
        <v>0</v>
      </c>
      <c r="G264" s="107">
        <v>0</v>
      </c>
      <c r="H264" s="131">
        <f>SUM(inventory[[#This Row],[CO2_IRF]:[other_IRF]])</f>
        <v>5.1558424298517247E-10</v>
      </c>
      <c r="I264" s="133">
        <f>SUM(inventory[[#This Row],[CO2_temp]:[other_temp]])</f>
        <v>3.8315521112865735E-13</v>
      </c>
      <c r="J264" s="117">
        <f>SUM(inventory[[#This Row],[CO2_mass0]:[CO2_mass3]])</f>
        <v>0.79956412620989947</v>
      </c>
      <c r="K264" s="117">
        <f>inventory[[#This Row],[CH4_flux]]+K263*EXP(-1/life_CH4)</f>
        <v>9.9746260996351744E-10</v>
      </c>
      <c r="L264" s="117">
        <f>inventory[[#This Row],[Gas1_flux]]+L263*EXP(-1/life_gas1)</f>
        <v>0.11955641318417547</v>
      </c>
      <c r="M264" s="117">
        <f>inventory[[#This Row],[Gas2_flux]]+M263*EXP(-1/life_gas2)</f>
        <v>0</v>
      </c>
      <c r="N264" s="140">
        <f>inventory[[#This Row],[Gas3_flux]]+N263*EXP(-1/life_gas3)</f>
        <v>3.3089938417301908E-3</v>
      </c>
      <c r="O264" s="3">
        <f>inventory[[#This Row],[CO2]]*A_CO2</f>
        <v>1.4005964798818807E-15</v>
      </c>
      <c r="P264" s="3">
        <f>inventory[[#This Row],[CH4]]*A_CH4</f>
        <v>2.0999226121906248E-22</v>
      </c>
      <c r="Q264" s="3">
        <f>inventory[[#This Row],[gas1]]*A_gas1</f>
        <v>4.2662093700734887E-14</v>
      </c>
      <c r="R264" s="3">
        <f>inventory[[#This Row],[gas2]]*A_gas2</f>
        <v>0</v>
      </c>
      <c r="S264" s="3">
        <f>inventory[[#This Row],[gas3]]*A_gas3</f>
        <v>3.526799384659056E-14</v>
      </c>
      <c r="T264" s="142">
        <f>inventory[[#This Row],[Other_forcing]]/earth_area</f>
        <v>0</v>
      </c>
      <c r="U264" s="3">
        <f>U263+A_CO2*(AX263+AY263*life1_CO2*(1-EXP(-1/life1_CO2))+AZ263*life2_CO2*(1-EXP(-1/life2_CO2))+BA263*life3_CO2*(1-EXP(-1/life3_CO2)))</f>
        <v>4.4564066299373336E-13</v>
      </c>
      <c r="V264" s="3">
        <f t="shared" ref="V264:V327" si="52">V263+K263*A_CH4*life_CH4*(1-EXP(-1/life_CH4))</f>
        <v>2.6105279641653107E-12</v>
      </c>
      <c r="W264" s="3">
        <f t="shared" ref="W264:W327" si="53">W263+L263*A_gas1*life_gas1*(1-EXP(-1/life_gas1))</f>
        <v>3.8015104849885744E-11</v>
      </c>
      <c r="X264" s="3">
        <f t="shared" ref="X264:X327" si="54">X263+M263*A_gas2*life_gas2*(1-EXP(-1/life_gas2))</f>
        <v>-3.5199999999999995E-12</v>
      </c>
      <c r="Y264" s="3">
        <f t="shared" ref="Y264:Y327" si="55">Y263+N263*A_gas3*life_gas3*(1-EXP(-1/life_gas3))</f>
        <v>4.7803296950812765E-10</v>
      </c>
      <c r="Z264" s="142">
        <f>Z263+inventory[[#This Row],[Other_radfor]]</f>
        <v>0</v>
      </c>
      <c r="AA264" s="3">
        <f>SUM(inventory[[#This Row],[CO2_temp_s1]:[CO2_temp_s2]])</f>
        <v>1.2281608025904343E-15</v>
      </c>
      <c r="AB264" s="3">
        <f>inventory[[#This Row],[CH4_temp_s1]]+inventory[[#This Row],[CH4_temp_s2]]</f>
        <v>1.5056533312183778E-15</v>
      </c>
      <c r="AC264" s="3">
        <f>inventory[[#This Row],[gas1_temp_s1]]+inventory[[#This Row],[gas1_temp_s2]]</f>
        <v>5.5529127841601076E-14</v>
      </c>
      <c r="AD264" s="3">
        <f>inventory[[#This Row],[gas2_temp_s1]]+inventory[[#This Row],[gas2_temp_s2]]</f>
        <v>-1.9687783825965348E-15</v>
      </c>
      <c r="AE264" s="3">
        <f>inventory[[#This Row],[gas3_temp_s1]]+inventory[[#This Row],[gas3_temp_s2]]</f>
        <v>3.2686104753584398E-13</v>
      </c>
      <c r="AF264" s="142">
        <f>inventory[[#This Row],[other_temp_s1]]+inventory[[#This Row],[other_temp_s2]]</f>
        <v>0</v>
      </c>
      <c r="AG264" s="118">
        <f>inventory[[#This Row],[CO2_flux]]+AG263</f>
        <v>1</v>
      </c>
      <c r="AH264" s="118">
        <f>inventory[[#This Row],[CH4_flux]]+AH263</f>
        <v>1</v>
      </c>
      <c r="AI264" s="118">
        <f>inventory[[#This Row],[Gas1_flux]]+AI263</f>
        <v>1</v>
      </c>
      <c r="AJ264" s="118">
        <f>inventory[[#This Row],[Gas2_flux]]+AJ263</f>
        <v>1</v>
      </c>
      <c r="AK264" s="144">
        <f>inventory[[#This Row],[Gas3_flux]]+AK263</f>
        <v>1</v>
      </c>
      <c r="AL264" s="113">
        <f>A_CO2*(AX263*clim_sens1*(1-EXP(-1/clim_time1))
+AY263*clim_sens1*life1_CO2/(life1_CO2-clim_time1)*(EXP(-1/life1_CO2)-EXP(-1/clim_time1))
+AZ263*clim_sens1*life2_CO2/(life2_CO2-clim_time1)*(EXP(-1/life2_CO2)-EXP(-1/clim_time1))
+BA263*clim_sens1*life3_CO2/(life3_CO2-clim_time1)*(EXP(-1/life3_CO2)-EXP(-1/clim_time1)))
+AL263*EXP(-1/clim_time1)</f>
        <v>8.9083198500749434E-16</v>
      </c>
      <c r="AM264" s="113">
        <f>A_CO2*(AX263*clim_sens2*(1-EXP(-1/clim_time2))
+AY263*clim_sens2*life1_CO2/(life1_CO2-clim_time2)*(EXP(-1/life1_CO2)-EXP(-1/clim_time2))
+AZ263*clim_sens2*life2_CO2/(life2_CO2-clim_time2)*(EXP(-1/life2_CO2)-EXP(-1/clim_time2))
+BA263*clim_sens2*life3_CO2/(life3_CO2-clim_time2)*(EXP(-1/life3_CO2)-EXP(-1/clim_time2)))
+AM263*EXP(-1/clim_time2)</f>
        <v>3.3732881758293992E-16</v>
      </c>
      <c r="AN264" s="113">
        <f t="shared" ref="AN264:AN327" si="56">A_CH4*K263*clim_sens1*life_CH4/(life_CH4-clim_time1)*(EXP(-1/life_CH4)-EXP(-1/clim_time1))
+AN263*EXP(-1/clim_time1)</f>
        <v>4.1074461238069012E-22</v>
      </c>
      <c r="AO264" s="113">
        <f t="shared" ref="AO264:AO327" si="57">A_CH4*K263*clim_sens2*life_CH4/(life_CH4-clim_time2)*(EXP(-1/life_CH4)-EXP(-1/clim_time2))
+AO263*EXP(-1/clim_time2)</f>
        <v>1.5056529204737654E-15</v>
      </c>
      <c r="AP264" s="113">
        <f t="shared" ref="AP264:AP327" si="58">A_gas1*L263*clim_sens1*life_gas1/(life_gas1-clim_time1)*(EXP(-1/life_gas1)-EXP(-1/clim_time1))
+AP263*EXP(-1/clim_time1)</f>
        <v>2.8928006360065742E-14</v>
      </c>
      <c r="AQ264" s="113">
        <f t="shared" ref="AQ264:AQ327" si="59">A_gas1*L263*clim_sens2*life_gas1/(life_gas1-clim_time2)*(EXP(-1/life_gas1)-EXP(-1/clim_time2))
+AQ263*EXP(-1/clim_time2)</f>
        <v>2.6601121481535333E-14</v>
      </c>
      <c r="AR264" s="113">
        <f t="shared" ref="AR264:AR327" si="60">A_gas2*M263*clim_sens1*life_gas2/(life_gas2-clim_time1)*(EXP(-1/life_gas2)-EXP(-1/clim_time1))
+AR263*EXP(-1/clim_time1)</f>
        <v>-1.3662140619151759E-26</v>
      </c>
      <c r="AS264" s="113">
        <f t="shared" ref="AS264:AS327" si="61">A_gas2*M263*clim_sens2*life_gas2/(life_gas2-clim_time2)*(EXP(-1/life_gas2)-EXP(-1/clim_time2))
+AS263*EXP(-1/clim_time2)</f>
        <v>-1.9687783825828725E-15</v>
      </c>
      <c r="AT264" s="113">
        <f t="shared" ref="AT264:AT327" si="62">A_gas3*N263*clim_sens1*life_gas3/(life_gas3-clim_time1)*(EXP(-1/life_gas3)-EXP(-1/clim_time1))
+AT263*EXP(-1/clim_time1)</f>
        <v>2.7361603422358544E-14</v>
      </c>
      <c r="AU264" s="113">
        <f t="shared" ref="AU264:AU327" si="63">A_gas3*N263*clim_sens2*life_gas3/(life_gas3-clim_time2)*(EXP(-1/life_gas3)-EXP(-1/clim_time2))
+AU263*EXP(-1/clim_time2)</f>
        <v>2.9949944411348541E-13</v>
      </c>
      <c r="AV264" s="113">
        <f t="shared" ref="AV264:AV327" si="64">T263*Other_forcing_efficacy*clim_sens1*(1-EXP(-1/clim_time1))
+AV263*EXP(-1/clim_time1)</f>
        <v>0</v>
      </c>
      <c r="AW264" s="149">
        <f>T263*Other_forcing_efficacy*clim_sens2*(1-EXP(-1/clim_time2))
+AW263*EXP(-1/clim_time2)</f>
        <v>0</v>
      </c>
      <c r="AX264" s="113">
        <f>p_0*(inventory[[#This Row],[CO2_flux]]+inventory[[#This Row],[CH4_to_CO2]])+AX263</f>
        <v>0.5160874997019711</v>
      </c>
      <c r="AY264" s="113">
        <f>p_1*(inventory[[#This Row],[CO2_flux]]+inventory[[#This Row],[CH4_to_CO2]])+AY263*EXP(-1/life1_CO2)</f>
        <v>0.28270197862366131</v>
      </c>
      <c r="AZ264" s="113">
        <f>p_2*(inventory[[#This Row],[CO2_flux]]+inventory[[#This Row],[CH4_to_CO2]])+AZ263*EXP(-1/life2_CO2)</f>
        <v>7.746476581486912E-4</v>
      </c>
      <c r="BA264" s="113">
        <f>p_3*(inventory[[#This Row],[CO2_flux]]+inventory[[#This Row],[CH4_to_CO2]])+BA263*EXP(-1/life3_CO2)</f>
        <v>2.2611831637622958E-10</v>
      </c>
      <c r="BB264" s="113">
        <f>IF(fossil_CH4,K263*(1-EXP(-1/life_CH4))*CH4_to_CO2,0)</f>
        <v>1.1518798821613651E-10</v>
      </c>
    </row>
    <row r="265" spans="1:54" x14ac:dyDescent="0.2">
      <c r="A265" s="43">
        <v>258</v>
      </c>
      <c r="B265" s="107">
        <v>0</v>
      </c>
      <c r="C265" s="107">
        <v>0</v>
      </c>
      <c r="D265" s="107">
        <v>0</v>
      </c>
      <c r="E265" s="107">
        <v>0</v>
      </c>
      <c r="F265" s="107">
        <v>0</v>
      </c>
      <c r="G265" s="107">
        <v>0</v>
      </c>
      <c r="H265" s="131">
        <f>SUM(inventory[[#This Row],[CO2_IRF]:[other_IRF]])</f>
        <v>5.1566300823879509E-10</v>
      </c>
      <c r="I265" s="133">
        <f>SUM(inventory[[#This Row],[CO2_temp]:[other_temp]])</f>
        <v>3.8160230894884697E-13</v>
      </c>
      <c r="J265" s="117">
        <f>SUM(inventory[[#This Row],[CO2_mass0]:[CO2_mass3]])</f>
        <v>0.79882733167848052</v>
      </c>
      <c r="K265" s="117">
        <f>inventory[[#This Row],[CH4_flux]]+K264*EXP(-1/life_CH4)</f>
        <v>9.2018018398605908E-10</v>
      </c>
      <c r="L265" s="117">
        <f>inventory[[#This Row],[Gas1_flux]]+L264*EXP(-1/life_gas1)</f>
        <v>0.11857241536112612</v>
      </c>
      <c r="M265" s="117">
        <f>inventory[[#This Row],[Gas2_flux]]+M264*EXP(-1/life_gas2)</f>
        <v>0</v>
      </c>
      <c r="N265" s="140">
        <f>inventory[[#This Row],[Gas3_flux]]+N264*EXP(-1/life_gas3)</f>
        <v>3.2362716621228147E-3</v>
      </c>
      <c r="O265" s="3">
        <f>inventory[[#This Row],[CO2]]*A_CO2</f>
        <v>1.399305836901194E-15</v>
      </c>
      <c r="P265" s="3">
        <f>inventory[[#This Row],[CH4]]*A_CH4</f>
        <v>1.9372226651310067E-22</v>
      </c>
      <c r="Q265" s="3">
        <f>inventory[[#This Row],[gas1]]*A_gas1</f>
        <v>4.2310967347825807E-14</v>
      </c>
      <c r="R265" s="3">
        <f>inventory[[#This Row],[gas2]]*A_gas2</f>
        <v>0</v>
      </c>
      <c r="S265" s="3">
        <f>inventory[[#This Row],[gas3]]*A_gas3</f>
        <v>3.4492904648611711E-14</v>
      </c>
      <c r="T265" s="142">
        <f>inventory[[#This Row],[Other_forcing]]/earth_area</f>
        <v>0</v>
      </c>
      <c r="U265" s="3">
        <f>U264+A_CO2*(AX264+AY264*life1_CO2*(1-EXP(-1/life1_CO2))+AZ264*life2_CO2*(1-EXP(-1/life2_CO2))+BA264*life3_CO2*(1-EXP(-1/life3_CO2)))</f>
        <v>4.470406138035254E-13</v>
      </c>
      <c r="V265" s="3">
        <f t="shared" si="52"/>
        <v>2.6105279643670587E-12</v>
      </c>
      <c r="W265" s="3">
        <f t="shared" si="53"/>
        <v>3.8057591138587741E-11</v>
      </c>
      <c r="X265" s="3">
        <f t="shared" si="54"/>
        <v>-3.5199999999999995E-12</v>
      </c>
      <c r="Y265" s="3">
        <f t="shared" si="55"/>
        <v>4.7806784852203672E-10</v>
      </c>
      <c r="Z265" s="142">
        <f>Z264+inventory[[#This Row],[Other_radfor]]</f>
        <v>0</v>
      </c>
      <c r="AA265" s="3">
        <f>SUM(inventory[[#This Row],[CO2_temp_s1]:[CO2_temp_s2]])</f>
        <v>1.2279643602218006E-15</v>
      </c>
      <c r="AB265" s="3">
        <f>inventory[[#This Row],[CH4_temp_s1]]+inventory[[#This Row],[CH4_temp_s2]]</f>
        <v>1.5019809772325697E-15</v>
      </c>
      <c r="AC265" s="3">
        <f>inventory[[#This Row],[gas1_temp_s1]]+inventory[[#This Row],[gas1_temp_s2]]</f>
        <v>5.5270612920616571E-14</v>
      </c>
      <c r="AD265" s="3">
        <f>inventory[[#This Row],[gas2_temp_s1]]+inventory[[#This Row],[gas2_temp_s2]]</f>
        <v>-1.9639764864842791E-15</v>
      </c>
      <c r="AE265" s="3">
        <f>inventory[[#This Row],[gas3_temp_s1]]+inventory[[#This Row],[gas3_temp_s2]]</f>
        <v>3.2556572717726029E-13</v>
      </c>
      <c r="AF265" s="142">
        <f>inventory[[#This Row],[other_temp_s1]]+inventory[[#This Row],[other_temp_s2]]</f>
        <v>0</v>
      </c>
      <c r="AG265" s="118">
        <f>inventory[[#This Row],[CO2_flux]]+AG264</f>
        <v>1</v>
      </c>
      <c r="AH265" s="118">
        <f>inventory[[#This Row],[CH4_flux]]+AH264</f>
        <v>1</v>
      </c>
      <c r="AI265" s="118">
        <f>inventory[[#This Row],[Gas1_flux]]+AI264</f>
        <v>1</v>
      </c>
      <c r="AJ265" s="118">
        <f>inventory[[#This Row],[Gas2_flux]]+AJ264</f>
        <v>1</v>
      </c>
      <c r="AK265" s="144">
        <f>inventory[[#This Row],[Gas3_flux]]+AK264</f>
        <v>1</v>
      </c>
      <c r="AL265" s="113">
        <f>A_CO2*(AX264*clim_sens1*(1-EXP(-1/clim_time1))
+AY264*clim_sens1*life1_CO2/(life1_CO2-clim_time1)*(EXP(-1/life1_CO2)-EXP(-1/clim_time1))
+AZ264*clim_sens1*life2_CO2/(life2_CO2-clim_time1)*(EXP(-1/life2_CO2)-EXP(-1/clim_time1))
+BA264*clim_sens1*life3_CO2/(life3_CO2-clim_time1)*(EXP(-1/life3_CO2)-EXP(-1/clim_time1)))
+AL264*EXP(-1/clim_time1)</f>
        <v>8.899934698669561E-16</v>
      </c>
      <c r="AM265" s="113">
        <f>A_CO2*(AX264*clim_sens2*(1-EXP(-1/clim_time2))
+AY264*clim_sens2*life1_CO2/(life1_CO2-clim_time2)*(EXP(-1/life1_CO2)-EXP(-1/clim_time2))
+AZ264*clim_sens2*life2_CO2/(life2_CO2-clim_time2)*(EXP(-1/life2_CO2)-EXP(-1/clim_time2))
+BA264*clim_sens2*life3_CO2/(life3_CO2-clim_time2)*(EXP(-1/life3_CO2)-EXP(-1/clim_time2)))
+AM264*EXP(-1/clim_time2)</f>
        <v>3.3797089035484446E-16</v>
      </c>
      <c r="AN265" s="113">
        <f t="shared" si="56"/>
        <v>3.7892126069536913E-22</v>
      </c>
      <c r="AO265" s="113">
        <f t="shared" si="57"/>
        <v>1.501980598311309E-15</v>
      </c>
      <c r="AP265" s="113">
        <f t="shared" si="58"/>
        <v>2.8689917122314377E-14</v>
      </c>
      <c r="AQ265" s="113">
        <f t="shared" si="59"/>
        <v>2.6580695798302194E-14</v>
      </c>
      <c r="AR265" s="113">
        <f t="shared" si="60"/>
        <v>-1.2128777442207382E-26</v>
      </c>
      <c r="AS265" s="113">
        <f t="shared" si="61"/>
        <v>-1.9639764864721504E-15</v>
      </c>
      <c r="AT265" s="113">
        <f t="shared" si="62"/>
        <v>2.6760273974958089E-14</v>
      </c>
      <c r="AU265" s="113">
        <f t="shared" si="63"/>
        <v>2.9880545320230218E-13</v>
      </c>
      <c r="AV265" s="113">
        <f t="shared" si="64"/>
        <v>0</v>
      </c>
      <c r="AW265" s="149">
        <f>T264*Other_forcing_efficacy*clim_sens2*(1-EXP(-1/clim_time2))
+AW264*EXP(-1/clim_time2)</f>
        <v>0</v>
      </c>
      <c r="AX265" s="113">
        <f>p_0*(inventory[[#This Row],[CO2_flux]]+inventory[[#This Row],[CH4_to_CO2]])+AX264</f>
        <v>0.51608749972506207</v>
      </c>
      <c r="AY265" s="113">
        <f>p_1*(inventory[[#This Row],[CO2_flux]]+inventory[[#This Row],[CH4_to_CO2]])+AY264*EXP(-1/life1_CO2)</f>
        <v>0.281986096582729</v>
      </c>
      <c r="AZ265" s="113">
        <f>p_2*(inventory[[#This Row],[CO2_flux]]+inventory[[#This Row],[CH4_to_CO2]])+AZ264*EXP(-1/life2_CO2)</f>
        <v>7.5373516209057616E-4</v>
      </c>
      <c r="BA265" s="113">
        <f>p_3*(inventory[[#This Row],[CO2_flux]]+inventory[[#This Row],[CH4_to_CO2]])+BA264*EXP(-1/life3_CO2)</f>
        <v>2.0859889071261235E-10</v>
      </c>
      <c r="BB265" s="113">
        <f>IF(fossil_CH4,K264*(1-EXP(-1/life_CH4))*CH4_to_CO2,0)</f>
        <v>1.0626333571900529E-10</v>
      </c>
    </row>
    <row r="266" spans="1:54" x14ac:dyDescent="0.2">
      <c r="A266" s="43">
        <v>259</v>
      </c>
      <c r="B266" s="107">
        <v>0</v>
      </c>
      <c r="C266" s="107">
        <v>0</v>
      </c>
      <c r="D266" s="107">
        <v>0</v>
      </c>
      <c r="E266" s="107">
        <v>0</v>
      </c>
      <c r="F266" s="107">
        <v>0</v>
      </c>
      <c r="G266" s="107">
        <v>0</v>
      </c>
      <c r="H266" s="131">
        <f>SUM(inventory[[#This Row],[CO2_IRF]:[other_IRF]])</f>
        <v>5.157406559839015E-10</v>
      </c>
      <c r="I266" s="133">
        <f>SUM(inventory[[#This Row],[CO2_temp]:[other_temp]])</f>
        <v>3.8006515356103772E-13</v>
      </c>
      <c r="J266" s="117">
        <f>SUM(inventory[[#This Row],[CO2_mass0]:[CO2_mass3]])</f>
        <v>0.79809291451749564</v>
      </c>
      <c r="K266" s="117">
        <f>inventory[[#This Row],[CH4_flux]]+K265*EXP(-1/life_CH4)</f>
        <v>8.4888552467303719E-10</v>
      </c>
      <c r="L266" s="117">
        <f>inventory[[#This Row],[Gas1_flux]]+L265*EXP(-1/life_gas1)</f>
        <v>0.1175965162396853</v>
      </c>
      <c r="M266" s="117">
        <f>inventory[[#This Row],[Gas2_flux]]+M265*EXP(-1/life_gas2)</f>
        <v>0</v>
      </c>
      <c r="N266" s="140">
        <f>inventory[[#This Row],[Gas3_flux]]+N265*EXP(-1/life_gas3)</f>
        <v>3.1651477071298678E-3</v>
      </c>
      <c r="O266" s="3">
        <f>inventory[[#This Row],[CO2]]*A_CO2</f>
        <v>1.3980193583602969E-15</v>
      </c>
      <c r="P266" s="3">
        <f>inventory[[#This Row],[CH4]]*A_CH4</f>
        <v>1.7871285506004204E-22</v>
      </c>
      <c r="Q266" s="3">
        <f>inventory[[#This Row],[gas1]]*A_gas1</f>
        <v>4.1962730907366215E-14</v>
      </c>
      <c r="R266" s="3">
        <f>inventory[[#This Row],[gas2]]*A_gas2</f>
        <v>0</v>
      </c>
      <c r="S266" s="3">
        <f>inventory[[#This Row],[gas3]]*A_gas3</f>
        <v>3.3734849684772662E-14</v>
      </c>
      <c r="T266" s="142">
        <f>inventory[[#This Row],[Other_forcing]]/earth_area</f>
        <v>0</v>
      </c>
      <c r="U266" s="3">
        <f>U265+A_CO2*(AX265+AY265*life1_CO2*(1-EXP(-1/life1_CO2))+AZ265*life2_CO2*(1-EXP(-1/life2_CO2))+BA265*life3_CO2*(1-EXP(-1/life3_CO2)))</f>
        <v>4.4843927605549033E-13</v>
      </c>
      <c r="V266" s="3">
        <f t="shared" si="52"/>
        <v>2.6105279645531756E-12</v>
      </c>
      <c r="W266" s="3">
        <f t="shared" si="53"/>
        <v>3.8099727747883351E-11</v>
      </c>
      <c r="X266" s="3">
        <f t="shared" si="54"/>
        <v>-3.5199999999999995E-12</v>
      </c>
      <c r="Y266" s="3">
        <f t="shared" si="55"/>
        <v>4.7810196099540948E-10</v>
      </c>
      <c r="Z266" s="142">
        <f>Z265+inventory[[#This Row],[Other_radfor]]</f>
        <v>0</v>
      </c>
      <c r="AA266" s="3">
        <f>SUM(inventory[[#This Row],[CO2_temp_s1]:[CO2_temp_s2]])</f>
        <v>1.227767861178857E-15</v>
      </c>
      <c r="AB266" s="3">
        <f>inventory[[#This Row],[CH4_temp_s1]]+inventory[[#This Row],[CH4_temp_s2]]</f>
        <v>1.4983175825748431E-15</v>
      </c>
      <c r="AC266" s="3">
        <f>inventory[[#This Row],[gas1_temp_s1]]+inventory[[#This Row],[gas1_temp_s2]]</f>
        <v>5.5013741506178115E-14</v>
      </c>
      <c r="AD266" s="3">
        <f>inventory[[#This Row],[gas2_temp_s1]]+inventory[[#This Row],[gas2_temp_s2]]</f>
        <v>-1.959186302308116E-15</v>
      </c>
      <c r="AE266" s="3">
        <f>inventory[[#This Row],[gas3_temp_s1]]+inventory[[#This Row],[gas3_temp_s2]]</f>
        <v>3.2428451291341404E-13</v>
      </c>
      <c r="AF266" s="142">
        <f>inventory[[#This Row],[other_temp_s1]]+inventory[[#This Row],[other_temp_s2]]</f>
        <v>0</v>
      </c>
      <c r="AG266" s="118">
        <f>inventory[[#This Row],[CO2_flux]]+AG265</f>
        <v>1</v>
      </c>
      <c r="AH266" s="118">
        <f>inventory[[#This Row],[CH4_flux]]+AH265</f>
        <v>1</v>
      </c>
      <c r="AI266" s="118">
        <f>inventory[[#This Row],[Gas1_flux]]+AI265</f>
        <v>1</v>
      </c>
      <c r="AJ266" s="118">
        <f>inventory[[#This Row],[Gas2_flux]]+AJ265</f>
        <v>1</v>
      </c>
      <c r="AK266" s="144">
        <f>inventory[[#This Row],[Gas3_flux]]+AK265</f>
        <v>1</v>
      </c>
      <c r="AL266" s="113">
        <f>A_CO2*(AX265*clim_sens1*(1-EXP(-1/clim_time1))
+AY265*clim_sens1*life1_CO2/(life1_CO2-clim_time1)*(EXP(-1/life1_CO2)-EXP(-1/clim_time1))
+AZ265*clim_sens1*life2_CO2/(life2_CO2-clim_time1)*(EXP(-1/life2_CO2)-EXP(-1/clim_time1))
+BA265*clim_sens1*life3_CO2/(life3_CO2-clim_time1)*(EXP(-1/life3_CO2)-EXP(-1/clim_time1)))
+AL265*EXP(-1/clim_time1)</f>
        <v>8.891578123524083E-16</v>
      </c>
      <c r="AM266" s="113">
        <f>A_CO2*(AX265*clim_sens2*(1-EXP(-1/clim_time2))
+AY265*clim_sens2*life1_CO2/(life1_CO2-clim_time2)*(EXP(-1/life1_CO2)-EXP(-1/clim_time2))
+AZ265*clim_sens2*life2_CO2/(life2_CO2-clim_time2)*(EXP(-1/life2_CO2)-EXP(-1/clim_time2))
+BA265*clim_sens2*life3_CO2/(life3_CO2-clim_time2)*(EXP(-1/life3_CO2)-EXP(-1/clim_time2)))
+AM265*EXP(-1/clim_time2)</f>
        <v>3.3861004882644869E-16</v>
      </c>
      <c r="AN266" s="113">
        <f t="shared" si="56"/>
        <v>3.4956346823643008E-22</v>
      </c>
      <c r="AO266" s="113">
        <f t="shared" si="57"/>
        <v>1.4983172330113749E-15</v>
      </c>
      <c r="AP266" s="113">
        <f t="shared" si="58"/>
        <v>2.8453787455659054E-14</v>
      </c>
      <c r="AQ266" s="113">
        <f t="shared" si="59"/>
        <v>2.6559954050519064E-14</v>
      </c>
      <c r="AR266" s="113">
        <f t="shared" si="60"/>
        <v>-1.0767510476094929E-26</v>
      </c>
      <c r="AS266" s="113">
        <f t="shared" si="61"/>
        <v>-1.9591863022973484E-15</v>
      </c>
      <c r="AT266" s="113">
        <f t="shared" si="62"/>
        <v>2.6172160021497595E-14</v>
      </c>
      <c r="AU266" s="113">
        <f t="shared" si="63"/>
        <v>2.9811235289191644E-13</v>
      </c>
      <c r="AV266" s="113">
        <f t="shared" si="64"/>
        <v>0</v>
      </c>
      <c r="AW266" s="149">
        <f>T265*Other_forcing_efficacy*clim_sens2*(1-EXP(-1/clim_time2))
+AW265*EXP(-1/clim_time2)</f>
        <v>0</v>
      </c>
      <c r="AX266" s="113">
        <f>p_0*(inventory[[#This Row],[CO2_flux]]+inventory[[#This Row],[CH4_to_CO2]])+AX265</f>
        <v>0.51608749974636403</v>
      </c>
      <c r="AY266" s="113">
        <f>p_1*(inventory[[#This Row],[CO2_flux]]+inventory[[#This Row],[CH4_to_CO2]])+AY265*EXP(-1/life1_CO2)</f>
        <v>0.28127202735752127</v>
      </c>
      <c r="AZ266" s="113">
        <f>p_2*(inventory[[#This Row],[CO2_flux]]+inventory[[#This Row],[CH4_to_CO2]])+AZ265*EXP(-1/life2_CO2)</f>
        <v>7.3338722117342642E-4</v>
      </c>
      <c r="BA266" s="113">
        <f>p_3*(inventory[[#This Row],[CO2_flux]]+inventory[[#This Row],[CH4_to_CO2]])+BA265*EXP(-1/life3_CO2)</f>
        <v>1.9243685298864493E-10</v>
      </c>
      <c r="BB266" s="113">
        <f>IF(fossil_CH4,K265*(1-EXP(-1/life_CH4))*CH4_to_CO2,0)</f>
        <v>9.8030156555405184E-11</v>
      </c>
    </row>
    <row r="267" spans="1:54" x14ac:dyDescent="0.2">
      <c r="A267" s="43">
        <v>260</v>
      </c>
      <c r="B267" s="107">
        <v>0</v>
      </c>
      <c r="C267" s="107">
        <v>0</v>
      </c>
      <c r="D267" s="107">
        <v>0</v>
      </c>
      <c r="E267" s="107">
        <v>0</v>
      </c>
      <c r="F267" s="107">
        <v>0</v>
      </c>
      <c r="G267" s="107">
        <v>0</v>
      </c>
      <c r="H267" s="131">
        <f>SUM(inventory[[#This Row],[CO2_IRF]:[other_IRF]])</f>
        <v>5.1581720594900265E-10</v>
      </c>
      <c r="I267" s="133">
        <f>SUM(inventory[[#This Row],[CO2_temp]:[other_temp]])</f>
        <v>3.7854345762650472E-13</v>
      </c>
      <c r="J267" s="117">
        <f>SUM(inventory[[#This Row],[CO2_mass0]:[CO2_mass3]])</f>
        <v>0.79736085489590325</v>
      </c>
      <c r="K267" s="117">
        <f>inventory[[#This Row],[CH4_flux]]+K266*EXP(-1/life_CH4)</f>
        <v>7.8311470572847601E-10</v>
      </c>
      <c r="L267" s="117">
        <f>inventory[[#This Row],[Gas1_flux]]+L266*EXP(-1/life_gas1)</f>
        <v>0.11662864916425053</v>
      </c>
      <c r="M267" s="117">
        <f>inventory[[#This Row],[Gas2_flux]]+M266*EXP(-1/life_gas2)</f>
        <v>0</v>
      </c>
      <c r="N267" s="140">
        <f>inventory[[#This Row],[Gas3_flux]]+N266*EXP(-1/life_gas3)</f>
        <v>3.0955868523652006E-3</v>
      </c>
      <c r="O267" s="3">
        <f>inventory[[#This Row],[CO2]]*A_CO2</f>
        <v>1.3967370095211534E-15</v>
      </c>
      <c r="P267" s="3">
        <f>inventory[[#This Row],[CH4]]*A_CH4</f>
        <v>1.6486635810422822E-22</v>
      </c>
      <c r="Q267" s="3">
        <f>inventory[[#This Row],[gas1]]*A_gas1</f>
        <v>4.1617360594203298E-14</v>
      </c>
      <c r="R267" s="3">
        <f>inventory[[#This Row],[gas2]]*A_gas2</f>
        <v>0</v>
      </c>
      <c r="S267" s="3">
        <f>inventory[[#This Row],[gas3]]*A_gas3</f>
        <v>3.2993454591537576E-14</v>
      </c>
      <c r="T267" s="142">
        <f>inventory[[#This Row],[Other_forcing]]/earth_area</f>
        <v>0</v>
      </c>
      <c r="U267" s="3">
        <f>U266+A_CO2*(AX266+AY266*life1_CO2*(1-EXP(-1/life1_CO2))+AZ266*life2_CO2*(1-EXP(-1/life2_CO2))+BA266*life3_CO2*(1-EXP(-1/life3_CO2)))</f>
        <v>4.4983665389663568E-13</v>
      </c>
      <c r="V267" s="3">
        <f t="shared" si="52"/>
        <v>2.6105279647248721E-12</v>
      </c>
      <c r="W267" s="3">
        <f t="shared" si="53"/>
        <v>3.8141517555776062E-11</v>
      </c>
      <c r="X267" s="3">
        <f t="shared" si="54"/>
        <v>-3.5199999999999995E-12</v>
      </c>
      <c r="Y267" s="3">
        <f t="shared" si="55"/>
        <v>4.7813532377460505E-10</v>
      </c>
      <c r="Z267" s="142">
        <f>Z266+inventory[[#This Row],[Other_radfor]]</f>
        <v>0</v>
      </c>
      <c r="AA267" s="3">
        <f>SUM(inventory[[#This Row],[CO2_temp_s1]:[CO2_temp_s2]])</f>
        <v>1.2275712898511608E-15</v>
      </c>
      <c r="AB267" s="3">
        <f>inventory[[#This Row],[CH4_temp_s1]]+inventory[[#This Row],[CH4_temp_s2]]</f>
        <v>1.4946631252094498E-15</v>
      </c>
      <c r="AC267" s="3">
        <f>inventory[[#This Row],[gas1_temp_s1]]+inventory[[#This Row],[gas1_temp_s2]]</f>
        <v>5.475850125247657E-14</v>
      </c>
      <c r="AD267" s="3">
        <f>inventory[[#This Row],[gas2_temp_s1]]+inventory[[#This Row],[gas2_temp_s2]]</f>
        <v>-1.9544078015023427E-15</v>
      </c>
      <c r="AE267" s="3">
        <f>inventory[[#This Row],[gas3_temp_s1]]+inventory[[#This Row],[gas3_temp_s2]]</f>
        <v>3.2301712976046989E-13</v>
      </c>
      <c r="AF267" s="142">
        <f>inventory[[#This Row],[other_temp_s1]]+inventory[[#This Row],[other_temp_s2]]</f>
        <v>0</v>
      </c>
      <c r="AG267" s="118">
        <f>inventory[[#This Row],[CO2_flux]]+AG266</f>
        <v>1</v>
      </c>
      <c r="AH267" s="118">
        <f>inventory[[#This Row],[CH4_flux]]+AH266</f>
        <v>1</v>
      </c>
      <c r="AI267" s="118">
        <f>inventory[[#This Row],[Gas1_flux]]+AI266</f>
        <v>1</v>
      </c>
      <c r="AJ267" s="118">
        <f>inventory[[#This Row],[Gas2_flux]]+AJ266</f>
        <v>1</v>
      </c>
      <c r="AK267" s="144">
        <f>inventory[[#This Row],[Gas3_flux]]+AK266</f>
        <v>1</v>
      </c>
      <c r="AL267" s="113">
        <f>A_CO2*(AX266*clim_sens1*(1-EXP(-1/clim_time1))
+AY266*clim_sens1*life1_CO2/(life1_CO2-clim_time1)*(EXP(-1/life1_CO2)-EXP(-1/clim_time1))
+AZ266*clim_sens1*life2_CO2/(life2_CO2-clim_time1)*(EXP(-1/life2_CO2)-EXP(-1/clim_time1))
+BA266*clim_sens1*life3_CO2/(life3_CO2-clim_time1)*(EXP(-1/life3_CO2)-EXP(-1/clim_time1)))
+AL266*EXP(-1/clim_time1)</f>
        <v>8.8832498540618576E-16</v>
      </c>
      <c r="AM267" s="113">
        <f>A_CO2*(AX266*clim_sens2*(1-EXP(-1/clim_time2))
+AY266*clim_sens2*life1_CO2/(life1_CO2-clim_time2)*(EXP(-1/life1_CO2)-EXP(-1/clim_time2))
+AZ266*clim_sens2*life2_CO2/(life2_CO2-clim_time2)*(EXP(-1/life2_CO2)-EXP(-1/clim_time2))
+BA266*clim_sens2*life3_CO2/(life3_CO2-clim_time2)*(EXP(-1/life3_CO2)-EXP(-1/clim_time2)))
+AM266*EXP(-1/clim_time2)</f>
        <v>3.3924630444497508E-16</v>
      </c>
      <c r="AN267" s="113">
        <f t="shared" si="56"/>
        <v>3.2248021519325023E-22</v>
      </c>
      <c r="AO267" s="113">
        <f t="shared" si="57"/>
        <v>1.4946628027292347E-15</v>
      </c>
      <c r="AP267" s="113">
        <f t="shared" si="58"/>
        <v>2.821960123203403E-14</v>
      </c>
      <c r="AQ267" s="113">
        <f t="shared" si="59"/>
        <v>2.6538900020442537E-14</v>
      </c>
      <c r="AR267" s="113">
        <f t="shared" si="60"/>
        <v>-9.5590245929777429E-27</v>
      </c>
      <c r="AS267" s="113">
        <f t="shared" si="61"/>
        <v>-1.9544078014927837E-15</v>
      </c>
      <c r="AT267" s="113">
        <f t="shared" si="62"/>
        <v>2.5596971123382054E-14</v>
      </c>
      <c r="AU267" s="113">
        <f t="shared" si="63"/>
        <v>2.9742015863708785E-13</v>
      </c>
      <c r="AV267" s="113">
        <f t="shared" si="64"/>
        <v>0</v>
      </c>
      <c r="AW267" s="149">
        <f>T266*Other_forcing_efficacy*clim_sens2*(1-EXP(-1/clim_time2))
+AW266*EXP(-1/clim_time2)</f>
        <v>0</v>
      </c>
      <c r="AX267" s="113">
        <f>p_0*(inventory[[#This Row],[CO2_flux]]+inventory[[#This Row],[CH4_to_CO2]])+AX266</f>
        <v>0.51608749976601553</v>
      </c>
      <c r="AY267" s="113">
        <f>p_1*(inventory[[#This Row],[CO2_flux]]+inventory[[#This Row],[CH4_to_CO2]])+AY266*EXP(-1/life1_CO2)</f>
        <v>0.28055976635761432</v>
      </c>
      <c r="AZ267" s="113">
        <f>p_2*(inventory[[#This Row],[CO2_flux]]+inventory[[#This Row],[CH4_to_CO2]])+AZ266*EXP(-1/life2_CO2)</f>
        <v>7.13588594746308E-4</v>
      </c>
      <c r="BA267" s="113">
        <f>p_3*(inventory[[#This Row],[CO2_flux]]+inventory[[#This Row],[CH4_to_CO2]])+BA266*EXP(-1/life3_CO2)</f>
        <v>1.7752703411636264E-10</v>
      </c>
      <c r="BB267" s="113">
        <f>IF(fossil_CH4,K266*(1-EXP(-1/life_CH4))*CH4_to_CO2,0)</f>
        <v>9.0434876048771605E-11</v>
      </c>
    </row>
    <row r="268" spans="1:54" x14ac:dyDescent="0.2">
      <c r="A268" s="43">
        <v>261</v>
      </c>
      <c r="B268" s="107">
        <v>0</v>
      </c>
      <c r="C268" s="107">
        <v>0</v>
      </c>
      <c r="D268" s="107">
        <v>0</v>
      </c>
      <c r="E268" s="107">
        <v>0</v>
      </c>
      <c r="F268" s="107">
        <v>0</v>
      </c>
      <c r="G268" s="107">
        <v>0</v>
      </c>
      <c r="H268" s="131">
        <f>SUM(inventory[[#This Row],[CO2_IRF]:[other_IRF]])</f>
        <v>5.1589267746865311E-10</v>
      </c>
      <c r="I268" s="133">
        <f>SUM(inventory[[#This Row],[CO2_temp]:[other_temp]])</f>
        <v>3.7703693986371316E-13</v>
      </c>
      <c r="J268" s="117">
        <f>SUM(inventory[[#This Row],[CO2_mass0]:[CO2_mass3]])</f>
        <v>0.79663113340569813</v>
      </c>
      <c r="K268" s="117">
        <f>inventory[[#This Row],[CH4_flux]]+K267*EXP(-1/life_CH4)</f>
        <v>7.2243974541138343E-10</v>
      </c>
      <c r="L268" s="117">
        <f>inventory[[#This Row],[Gas1_flux]]+L267*EXP(-1/life_gas1)</f>
        <v>0.115668748027822</v>
      </c>
      <c r="M268" s="117">
        <f>inventory[[#This Row],[Gas2_flux]]+M267*EXP(-1/life_gas2)</f>
        <v>0</v>
      </c>
      <c r="N268" s="140">
        <f>inventory[[#This Row],[Gas3_flux]]+N267*EXP(-1/life_gas3)</f>
        <v>3.0275547453757763E-3</v>
      </c>
      <c r="O268" s="3">
        <f>inventory[[#This Row],[CO2]]*A_CO2</f>
        <v>1.3954587563867611E-15</v>
      </c>
      <c r="P268" s="3">
        <f>inventory[[#This Row],[CH4]]*A_CH4</f>
        <v>1.5209267416951995E-22</v>
      </c>
      <c r="Q268" s="3">
        <f>inventory[[#This Row],[gas1]]*A_gas1</f>
        <v>4.1274832818945679E-14</v>
      </c>
      <c r="R268" s="3">
        <f>inventory[[#This Row],[gas2]]*A_gas2</f>
        <v>0</v>
      </c>
      <c r="S268" s="3">
        <f>inventory[[#This Row],[gas3]]*A_gas3</f>
        <v>3.2268353232805813E-14</v>
      </c>
      <c r="T268" s="142">
        <f>inventory[[#This Row],[Other_forcing]]/earth_area</f>
        <v>0</v>
      </c>
      <c r="U268" s="3">
        <f>U267+A_CO2*(AX267+AY267*life1_CO2*(1-EXP(-1/life1_CO2))+AZ267*life2_CO2*(1-EXP(-1/life2_CO2))+BA267*life3_CO2*(1-EXP(-1/life3_CO2)))</f>
        <v>4.5123275143960331E-13</v>
      </c>
      <c r="V268" s="3">
        <f t="shared" si="52"/>
        <v>2.6105279648832659E-12</v>
      </c>
      <c r="W268" s="3">
        <f t="shared" si="53"/>
        <v>3.8182963416582234E-11</v>
      </c>
      <c r="X268" s="3">
        <f t="shared" si="54"/>
        <v>-3.5199999999999995E-12</v>
      </c>
      <c r="Y268" s="3">
        <f t="shared" si="55"/>
        <v>4.7816795333574797E-10</v>
      </c>
      <c r="Z268" s="142">
        <f>Z267+inventory[[#This Row],[Other_radfor]]</f>
        <v>0</v>
      </c>
      <c r="AA268" s="3">
        <f>SUM(inventory[[#This Row],[CO2_temp_s1]:[CO2_temp_s2]])</f>
        <v>1.2273746311679287E-15</v>
      </c>
      <c r="AB268" s="3">
        <f>inventory[[#This Row],[CH4_temp_s1]]+inventory[[#This Row],[CH4_temp_s2]]</f>
        <v>1.4910175831686225E-15</v>
      </c>
      <c r="AC268" s="3">
        <f>inventory[[#This Row],[gas1_temp_s1]]+inventory[[#This Row],[gas1_temp_s2]]</f>
        <v>5.4504879912433517E-14</v>
      </c>
      <c r="AD268" s="3">
        <f>inventory[[#This Row],[gas2_temp_s1]]+inventory[[#This Row],[gas2_temp_s2]]</f>
        <v>-1.9496409555709315E-15</v>
      </c>
      <c r="AE268" s="3">
        <f>inventory[[#This Row],[gas3_temp_s1]]+inventory[[#This Row],[gas3_temp_s2]]</f>
        <v>3.2176330869251402E-13</v>
      </c>
      <c r="AF268" s="142">
        <f>inventory[[#This Row],[other_temp_s1]]+inventory[[#This Row],[other_temp_s2]]</f>
        <v>0</v>
      </c>
      <c r="AG268" s="118">
        <f>inventory[[#This Row],[CO2_flux]]+AG267</f>
        <v>1</v>
      </c>
      <c r="AH268" s="118">
        <f>inventory[[#This Row],[CH4_flux]]+AH267</f>
        <v>1</v>
      </c>
      <c r="AI268" s="118">
        <f>inventory[[#This Row],[Gas1_flux]]+AI267</f>
        <v>1</v>
      </c>
      <c r="AJ268" s="118">
        <f>inventory[[#This Row],[Gas2_flux]]+AJ267</f>
        <v>1</v>
      </c>
      <c r="AK268" s="144">
        <f>inventory[[#This Row],[Gas3_flux]]+AK267</f>
        <v>1</v>
      </c>
      <c r="AL268" s="113">
        <f>A_CO2*(AX267*clim_sens1*(1-EXP(-1/clim_time1))
+AY267*clim_sens1*life1_CO2/(life1_CO2-clim_time1)*(EXP(-1/life1_CO2)-EXP(-1/clim_time1))
+AZ267*clim_sens1*life2_CO2/(life2_CO2-clim_time1)*(EXP(-1/life2_CO2)-EXP(-1/clim_time1))
+BA267*clim_sens1*life3_CO2/(life3_CO2-clim_time1)*(EXP(-1/life3_CO2)-EXP(-1/clim_time1)))
+AL267*EXP(-1/clim_time1)</f>
        <v>8.8749496257416076E-16</v>
      </c>
      <c r="AM268" s="113">
        <f>A_CO2*(AX267*clim_sens2*(1-EXP(-1/clim_time2))
+AY267*clim_sens2*life1_CO2/(life1_CO2-clim_time2)*(EXP(-1/life1_CO2)-EXP(-1/clim_time2))
+AZ267*clim_sens2*life2_CO2/(life2_CO2-clim_time2)*(EXP(-1/life2_CO2)-EXP(-1/clim_time2))
+BA267*clim_sens2*life3_CO2/(life3_CO2-clim_time2)*(EXP(-1/life3_CO2)-EXP(-1/clim_time2)))
+AM267*EXP(-1/clim_time2)</f>
        <v>3.3987966859376785E-16</v>
      </c>
      <c r="AN268" s="113">
        <f t="shared" si="56"/>
        <v>2.9749528073889008E-22</v>
      </c>
      <c r="AO268" s="113">
        <f t="shared" si="57"/>
        <v>1.4910172856733417E-15</v>
      </c>
      <c r="AP268" s="113">
        <f t="shared" si="58"/>
        <v>2.7987342456114104E-14</v>
      </c>
      <c r="AQ268" s="113">
        <f t="shared" si="59"/>
        <v>2.6517537456319413E-14</v>
      </c>
      <c r="AR268" s="113">
        <f t="shared" si="60"/>
        <v>-8.4861724882474794E-27</v>
      </c>
      <c r="AS268" s="113">
        <f t="shared" si="61"/>
        <v>-1.9496409555624453E-15</v>
      </c>
      <c r="AT268" s="113">
        <f t="shared" si="62"/>
        <v>2.5034423225022432E-14</v>
      </c>
      <c r="AU268" s="113">
        <f t="shared" si="63"/>
        <v>2.9672888546749158E-13</v>
      </c>
      <c r="AV268" s="113">
        <f t="shared" si="64"/>
        <v>0</v>
      </c>
      <c r="AW268" s="149">
        <f>T267*Other_forcing_efficacy*clim_sens2*(1-EXP(-1/clim_time2))
+AW267*EXP(-1/clim_time2)</f>
        <v>0</v>
      </c>
      <c r="AX268" s="113">
        <f>p_0*(inventory[[#This Row],[CO2_flux]]+inventory[[#This Row],[CH4_to_CO2]])+AX267</f>
        <v>0.51608749978414448</v>
      </c>
      <c r="AY268" s="113">
        <f>p_1*(inventory[[#This Row],[CO2_flux]]+inventory[[#This Row],[CH4_to_CO2]])+AY267*EXP(-1/life1_CO2)</f>
        <v>0.27984930900419763</v>
      </c>
      <c r="AZ268" s="113">
        <f>p_2*(inventory[[#This Row],[CO2_flux]]+inventory[[#This Row],[CH4_to_CO2]])+AZ267*EXP(-1/life2_CO2)</f>
        <v>6.9432445358365508E-4</v>
      </c>
      <c r="BA268" s="113">
        <f>p_3*(inventory[[#This Row],[CO2_flux]]+inventory[[#This Row],[CH4_to_CO2]])+BA267*EXP(-1/life3_CO2)</f>
        <v>1.6377241340572034E-10</v>
      </c>
      <c r="BB268" s="113">
        <f>IF(fossil_CH4,K267*(1-EXP(-1/life_CH4))*CH4_to_CO2,0)</f>
        <v>8.3428070436002378E-11</v>
      </c>
    </row>
    <row r="269" spans="1:54" x14ac:dyDescent="0.2">
      <c r="A269" s="43">
        <v>262</v>
      </c>
      <c r="B269" s="107">
        <v>0</v>
      </c>
      <c r="C269" s="107">
        <v>0</v>
      </c>
      <c r="D269" s="107">
        <v>0</v>
      </c>
      <c r="E269" s="107">
        <v>0</v>
      </c>
      <c r="F269" s="107">
        <v>0</v>
      </c>
      <c r="G269" s="107">
        <v>0</v>
      </c>
      <c r="H269" s="131">
        <f>SUM(inventory[[#This Row],[CO2_IRF]:[other_IRF]])</f>
        <v>5.1596708949178374E-10</v>
      </c>
      <c r="I269" s="133">
        <f>SUM(inventory[[#This Row],[CO2_temp]:[other_temp]])</f>
        <v>3.755453249167672E-13</v>
      </c>
      <c r="J269" s="117">
        <f>SUM(inventory[[#This Row],[CO2_mass0]:[CO2_mass3]])</f>
        <v>0.79590373105077705</v>
      </c>
      <c r="K269" s="117">
        <f>inventory[[#This Row],[CH4_flux]]+K268*EXP(-1/life_CH4)</f>
        <v>6.6646582158683906E-10</v>
      </c>
      <c r="L269" s="117">
        <f>inventory[[#This Row],[Gas1_flux]]+L268*EXP(-1/life_gas1)</f>
        <v>0.11471674726748733</v>
      </c>
      <c r="M269" s="117">
        <f>inventory[[#This Row],[Gas2_flux]]+M268*EXP(-1/life_gas2)</f>
        <v>0</v>
      </c>
      <c r="N269" s="140">
        <f>inventory[[#This Row],[Gas3_flux]]+N268*EXP(-1/life_gas3)</f>
        <v>2.9610177886767999E-3</v>
      </c>
      <c r="O269" s="3">
        <f>inventory[[#This Row],[CO2]]*A_CO2</f>
        <v>1.3941845656816459E-15</v>
      </c>
      <c r="P269" s="3">
        <f>inventory[[#This Row],[CH4]]*A_CH4</f>
        <v>1.4030868275389232E-22</v>
      </c>
      <c r="Q269" s="3">
        <f>inventory[[#This Row],[gas1]]*A_gas1</f>
        <v>4.0935124186352278E-14</v>
      </c>
      <c r="R269" s="3">
        <f>inventory[[#This Row],[gas2]]*A_gas2</f>
        <v>0</v>
      </c>
      <c r="S269" s="3">
        <f>inventory[[#This Row],[gas3]]*A_gas3</f>
        <v>3.1559187519096484E-14</v>
      </c>
      <c r="T269" s="142">
        <f>inventory[[#This Row],[Other_forcing]]/earth_area</f>
        <v>0</v>
      </c>
      <c r="U269" s="3">
        <f>U268+A_CO2*(AX268+AY268*life1_CO2*(1-EXP(-1/life1_CO2))+AZ268*life2_CO2*(1-EXP(-1/life2_CO2))+BA268*life3_CO2*(1-EXP(-1/life3_CO2)))</f>
        <v>4.5262757276340038E-13</v>
      </c>
      <c r="V269" s="3">
        <f t="shared" si="52"/>
        <v>2.6105279650293873E-12</v>
      </c>
      <c r="W269" s="3">
        <f t="shared" si="53"/>
        <v>3.8224068161126034E-11</v>
      </c>
      <c r="X269" s="3">
        <f t="shared" si="54"/>
        <v>-3.5199999999999995E-12</v>
      </c>
      <c r="Y269" s="3">
        <f t="shared" si="55"/>
        <v>4.781998657928649E-10</v>
      </c>
      <c r="Z269" s="142">
        <f>Z268+inventory[[#This Row],[Other_radfor]]</f>
        <v>0</v>
      </c>
      <c r="AA269" s="3">
        <f>SUM(inventory[[#This Row],[CO2_temp_s1]:[CO2_temp_s2]])</f>
        <v>1.2271778705829906E-15</v>
      </c>
      <c r="AB269" s="3">
        <f>inventory[[#This Row],[CH4_temp_s1]]+inventory[[#This Row],[CH4_temp_s2]]</f>
        <v>1.4873809345513057E-15</v>
      </c>
      <c r="AC269" s="3">
        <f>inventory[[#This Row],[gas1_temp_s1]]+inventory[[#This Row],[gas1_temp_s2]]</f>
        <v>5.4252865336895726E-14</v>
      </c>
      <c r="AD269" s="3">
        <f>inventory[[#This Row],[gas2_temp_s1]]+inventory[[#This Row],[gas2_temp_s2]]</f>
        <v>-1.9448857360873583E-15</v>
      </c>
      <c r="AE269" s="3">
        <f>inventory[[#This Row],[gas3_temp_s1]]+inventory[[#This Row],[gas3_temp_s2]]</f>
        <v>3.2052278651082454E-13</v>
      </c>
      <c r="AF269" s="142">
        <f>inventory[[#This Row],[other_temp_s1]]+inventory[[#This Row],[other_temp_s2]]</f>
        <v>0</v>
      </c>
      <c r="AG269" s="118">
        <f>inventory[[#This Row],[CO2_flux]]+AG268</f>
        <v>1</v>
      </c>
      <c r="AH269" s="118">
        <f>inventory[[#This Row],[CH4_flux]]+AH268</f>
        <v>1</v>
      </c>
      <c r="AI269" s="118">
        <f>inventory[[#This Row],[Gas1_flux]]+AI268</f>
        <v>1</v>
      </c>
      <c r="AJ269" s="118">
        <f>inventory[[#This Row],[Gas2_flux]]+AJ268</f>
        <v>1</v>
      </c>
      <c r="AK269" s="144">
        <f>inventory[[#This Row],[Gas3_flux]]+AK268</f>
        <v>1</v>
      </c>
      <c r="AL269" s="113">
        <f>A_CO2*(AX268*clim_sens1*(1-EXP(-1/clim_time1))
+AY268*clim_sens1*life1_CO2/(life1_CO2-clim_time1)*(EXP(-1/life1_CO2)-EXP(-1/clim_time1))
+AZ268*clim_sens1*life2_CO2/(life2_CO2-clim_time1)*(EXP(-1/life2_CO2)-EXP(-1/clim_time1))
+BA268*clim_sens1*life3_CO2/(life3_CO2-clim_time1)*(EXP(-1/life3_CO2)-EXP(-1/clim_time1)))
+AL268*EXP(-1/clim_time1)</f>
        <v>8.866677179897768E-16</v>
      </c>
      <c r="AM269" s="113">
        <f>A_CO2*(AX268*clim_sens2*(1-EXP(-1/clim_time2))
+AY268*clim_sens2*life1_CO2/(life1_CO2-clim_time2)*(EXP(-1/life1_CO2)-EXP(-1/clim_time2))
+AZ268*clim_sens2*life2_CO2/(life2_CO2-clim_time2)*(EXP(-1/life2_CO2)-EXP(-1/clim_time2))
+BA268*clim_sens2*life3_CO2/(life3_CO2-clim_time2)*(EXP(-1/life3_CO2)-EXP(-1/clim_time2)))
+AM268*EXP(-1/clim_time2)</f>
        <v>3.4051015259321378E-16</v>
      </c>
      <c r="AN269" s="113">
        <f t="shared" si="56"/>
        <v>2.7444609653652158E-22</v>
      </c>
      <c r="AO269" s="113">
        <f t="shared" si="57"/>
        <v>1.4873806601052092E-15</v>
      </c>
      <c r="AP269" s="113">
        <f t="shared" si="58"/>
        <v>2.7756995264222089E-14</v>
      </c>
      <c r="AQ269" s="113">
        <f t="shared" si="59"/>
        <v>2.6495870072673637E-14</v>
      </c>
      <c r="AR269" s="113">
        <f t="shared" si="60"/>
        <v>-7.5337313760226353E-27</v>
      </c>
      <c r="AS269" s="113">
        <f t="shared" si="61"/>
        <v>-1.9448857360798247E-15</v>
      </c>
      <c r="AT269" s="113">
        <f t="shared" si="62"/>
        <v>2.4484238513555556E-14</v>
      </c>
      <c r="AU269" s="113">
        <f t="shared" si="63"/>
        <v>2.96038547997269E-13</v>
      </c>
      <c r="AV269" s="113">
        <f t="shared" si="64"/>
        <v>0</v>
      </c>
      <c r="AW269" s="149">
        <f>T268*Other_forcing_efficacy*clim_sens2*(1-EXP(-1/clim_time2))
+AW268*EXP(-1/clim_time2)</f>
        <v>0</v>
      </c>
      <c r="AX269" s="113">
        <f>p_0*(inventory[[#This Row],[CO2_flux]]+inventory[[#This Row],[CH4_to_CO2]])+AX268</f>
        <v>0.51608749980086877</v>
      </c>
      <c r="AY269" s="113">
        <f>p_1*(inventory[[#This Row],[CO2_flux]]+inventory[[#This Row],[CH4_to_CO2]])+AY268*EXP(-1/life1_CO2)</f>
        <v>0.27914065073004535</v>
      </c>
      <c r="AZ269" s="113">
        <f>p_2*(inventory[[#This Row],[CO2_flux]]+inventory[[#This Row],[CH4_to_CO2]])+AZ268*EXP(-1/life2_CO2)</f>
        <v>6.7558036877943923E-4</v>
      </c>
      <c r="BA269" s="113">
        <f>p_3*(inventory[[#This Row],[CO2_flux]]+inventory[[#This Row],[CH4_to_CO2]])+BA268*EXP(-1/life3_CO2)</f>
        <v>1.5108348723470302E-10</v>
      </c>
      <c r="BB269" s="113">
        <f>IF(fossil_CH4,K268*(1-EXP(-1/life_CH4))*CH4_to_CO2,0)</f>
        <v>7.69641452587485E-11</v>
      </c>
    </row>
    <row r="270" spans="1:54" x14ac:dyDescent="0.2">
      <c r="A270" s="43">
        <v>263</v>
      </c>
      <c r="B270" s="107">
        <v>0</v>
      </c>
      <c r="C270" s="107">
        <v>0</v>
      </c>
      <c r="D270" s="107">
        <v>0</v>
      </c>
      <c r="E270" s="107">
        <v>0</v>
      </c>
      <c r="F270" s="107">
        <v>0</v>
      </c>
      <c r="G270" s="107">
        <v>0</v>
      </c>
      <c r="H270" s="131">
        <f>SUM(inventory[[#This Row],[CO2_IRF]:[other_IRF]])</f>
        <v>5.1604046058985359E-10</v>
      </c>
      <c r="I270" s="133">
        <f>SUM(inventory[[#This Row],[CO2_temp]:[other_temp]])</f>
        <v>3.7406834322673858E-13</v>
      </c>
      <c r="J270" s="117">
        <f>SUM(inventory[[#This Row],[CO2_mass0]:[CO2_mass3]])</f>
        <v>0.79517862923610372</v>
      </c>
      <c r="K270" s="117">
        <f>inventory[[#This Row],[CH4_flux]]+K269*EXP(-1/life_CH4)</f>
        <v>6.1482870255219706E-10</v>
      </c>
      <c r="L270" s="117">
        <f>inventory[[#This Row],[Gas1_flux]]+L269*EXP(-1/life_gas1)</f>
        <v>0.11377258185994354</v>
      </c>
      <c r="M270" s="117">
        <f>inventory[[#This Row],[Gas2_flux]]+M269*EXP(-1/life_gas2)</f>
        <v>0</v>
      </c>
      <c r="N270" s="140">
        <f>inventory[[#This Row],[Gas3_flux]]+N269*EXP(-1/life_gas3)</f>
        <v>2.8959431231596836E-3</v>
      </c>
      <c r="O270" s="3">
        <f>inventory[[#This Row],[CO2]]*A_CO2</f>
        <v>1.3929144048328826E-15</v>
      </c>
      <c r="P270" s="3">
        <f>inventory[[#This Row],[CH4]]*A_CH4</f>
        <v>1.2943770345039846E-22</v>
      </c>
      <c r="Q270" s="3">
        <f>inventory[[#This Row],[gas1]]*A_gas1</f>
        <v>4.059821149373432E-14</v>
      </c>
      <c r="R270" s="3">
        <f>inventory[[#This Row],[gas2]]*A_gas2</f>
        <v>0</v>
      </c>
      <c r="S270" s="3">
        <f>inventory[[#This Row],[gas3]]*A_gas3</f>
        <v>3.0865607230706897E-14</v>
      </c>
      <c r="T270" s="142">
        <f>inventory[[#This Row],[Other_forcing]]/earth_area</f>
        <v>0</v>
      </c>
      <c r="U270" s="3">
        <f>U269+A_CO2*(AX269+AY269*life1_CO2*(1-EXP(-1/life1_CO2))+AZ269*life2_CO2*(1-EXP(-1/life2_CO2))+BA269*life3_CO2*(1-EXP(-1/life3_CO2)))</f>
        <v>4.5402112191411151E-13</v>
      </c>
      <c r="V270" s="3">
        <f t="shared" si="52"/>
        <v>2.6105279651641874E-12</v>
      </c>
      <c r="W270" s="3">
        <f t="shared" si="53"/>
        <v>3.8264834596932806E-11</v>
      </c>
      <c r="X270" s="3">
        <f t="shared" si="54"/>
        <v>-3.5199999999999995E-12</v>
      </c>
      <c r="Y270" s="3">
        <f t="shared" si="55"/>
        <v>4.7823107690584248E-10</v>
      </c>
      <c r="Z270" s="142">
        <f>Z269+inventory[[#This Row],[Other_radfor]]</f>
        <v>0</v>
      </c>
      <c r="AA270" s="3">
        <f>SUM(inventory[[#This Row],[CO2_temp_s1]:[CO2_temp_s2]])</f>
        <v>1.2269809940601544E-15</v>
      </c>
      <c r="AB270" s="3">
        <f>inventory[[#This Row],[CH4_temp_s1]]+inventory[[#This Row],[CH4_temp_s2]]</f>
        <v>1.4837531575219764E-15</v>
      </c>
      <c r="AC270" s="3">
        <f>inventory[[#This Row],[gas1_temp_s1]]+inventory[[#This Row],[gas1_temp_s2]]</f>
        <v>5.4002445473836161E-14</v>
      </c>
      <c r="AD270" s="3">
        <f>inventory[[#This Row],[gas2_temp_s1]]+inventory[[#This Row],[gas2_temp_s2]]</f>
        <v>-1.9401421146944347E-15</v>
      </c>
      <c r="AE270" s="3">
        <f>inventory[[#This Row],[gas3_temp_s1]]+inventory[[#This Row],[gas3_temp_s2]]</f>
        <v>3.1929530571601471E-13</v>
      </c>
      <c r="AF270" s="142">
        <f>inventory[[#This Row],[other_temp_s1]]+inventory[[#This Row],[other_temp_s2]]</f>
        <v>0</v>
      </c>
      <c r="AG270" s="118">
        <f>inventory[[#This Row],[CO2_flux]]+AG269</f>
        <v>1</v>
      </c>
      <c r="AH270" s="118">
        <f>inventory[[#This Row],[CH4_flux]]+AH269</f>
        <v>1</v>
      </c>
      <c r="AI270" s="118">
        <f>inventory[[#This Row],[Gas1_flux]]+AI269</f>
        <v>1</v>
      </c>
      <c r="AJ270" s="118">
        <f>inventory[[#This Row],[Gas2_flux]]+AJ269</f>
        <v>1</v>
      </c>
      <c r="AK270" s="144">
        <f>inventory[[#This Row],[Gas3_flux]]+AK269</f>
        <v>1</v>
      </c>
      <c r="AL270" s="113">
        <f>A_CO2*(AX269*clim_sens1*(1-EXP(-1/clim_time1))
+AY269*clim_sens1*life1_CO2/(life1_CO2-clim_time1)*(EXP(-1/life1_CO2)-EXP(-1/clim_time1))
+AZ269*clim_sens1*life2_CO2/(life2_CO2-clim_time1)*(EXP(-1/life2_CO2)-EXP(-1/clim_time1))
+BA269*clim_sens1*life3_CO2/(life3_CO2-clim_time1)*(EXP(-1/life3_CO2)-EXP(-1/clim_time1)))
+AL269*EXP(-1/clim_time1)</f>
        <v>8.8584322635851336E-16</v>
      </c>
      <c r="AM270" s="113">
        <f>A_CO2*(AX269*clim_sens2*(1-EXP(-1/clim_time2))
+AY269*clim_sens2*life1_CO2/(life1_CO2-clim_time2)*(EXP(-1/life1_CO2)-EXP(-1/clim_time2))
+AZ269*clim_sens2*life2_CO2/(life2_CO2-clim_time2)*(EXP(-1/life2_CO2)-EXP(-1/clim_time2))
+BA269*clim_sens2*life3_CO2/(life3_CO2-clim_time2)*(EXP(-1/life3_CO2)-EXP(-1/clim_time2)))
+AM269*EXP(-1/clim_time2)</f>
        <v>3.4113776770164095E-16</v>
      </c>
      <c r="AN270" s="113">
        <f t="shared" si="56"/>
        <v>2.5318268906190268E-22</v>
      </c>
      <c r="AO270" s="113">
        <f t="shared" si="57"/>
        <v>1.4837529043392873E-15</v>
      </c>
      <c r="AP270" s="113">
        <f t="shared" si="58"/>
        <v>2.7528543923245299E-14</v>
      </c>
      <c r="AQ270" s="113">
        <f t="shared" si="59"/>
        <v>2.6473901550590863E-14</v>
      </c>
      <c r="AR270" s="113">
        <f t="shared" si="60"/>
        <v>-6.6881869918000083E-27</v>
      </c>
      <c r="AS270" s="113">
        <f t="shared" si="61"/>
        <v>-1.9401421146877464E-15</v>
      </c>
      <c r="AT270" s="113">
        <f t="shared" si="62"/>
        <v>2.3946145281646928E-14</v>
      </c>
      <c r="AU270" s="113">
        <f t="shared" si="63"/>
        <v>2.9534916043436776E-13</v>
      </c>
      <c r="AV270" s="113">
        <f t="shared" si="64"/>
        <v>0</v>
      </c>
      <c r="AW270" s="149">
        <f>T269*Other_forcing_efficacy*clim_sens2*(1-EXP(-1/clim_time2))
+AW269*EXP(-1/clim_time2)</f>
        <v>0</v>
      </c>
      <c r="AX270" s="113">
        <f>p_0*(inventory[[#This Row],[CO2_flux]]+inventory[[#This Row],[CH4_to_CO2]])+AX269</f>
        <v>0.51608749981629731</v>
      </c>
      <c r="AY270" s="113">
        <f>p_1*(inventory[[#This Row],[CO2_flux]]+inventory[[#This Row],[CH4_to_CO2]])+AY269*EXP(-1/life1_CO2)</f>
        <v>0.27843378697948762</v>
      </c>
      <c r="AZ270" s="113">
        <f>p_2*(inventory[[#This Row],[CO2_flux]]+inventory[[#This Row],[CH4_to_CO2]])+AZ269*EXP(-1/life2_CO2)</f>
        <v>6.5734230094106894E-4</v>
      </c>
      <c r="BA270" s="113">
        <f>p_3*(inventory[[#This Row],[CO2_flux]]+inventory[[#This Row],[CH4_to_CO2]])+BA269*EXP(-1/life3_CO2)</f>
        <v>1.3937768663425817E-10</v>
      </c>
      <c r="BB270" s="113">
        <f>IF(fossil_CH4,K269*(1-EXP(-1/life_CH4))*CH4_to_CO2,0)</f>
        <v>7.1001038672632829E-11</v>
      </c>
    </row>
    <row r="271" spans="1:54" x14ac:dyDescent="0.2">
      <c r="A271" s="43">
        <v>264</v>
      </c>
      <c r="B271" s="107">
        <v>0</v>
      </c>
      <c r="C271" s="107">
        <v>0</v>
      </c>
      <c r="D271" s="107">
        <v>0</v>
      </c>
      <c r="E271" s="107">
        <v>0</v>
      </c>
      <c r="F271" s="107">
        <v>0</v>
      </c>
      <c r="G271" s="107">
        <v>0</v>
      </c>
      <c r="H271" s="131">
        <f>SUM(inventory[[#This Row],[CO2_IRF]:[other_IRF]])</f>
        <v>5.1611280896482513E-10</v>
      </c>
      <c r="I271" s="133">
        <f>SUM(inventory[[#This Row],[CO2_temp]:[other_temp]])</f>
        <v>3.7260573090581075E-13</v>
      </c>
      <c r="J271" s="117">
        <f>SUM(inventory[[#This Row],[CO2_mass0]:[CO2_mass3]])</f>
        <v>0.79445580975716656</v>
      </c>
      <c r="K271" s="117">
        <f>inventory[[#This Row],[CH4_flux]]+K270*EXP(-1/life_CH4)</f>
        <v>5.6719237692035719E-10</v>
      </c>
      <c r="L271" s="117">
        <f>inventory[[#This Row],[Gas1_flux]]+L270*EXP(-1/life_gas1)</f>
        <v>0.11283618731705584</v>
      </c>
      <c r="M271" s="117">
        <f>inventory[[#This Row],[Gas2_flux]]+M270*EXP(-1/life_gas2)</f>
        <v>0</v>
      </c>
      <c r="N271" s="140">
        <f>inventory[[#This Row],[Gas3_flux]]+N270*EXP(-1/life_gas3)</f>
        <v>2.8322986118646592E-3</v>
      </c>
      <c r="O271" s="3">
        <f>inventory[[#This Row],[CO2]]*A_CO2</f>
        <v>1.3916482419516284E-15</v>
      </c>
      <c r="P271" s="3">
        <f>inventory[[#This Row],[CH4]]*A_CH4</f>
        <v>1.1940899697491112E-22</v>
      </c>
      <c r="Q271" s="3">
        <f>inventory[[#This Row],[gas1]]*A_gas1</f>
        <v>4.0264071729370597E-14</v>
      </c>
      <c r="R271" s="3">
        <f>inventory[[#This Row],[gas2]]*A_gas2</f>
        <v>0</v>
      </c>
      <c r="S271" s="3">
        <f>inventory[[#This Row],[gas3]]*A_gas3</f>
        <v>3.0187269844757419E-14</v>
      </c>
      <c r="T271" s="142">
        <f>inventory[[#This Row],[Other_forcing]]/earth_area</f>
        <v>0</v>
      </c>
      <c r="U271" s="3">
        <f>U270+A_CO2*(AX270+AY270*life1_CO2*(1-EXP(-1/life1_CO2))+AZ270*life2_CO2*(1-EXP(-1/life2_CO2))+BA270*life3_CO2*(1-EXP(-1/life3_CO2)))</f>
        <v>4.5541340290559198E-13</v>
      </c>
      <c r="V271" s="3">
        <f t="shared" si="52"/>
        <v>2.6105279652885432E-12</v>
      </c>
      <c r="W271" s="3">
        <f t="shared" si="53"/>
        <v>3.8305265508420814E-11</v>
      </c>
      <c r="X271" s="3">
        <f t="shared" si="54"/>
        <v>-3.5199999999999995E-12</v>
      </c>
      <c r="Y271" s="3">
        <f t="shared" si="55"/>
        <v>4.7826160208821017E-10</v>
      </c>
      <c r="Z271" s="142">
        <f>Z270+inventory[[#This Row],[Other_radfor]]</f>
        <v>0</v>
      </c>
      <c r="AA271" s="3">
        <f>SUM(inventory[[#This Row],[CO2_temp_s1]:[CO2_temp_s2]])</f>
        <v>1.2267839880589632E-15</v>
      </c>
      <c r="AB271" s="3">
        <f>inventory[[#This Row],[CH4_temp_s1]]+inventory[[#This Row],[CH4_temp_s2]]</f>
        <v>1.4801342303095446E-15</v>
      </c>
      <c r="AC271" s="3">
        <f>inventory[[#This Row],[gas1_temp_s1]]+inventory[[#This Row],[gas1_temp_s2]]</f>
        <v>5.3753608367561615E-14</v>
      </c>
      <c r="AD271" s="3">
        <f>inventory[[#This Row],[gas2_temp_s1]]+inventory[[#This Row],[gas2_temp_s2]]</f>
        <v>-1.9354100631041365E-15</v>
      </c>
      <c r="AE271" s="3">
        <f>inventory[[#This Row],[gas3_temp_s1]]+inventory[[#This Row],[gas3_temp_s2]]</f>
        <v>3.1808061438298477E-13</v>
      </c>
      <c r="AF271" s="142">
        <f>inventory[[#This Row],[other_temp_s1]]+inventory[[#This Row],[other_temp_s2]]</f>
        <v>0</v>
      </c>
      <c r="AG271" s="118">
        <f>inventory[[#This Row],[CO2_flux]]+AG270</f>
        <v>1</v>
      </c>
      <c r="AH271" s="118">
        <f>inventory[[#This Row],[CH4_flux]]+AH270</f>
        <v>1</v>
      </c>
      <c r="AI271" s="118">
        <f>inventory[[#This Row],[Gas1_flux]]+AI270</f>
        <v>1</v>
      </c>
      <c r="AJ271" s="118">
        <f>inventory[[#This Row],[Gas2_flux]]+AJ270</f>
        <v>1</v>
      </c>
      <c r="AK271" s="144">
        <f>inventory[[#This Row],[Gas3_flux]]+AK270</f>
        <v>1</v>
      </c>
      <c r="AL271" s="113">
        <f>A_CO2*(AX270*clim_sens1*(1-EXP(-1/clim_time1))
+AY270*clim_sens1*life1_CO2/(life1_CO2-clim_time1)*(EXP(-1/life1_CO2)-EXP(-1/clim_time1))
+AZ270*clim_sens1*life2_CO2/(life2_CO2-clim_time1)*(EXP(-1/life2_CO2)-EXP(-1/clim_time1))
+BA270*clim_sens1*life3_CO2/(life3_CO2-clim_time1)*(EXP(-1/life3_CO2)-EXP(-1/clim_time1)))
+AL270*EXP(-1/clim_time1)</f>
        <v>8.8502146294276787E-16</v>
      </c>
      <c r="AM271" s="113">
        <f>A_CO2*(AX270*clim_sens2*(1-EXP(-1/clim_time2))
+AY270*clim_sens2*life1_CO2/(life1_CO2-clim_time2)*(EXP(-1/life1_CO2)-EXP(-1/clim_time2))
+AZ270*clim_sens2*life2_CO2/(life2_CO2-clim_time2)*(EXP(-1/life2_CO2)-EXP(-1/clim_time2))
+BA270*clim_sens2*life3_CO2/(life3_CO2-clim_time2)*(EXP(-1/life3_CO2)-EXP(-1/clim_time2)))
+AM270*EXP(-1/clim_time2)</f>
        <v>3.4176252511619536E-16</v>
      </c>
      <c r="AN271" s="113">
        <f t="shared" si="56"/>
        <v>2.3356670386199404E-22</v>
      </c>
      <c r="AO271" s="113">
        <f t="shared" si="57"/>
        <v>1.4801339967428408E-15</v>
      </c>
      <c r="AP271" s="113">
        <f t="shared" si="58"/>
        <v>2.7301972829560956E-14</v>
      </c>
      <c r="AQ271" s="113">
        <f t="shared" si="59"/>
        <v>2.645163553800066E-14</v>
      </c>
      <c r="AR271" s="113">
        <f t="shared" si="60"/>
        <v>-5.9375418374551361E-27</v>
      </c>
      <c r="AS271" s="113">
        <f t="shared" si="61"/>
        <v>-1.9354100630981992E-15</v>
      </c>
      <c r="AT271" s="113">
        <f t="shared" si="62"/>
        <v>2.3419877793308742E-14</v>
      </c>
      <c r="AU271" s="113">
        <f t="shared" si="63"/>
        <v>2.9466073658967602E-13</v>
      </c>
      <c r="AV271" s="113">
        <f t="shared" si="64"/>
        <v>0</v>
      </c>
      <c r="AW271" s="149">
        <f>T270*Other_forcing_efficacy*clim_sens2*(1-EXP(-1/clim_time2))
+AW270*EXP(-1/clim_time2)</f>
        <v>0</v>
      </c>
      <c r="AX271" s="113">
        <f>p_0*(inventory[[#This Row],[CO2_flux]]+inventory[[#This Row],[CH4_to_CO2]])+AX270</f>
        <v>0.51608749983053048</v>
      </c>
      <c r="AY271" s="113">
        <f>p_1*(inventory[[#This Row],[CO2_flux]]+inventory[[#This Row],[CH4_to_CO2]])+AY270*EXP(-1/life1_CO2)</f>
        <v>0.27772871320838227</v>
      </c>
      <c r="AZ271" s="113">
        <f>p_2*(inventory[[#This Row],[CO2_flux]]+inventory[[#This Row],[CH4_to_CO2]])+AZ270*EXP(-1/life2_CO2)</f>
        <v>6.3959658967493636E-4</v>
      </c>
      <c r="BA271" s="113">
        <f>p_3*(inventory[[#This Row],[CO2_flux]]+inventory[[#This Row],[CH4_to_CO2]])+BA270*EXP(-1/life3_CO2)</f>
        <v>1.2857883999817683E-10</v>
      </c>
      <c r="BB271" s="113">
        <f>IF(fossil_CH4,K270*(1-EXP(-1/life_CH4))*CH4_to_CO2,0)</f>
        <v>6.5499947743779761E-11</v>
      </c>
    </row>
    <row r="272" spans="1:54" x14ac:dyDescent="0.2">
      <c r="A272" s="43">
        <v>265</v>
      </c>
      <c r="B272" s="107">
        <v>0</v>
      </c>
      <c r="C272" s="107">
        <v>0</v>
      </c>
      <c r="D272" s="107">
        <v>0</v>
      </c>
      <c r="E272" s="107">
        <v>0</v>
      </c>
      <c r="F272" s="107">
        <v>0</v>
      </c>
      <c r="G272" s="107">
        <v>0</v>
      </c>
      <c r="H272" s="131">
        <f>SUM(inventory[[#This Row],[CO2_IRF]:[other_IRF]])</f>
        <v>5.1618415245696749E-10</v>
      </c>
      <c r="I272" s="133">
        <f>SUM(inventory[[#This Row],[CO2_temp]:[other_temp]])</f>
        <v>3.7115722961417892E-13</v>
      </c>
      <c r="J272" s="117">
        <f>SUM(inventory[[#This Row],[CO2_mass0]:[CO2_mass3]])</f>
        <v>0.7937352547897194</v>
      </c>
      <c r="K272" s="117">
        <f>inventory[[#This Row],[CH4_flux]]+K271*EXP(-1/life_CH4)</f>
        <v>5.2324686713735945E-10</v>
      </c>
      <c r="L272" s="117">
        <f>inventory[[#This Row],[Gas1_flux]]+L271*EXP(-1/life_gas1)</f>
        <v>0.11190749968145297</v>
      </c>
      <c r="M272" s="117">
        <f>inventory[[#This Row],[Gas2_flux]]+M271*EXP(-1/life_gas2)</f>
        <v>0</v>
      </c>
      <c r="N272" s="140">
        <f>inventory[[#This Row],[Gas3_flux]]+N271*EXP(-1/life_gas3)</f>
        <v>2.7700528241100205E-3</v>
      </c>
      <c r="O272" s="3">
        <f>inventory[[#This Row],[CO2]]*A_CO2</f>
        <v>1.3903860458151513E-15</v>
      </c>
      <c r="P272" s="3">
        <f>inventory[[#This Row],[CH4]]*A_CH4</f>
        <v>1.1015730485374614E-22</v>
      </c>
      <c r="Q272" s="3">
        <f>inventory[[#This Row],[gas1]]*A_gas1</f>
        <v>3.9932682070935714E-14</v>
      </c>
      <c r="R272" s="3">
        <f>inventory[[#This Row],[gas2]]*A_gas2</f>
        <v>0</v>
      </c>
      <c r="S272" s="3">
        <f>inventory[[#This Row],[gas3]]*A_gas3</f>
        <v>2.9523840366037411E-14</v>
      </c>
      <c r="T272" s="142">
        <f>inventory[[#This Row],[Other_forcing]]/earth_area</f>
        <v>0</v>
      </c>
      <c r="U272" s="3">
        <f>U271+A_CO2*(AX271+AY271*life1_CO2*(1-EXP(-1/life1_CO2))+AZ271*life2_CO2*(1-EXP(-1/life2_CO2))+BA271*life3_CO2*(1-EXP(-1/life3_CO2)))</f>
        <v>4.5680441972014266E-13</v>
      </c>
      <c r="V272" s="3">
        <f t="shared" si="52"/>
        <v>2.610527965403264E-12</v>
      </c>
      <c r="W272" s="3">
        <f t="shared" si="53"/>
        <v>3.8345363657091432E-11</v>
      </c>
      <c r="X272" s="3">
        <f t="shared" si="54"/>
        <v>-3.5199999999999995E-12</v>
      </c>
      <c r="Y272" s="3">
        <f t="shared" si="55"/>
        <v>4.7829145641475262E-10</v>
      </c>
      <c r="Z272" s="142">
        <f>Z271+inventory[[#This Row],[Other_radfor]]</f>
        <v>0</v>
      </c>
      <c r="AA272" s="3">
        <f>SUM(inventory[[#This Row],[CO2_temp_s1]:[CO2_temp_s2]])</f>
        <v>1.2265868395208414E-15</v>
      </c>
      <c r="AB272" s="3">
        <f>inventory[[#This Row],[CH4_temp_s1]]+inventory[[#This Row],[CH4_temp_s2]]</f>
        <v>1.4765241312063311E-15</v>
      </c>
      <c r="AC272" s="3">
        <f>inventory[[#This Row],[gas1_temp_s1]]+inventory[[#This Row],[gas1_temp_s2]]</f>
        <v>5.3506342157926797E-14</v>
      </c>
      <c r="AD272" s="3">
        <f>inventory[[#This Row],[gas2_temp_s1]]+inventory[[#This Row],[gas2_temp_s2]]</f>
        <v>-1.9306895530974374E-15</v>
      </c>
      <c r="AE272" s="3">
        <f>inventory[[#This Row],[gas3_temp_s1]]+inventory[[#This Row],[gas3_temp_s2]]</f>
        <v>3.168784660386224E-13</v>
      </c>
      <c r="AF272" s="142">
        <f>inventory[[#This Row],[other_temp_s1]]+inventory[[#This Row],[other_temp_s2]]</f>
        <v>0</v>
      </c>
      <c r="AG272" s="118">
        <f>inventory[[#This Row],[CO2_flux]]+AG271</f>
        <v>1</v>
      </c>
      <c r="AH272" s="118">
        <f>inventory[[#This Row],[CH4_flux]]+AH271</f>
        <v>1</v>
      </c>
      <c r="AI272" s="118">
        <f>inventory[[#This Row],[Gas1_flux]]+AI271</f>
        <v>1</v>
      </c>
      <c r="AJ272" s="118">
        <f>inventory[[#This Row],[Gas2_flux]]+AJ271</f>
        <v>1</v>
      </c>
      <c r="AK272" s="144">
        <f>inventory[[#This Row],[Gas3_flux]]+AK271</f>
        <v>1</v>
      </c>
      <c r="AL272" s="113">
        <f>A_CO2*(AX271*clim_sens1*(1-EXP(-1/clim_time1))
+AY271*clim_sens1*life1_CO2/(life1_CO2-clim_time1)*(EXP(-1/life1_CO2)-EXP(-1/clim_time1))
+AZ271*clim_sens1*life2_CO2/(life2_CO2-clim_time1)*(EXP(-1/life2_CO2)-EXP(-1/clim_time1))
+BA271*clim_sens1*life3_CO2/(life3_CO2-clim_time1)*(EXP(-1/life3_CO2)-EXP(-1/clim_time1)))
+AL271*EXP(-1/clim_time1)</f>
        <v>8.8420240354714492E-16</v>
      </c>
      <c r="AM272" s="113">
        <f>A_CO2*(AX271*clim_sens2*(1-EXP(-1/clim_time2))
+AY271*clim_sens2*life1_CO2/(life1_CO2-clim_time2)*(EXP(-1/life1_CO2)-EXP(-1/clim_time2))
+AZ271*clim_sens2*life2_CO2/(life2_CO2-clim_time2)*(EXP(-1/life2_CO2)-EXP(-1/clim_time2))
+BA271*clim_sens2*life3_CO2/(life3_CO2-clim_time2)*(EXP(-1/life3_CO2)-EXP(-1/clim_time2)))
+AM271*EXP(-1/clim_time2)</f>
        <v>3.4238443597369658E-16</v>
      </c>
      <c r="AN272" s="113">
        <f t="shared" si="56"/>
        <v>2.1547050540269676E-22</v>
      </c>
      <c r="AO272" s="113">
        <f t="shared" si="57"/>
        <v>1.4765239157358257E-15</v>
      </c>
      <c r="AP272" s="113">
        <f t="shared" si="58"/>
        <v>2.7077266507970433E-14</v>
      </c>
      <c r="AQ272" s="113">
        <f t="shared" si="59"/>
        <v>2.6429075649956365E-14</v>
      </c>
      <c r="AR272" s="113">
        <f t="shared" si="60"/>
        <v>-5.2711449477643882E-27</v>
      </c>
      <c r="AS272" s="113">
        <f t="shared" si="61"/>
        <v>-1.9306895530921662E-15</v>
      </c>
      <c r="AT272" s="113">
        <f t="shared" si="62"/>
        <v>2.2905176152666861E-14</v>
      </c>
      <c r="AU272" s="113">
        <f t="shared" si="63"/>
        <v>2.9397328988595556E-13</v>
      </c>
      <c r="AV272" s="113">
        <f t="shared" si="64"/>
        <v>0</v>
      </c>
      <c r="AW272" s="149">
        <f>T271*Other_forcing_efficacy*clim_sens2*(1-EXP(-1/clim_time2))
+AW271*EXP(-1/clim_time2)</f>
        <v>0</v>
      </c>
      <c r="AX272" s="113">
        <f>p_0*(inventory[[#This Row],[CO2_flux]]+inventory[[#This Row],[CH4_to_CO2]])+AX271</f>
        <v>0.51608749984366087</v>
      </c>
      <c r="AY272" s="113">
        <f>p_1*(inventory[[#This Row],[CO2_flux]]+inventory[[#This Row],[CH4_to_CO2]])+AY271*EXP(-1/life1_CO2)</f>
        <v>0.2770254248840861</v>
      </c>
      <c r="AZ272" s="113">
        <f>p_2*(inventory[[#This Row],[CO2_flux]]+inventory[[#This Row],[CH4_to_CO2]])+AZ271*EXP(-1/life2_CO2)</f>
        <v>6.2232994335574218E-4</v>
      </c>
      <c r="BA272" s="113">
        <f>p_3*(inventory[[#This Row],[CO2_flux]]+inventory[[#This Row],[CH4_to_CO2]])+BA271*EXP(-1/life3_CO2)</f>
        <v>1.1861667742168687E-10</v>
      </c>
      <c r="BB272" s="113">
        <f>IF(fossil_CH4,K271*(1-EXP(-1/life_CH4))*CH4_to_CO2,0)</f>
        <v>6.0425075951621857E-11</v>
      </c>
    </row>
    <row r="273" spans="1:54" x14ac:dyDescent="0.2">
      <c r="A273" s="43">
        <v>266</v>
      </c>
      <c r="B273" s="107">
        <v>0</v>
      </c>
      <c r="C273" s="107">
        <v>0</v>
      </c>
      <c r="D273" s="107">
        <v>0</v>
      </c>
      <c r="E273" s="107">
        <v>0</v>
      </c>
      <c r="F273" s="107">
        <v>0</v>
      </c>
      <c r="G273" s="107">
        <v>0</v>
      </c>
      <c r="H273" s="131">
        <f>SUM(inventory[[#This Row],[CO2_IRF]:[other_IRF]])</f>
        <v>5.1625450855248974E-10</v>
      </c>
      <c r="I273" s="133">
        <f>SUM(inventory[[#This Row],[CO2_temp]:[other_temp]])</f>
        <v>3.6972258643964356E-13</v>
      </c>
      <c r="J273" s="117">
        <f>SUM(inventory[[#This Row],[CO2_mass0]:[CO2_mass3]])</f>
        <v>0.79301694687979873</v>
      </c>
      <c r="K273" s="117">
        <f>inventory[[#This Row],[CH4_flux]]+K272*EXP(-1/life_CH4)</f>
        <v>4.8270621240649283E-10</v>
      </c>
      <c r="L273" s="117">
        <f>inventory[[#This Row],[Gas1_flux]]+L272*EXP(-1/life_gas1)</f>
        <v>0.1109864555221588</v>
      </c>
      <c r="M273" s="117">
        <f>inventory[[#This Row],[Gas2_flux]]+M272*EXP(-1/life_gas2)</f>
        <v>0</v>
      </c>
      <c r="N273" s="140">
        <f>inventory[[#This Row],[Gas3_flux]]+N272*EXP(-1/life_gas3)</f>
        <v>2.7091750199701621E-3</v>
      </c>
      <c r="O273" s="3">
        <f>inventory[[#This Row],[CO2]]*A_CO2</f>
        <v>1.3891277858493432E-15</v>
      </c>
      <c r="P273" s="3">
        <f>inventory[[#This Row],[CH4]]*A_CH4</f>
        <v>1.0162242477583791E-22</v>
      </c>
      <c r="Q273" s="3">
        <f>inventory[[#This Row],[gas1]]*A_gas1</f>
        <v>3.9604019883941268E-14</v>
      </c>
      <c r="R273" s="3">
        <f>inventory[[#This Row],[gas2]]*A_gas2</f>
        <v>0</v>
      </c>
      <c r="S273" s="3">
        <f>inventory[[#This Row],[gas3]]*A_gas3</f>
        <v>2.8874991161568702E-14</v>
      </c>
      <c r="T273" s="142">
        <f>inventory[[#This Row],[Other_forcing]]/earth_area</f>
        <v>0</v>
      </c>
      <c r="U273" s="3">
        <f>U272+A_CO2*(AX272+AY272*life1_CO2*(1-EXP(-1/life1_CO2))+AZ272*life2_CO2*(1-EXP(-1/life2_CO2))+BA272*life3_CO2*(1-EXP(-1/life3_CO2)))</f>
        <v>4.5819417630916768E-13</v>
      </c>
      <c r="V273" s="3">
        <f t="shared" si="52"/>
        <v>2.6105279655090967E-12</v>
      </c>
      <c r="W273" s="3">
        <f t="shared" si="53"/>
        <v>3.8385131781717761E-11</v>
      </c>
      <c r="X273" s="3">
        <f t="shared" si="54"/>
        <v>-3.5199999999999995E-12</v>
      </c>
      <c r="Y273" s="3">
        <f t="shared" si="55"/>
        <v>4.7832065462895374E-10</v>
      </c>
      <c r="Z273" s="142">
        <f>Z272+inventory[[#This Row],[Other_radfor]]</f>
        <v>0</v>
      </c>
      <c r="AA273" s="3">
        <f>SUM(inventory[[#This Row],[CO2_temp_s1]:[CO2_temp_s2]])</f>
        <v>1.226389535855614E-15</v>
      </c>
      <c r="AB273" s="3">
        <f>inventory[[#This Row],[CH4_temp_s1]]+inventory[[#This Row],[CH4_temp_s2]]</f>
        <v>1.4729228385671136E-15</v>
      </c>
      <c r="AC273" s="3">
        <f>inventory[[#This Row],[gas1_temp_s1]]+inventory[[#This Row],[gas1_temp_s2]]</f>
        <v>5.3260635079554891E-14</v>
      </c>
      <c r="AD273" s="3">
        <f>inventory[[#This Row],[gas2_temp_s1]]+inventory[[#This Row],[gas2_temp_s2]]</f>
        <v>-1.9259805565241373E-15</v>
      </c>
      <c r="AE273" s="3">
        <f>inventory[[#This Row],[gas3_temp_s1]]+inventory[[#This Row],[gas3_temp_s2]]</f>
        <v>3.1568861954219008E-13</v>
      </c>
      <c r="AF273" s="142">
        <f>inventory[[#This Row],[other_temp_s1]]+inventory[[#This Row],[other_temp_s2]]</f>
        <v>0</v>
      </c>
      <c r="AG273" s="118">
        <f>inventory[[#This Row],[CO2_flux]]+AG272</f>
        <v>1</v>
      </c>
      <c r="AH273" s="118">
        <f>inventory[[#This Row],[CH4_flux]]+AH272</f>
        <v>1</v>
      </c>
      <c r="AI273" s="118">
        <f>inventory[[#This Row],[Gas1_flux]]+AI272</f>
        <v>1</v>
      </c>
      <c r="AJ273" s="118">
        <f>inventory[[#This Row],[Gas2_flux]]+AJ272</f>
        <v>1</v>
      </c>
      <c r="AK273" s="144">
        <f>inventory[[#This Row],[Gas3_flux]]+AK272</f>
        <v>1</v>
      </c>
      <c r="AL273" s="113">
        <f>A_CO2*(AX272*clim_sens1*(1-EXP(-1/clim_time1))
+AY272*clim_sens1*life1_CO2/(life1_CO2-clim_time1)*(EXP(-1/life1_CO2)-EXP(-1/clim_time1))
+AZ272*clim_sens1*life2_CO2/(life2_CO2-clim_time1)*(EXP(-1/life2_CO2)-EXP(-1/clim_time1))
+BA272*clim_sens1*life3_CO2/(life3_CO2-clim_time1)*(EXP(-1/life3_CO2)-EXP(-1/clim_time1)))
+AL272*EXP(-1/clim_time1)</f>
        <v>8.8338602450414153E-16</v>
      </c>
      <c r="AM273" s="113">
        <f>A_CO2*(AX272*clim_sens2*(1-EXP(-1/clim_time2))
+AY272*clim_sens2*life1_CO2/(life1_CO2-clim_time2)*(EXP(-1/life1_CO2)-EXP(-1/clim_time2))
+AZ272*clim_sens2*life2_CO2/(life2_CO2-clim_time2)*(EXP(-1/life2_CO2)-EXP(-1/clim_time2))
+BA272*clim_sens2*life3_CO2/(life3_CO2-clim_time2)*(EXP(-1/life3_CO2)-EXP(-1/clim_time2)))
+AM272*EXP(-1/clim_time2)</f>
        <v>3.4300351135147252E-16</v>
      </c>
      <c r="AN273" s="113">
        <f t="shared" si="56"/>
        <v>1.9877634665030284E-22</v>
      </c>
      <c r="AO273" s="113">
        <f t="shared" si="57"/>
        <v>1.4729226397907669E-15</v>
      </c>
      <c r="AP273" s="113">
        <f t="shared" si="58"/>
        <v>2.6854409610642259E-14</v>
      </c>
      <c r="AQ273" s="113">
        <f t="shared" si="59"/>
        <v>2.6406225468912632E-14</v>
      </c>
      <c r="AR273" s="113">
        <f t="shared" si="60"/>
        <v>-4.6795407629920511E-27</v>
      </c>
      <c r="AS273" s="113">
        <f t="shared" si="61"/>
        <v>-1.9259805565194578E-15</v>
      </c>
      <c r="AT273" s="113">
        <f t="shared" si="62"/>
        <v>2.2401786175611871E-14</v>
      </c>
      <c r="AU273" s="113">
        <f t="shared" si="63"/>
        <v>2.9328683336657822E-13</v>
      </c>
      <c r="AV273" s="113">
        <f t="shared" si="64"/>
        <v>0</v>
      </c>
      <c r="AW273" s="149">
        <f>T272*Other_forcing_efficacy*clim_sens2*(1-EXP(-1/clim_time2))
+AW272*EXP(-1/clim_time2)</f>
        <v>0</v>
      </c>
      <c r="AX273" s="113">
        <f>p_0*(inventory[[#This Row],[CO2_flux]]+inventory[[#This Row],[CH4_to_CO2]])+AX272</f>
        <v>0.51608749985577396</v>
      </c>
      <c r="AY273" s="113">
        <f>p_1*(inventory[[#This Row],[CO2_flux]]+inventory[[#This Row],[CH4_to_CO2]])+AY272*EXP(-1/life1_CO2)</f>
        <v>0.27632391748542645</v>
      </c>
      <c r="AZ273" s="113">
        <f>p_2*(inventory[[#This Row],[CO2_flux]]+inventory[[#This Row],[CH4_to_CO2]])+AZ272*EXP(-1/life2_CO2)</f>
        <v>6.0552942917194348E-4</v>
      </c>
      <c r="BA273" s="113">
        <f>p_3*(inventory[[#This Row],[CO2_flux]]+inventory[[#This Row],[CH4_to_CO2]])+BA272*EXP(-1/life3_CO2)</f>
        <v>1.0942637344340656E-10</v>
      </c>
      <c r="BB273" s="113">
        <f>IF(fossil_CH4,K272*(1-EXP(-1/life_CH4))*CH4_to_CO2,0)</f>
        <v>5.5743400254941534E-11</v>
      </c>
    </row>
    <row r="274" spans="1:54" x14ac:dyDescent="0.2">
      <c r="A274" s="43">
        <v>267</v>
      </c>
      <c r="B274" s="107">
        <v>0</v>
      </c>
      <c r="C274" s="107">
        <v>0</v>
      </c>
      <c r="D274" s="107">
        <v>0</v>
      </c>
      <c r="E274" s="107">
        <v>0</v>
      </c>
      <c r="F274" s="107">
        <v>0</v>
      </c>
      <c r="G274" s="107">
        <v>0</v>
      </c>
      <c r="H274" s="131">
        <f>SUM(inventory[[#This Row],[CO2_IRF]:[other_IRF]])</f>
        <v>5.1632389439101031E-10</v>
      </c>
      <c r="I274" s="133">
        <f>SUM(inventory[[#This Row],[CO2_temp]:[other_temp]])</f>
        <v>3.6830155377983876E-13</v>
      </c>
      <c r="J274" s="117">
        <f>SUM(inventory[[#This Row],[CO2_mass0]:[CO2_mass3]])</f>
        <v>0.79230086893400919</v>
      </c>
      <c r="K274" s="117">
        <f>inventory[[#This Row],[CH4_flux]]+K273*EXP(-1/life_CH4)</f>
        <v>4.45306607893469E-10</v>
      </c>
      <c r="L274" s="117">
        <f>inventory[[#This Row],[Gas1_flux]]+L273*EXP(-1/life_gas1)</f>
        <v>0.11007299193025988</v>
      </c>
      <c r="M274" s="117">
        <f>inventory[[#This Row],[Gas2_flux]]+M273*EXP(-1/life_gas2)</f>
        <v>0</v>
      </c>
      <c r="N274" s="140">
        <f>inventory[[#This Row],[Gas3_flux]]+N273*EXP(-1/life_gas3)</f>
        <v>2.6496351350947427E-3</v>
      </c>
      <c r="O274" s="3">
        <f>inventory[[#This Row],[CO2]]*A_CO2</f>
        <v>1.3878734321117037E-15</v>
      </c>
      <c r="P274" s="3">
        <f>inventory[[#This Row],[CH4]]*A_CH4</f>
        <v>9.3748818846212368E-23</v>
      </c>
      <c r="Q274" s="3">
        <f>inventory[[#This Row],[gas1]]*A_gas1</f>
        <v>3.9278062720189894E-14</v>
      </c>
      <c r="R274" s="3">
        <f>inventory[[#This Row],[gas2]]*A_gas2</f>
        <v>0</v>
      </c>
      <c r="S274" s="3">
        <f>inventory[[#This Row],[gas3]]*A_gas3</f>
        <v>2.8240401798804874E-14</v>
      </c>
      <c r="T274" s="142">
        <f>inventory[[#This Row],[Other_forcing]]/earth_area</f>
        <v>0</v>
      </c>
      <c r="U274" s="3">
        <f>U273+A_CO2*(AX273+AY273*life1_CO2*(1-EXP(-1/life1_CO2))+AZ273*life2_CO2*(1-EXP(-1/life2_CO2))+BA273*life3_CO2*(1-EXP(-1/life3_CO2)))</f>
        <v>4.5958267659381425E-13</v>
      </c>
      <c r="V274" s="3">
        <f t="shared" si="52"/>
        <v>2.6105279656067294E-12</v>
      </c>
      <c r="W274" s="3">
        <f t="shared" si="53"/>
        <v>3.8424572598531675E-11</v>
      </c>
      <c r="X274" s="3">
        <f t="shared" si="54"/>
        <v>-3.5199999999999995E-12</v>
      </c>
      <c r="Y274" s="3">
        <f t="shared" si="55"/>
        <v>4.7834921115027809E-10</v>
      </c>
      <c r="Z274" s="142">
        <f>Z273+inventory[[#This Row],[Other_radfor]]</f>
        <v>0</v>
      </c>
      <c r="AA274" s="3">
        <f>SUM(inventory[[#This Row],[CO2_temp_s1]:[CO2_temp_s2]])</f>
        <v>1.2261920649283919E-15</v>
      </c>
      <c r="AB274" s="3">
        <f>inventory[[#This Row],[CH4_temp_s1]]+inventory[[#This Row],[CH4_temp_s2]]</f>
        <v>1.4693303308082378E-15</v>
      </c>
      <c r="AC274" s="3">
        <f>inventory[[#This Row],[gas1_temp_s1]]+inventory[[#This Row],[gas1_temp_s2]]</f>
        <v>5.3016475461064525E-14</v>
      </c>
      <c r="AD274" s="3">
        <f>inventory[[#This Row],[gas2_temp_s1]]+inventory[[#This Row],[gas2_temp_s2]]</f>
        <v>-1.9212830453026971E-15</v>
      </c>
      <c r="AE274" s="3">
        <f>inventory[[#This Row],[gas3_temp_s1]]+inventory[[#This Row],[gas3_temp_s2]]</f>
        <v>3.1451083896834032E-13</v>
      </c>
      <c r="AF274" s="142">
        <f>inventory[[#This Row],[other_temp_s1]]+inventory[[#This Row],[other_temp_s2]]</f>
        <v>0</v>
      </c>
      <c r="AG274" s="118">
        <f>inventory[[#This Row],[CO2_flux]]+AG273</f>
        <v>1</v>
      </c>
      <c r="AH274" s="118">
        <f>inventory[[#This Row],[CH4_flux]]+AH273</f>
        <v>1</v>
      </c>
      <c r="AI274" s="118">
        <f>inventory[[#This Row],[Gas1_flux]]+AI273</f>
        <v>1</v>
      </c>
      <c r="AJ274" s="118">
        <f>inventory[[#This Row],[Gas2_flux]]+AJ273</f>
        <v>1</v>
      </c>
      <c r="AK274" s="144">
        <f>inventory[[#This Row],[Gas3_flux]]+AK273</f>
        <v>1</v>
      </c>
      <c r="AL274" s="113">
        <f>A_CO2*(AX273*clim_sens1*(1-EXP(-1/clim_time1))
+AY273*clim_sens1*life1_CO2/(life1_CO2-clim_time1)*(EXP(-1/life1_CO2)-EXP(-1/clim_time1))
+AZ273*clim_sens1*life2_CO2/(life2_CO2-clim_time1)*(EXP(-1/life2_CO2)-EXP(-1/clim_time1))
+BA273*clim_sens1*life3_CO2/(life3_CO2-clim_time1)*(EXP(-1/life3_CO2)-EXP(-1/clim_time1)))
+AL273*EXP(-1/clim_time1)</f>
        <v>8.8257230266021739E-16</v>
      </c>
      <c r="AM274" s="113">
        <f>A_CO2*(AX273*clim_sens2*(1-EXP(-1/clim_time2))
+AY273*clim_sens2*life1_CO2/(life1_CO2-clim_time2)*(EXP(-1/life1_CO2)-EXP(-1/clim_time2))
+AZ273*clim_sens2*life2_CO2/(life2_CO2-clim_time2)*(EXP(-1/life2_CO2)-EXP(-1/clim_time2))
+BA273*clim_sens2*life3_CO2/(life3_CO2-clim_time2)*(EXP(-1/life3_CO2)-EXP(-1/clim_time2)))
+AM273*EXP(-1/clim_time2)</f>
        <v>3.4361976226817443E-16</v>
      </c>
      <c r="AN274" s="113">
        <f t="shared" si="56"/>
        <v>1.8337560298479216E-22</v>
      </c>
      <c r="AO274" s="113">
        <f t="shared" si="57"/>
        <v>1.4693301474326348E-15</v>
      </c>
      <c r="AP274" s="113">
        <f t="shared" si="58"/>
        <v>2.6633386916063863E-14</v>
      </c>
      <c r="AQ274" s="113">
        <f t="shared" si="59"/>
        <v>2.6383088545000661E-14</v>
      </c>
      <c r="AR274" s="113">
        <f t="shared" si="60"/>
        <v>-4.1543349631832283E-27</v>
      </c>
      <c r="AS274" s="113">
        <f t="shared" si="61"/>
        <v>-1.921283045298543E-15</v>
      </c>
      <c r="AT274" s="113">
        <f t="shared" si="62"/>
        <v>2.1909459264270929E-14</v>
      </c>
      <c r="AU274" s="113">
        <f t="shared" si="63"/>
        <v>2.9260137970406938E-13</v>
      </c>
      <c r="AV274" s="113">
        <f t="shared" si="64"/>
        <v>0</v>
      </c>
      <c r="AW274" s="149">
        <f>T273*Other_forcing_efficacy*clim_sens2*(1-EXP(-1/clim_time2))
+AW273*EXP(-1/clim_time2)</f>
        <v>0</v>
      </c>
      <c r="AX274" s="113">
        <f>p_0*(inventory[[#This Row],[CO2_flux]]+inventory[[#This Row],[CH4_to_CO2]])+AX273</f>
        <v>0.51608749986694846</v>
      </c>
      <c r="AY274" s="113">
        <f>p_1*(inventory[[#This Row],[CO2_flux]]+inventory[[#This Row],[CH4_to_CO2]])+AY273*EXP(-1/life1_CO2)</f>
        <v>0.27562418650267279</v>
      </c>
      <c r="AZ274" s="113">
        <f>p_2*(inventory[[#This Row],[CO2_flux]]+inventory[[#This Row],[CH4_to_CO2]])+AZ273*EXP(-1/life2_CO2)</f>
        <v>5.8918246343987702E-4</v>
      </c>
      <c r="BA274" s="113">
        <f>p_3*(inventory[[#This Row],[CO2_flux]]+inventory[[#This Row],[CH4_to_CO2]])+BA273*EXP(-1/life3_CO2)</f>
        <v>1.0094812521520371E-10</v>
      </c>
      <c r="BB274" s="113">
        <f>IF(fossil_CH4,K273*(1-EXP(-1/life_CH4))*CH4_to_CO2,0)</f>
        <v>5.142445620540776E-11</v>
      </c>
    </row>
    <row r="275" spans="1:54" x14ac:dyDescent="0.2">
      <c r="A275" s="43">
        <v>268</v>
      </c>
      <c r="B275" s="107">
        <v>0</v>
      </c>
      <c r="C275" s="107">
        <v>0</v>
      </c>
      <c r="D275" s="107">
        <v>0</v>
      </c>
      <c r="E275" s="107">
        <v>0</v>
      </c>
      <c r="F275" s="107">
        <v>0</v>
      </c>
      <c r="G275" s="107">
        <v>0</v>
      </c>
      <c r="H275" s="131">
        <f>SUM(inventory[[#This Row],[CO2_IRF]:[other_IRF]])</f>
        <v>5.1639232677286367E-10</v>
      </c>
      <c r="I275" s="133">
        <f>SUM(inventory[[#This Row],[CO2_temp]:[other_temp]])</f>
        <v>3.6689388922703845E-13</v>
      </c>
      <c r="J275" s="117">
        <f>SUM(inventory[[#This Row],[CO2_mass0]:[CO2_mass3]])</f>
        <v>0.79158700421007155</v>
      </c>
      <c r="K275" s="117">
        <f>inventory[[#This Row],[CH4_flux]]+K274*EXP(-1/life_CH4)</f>
        <v>4.1080468810415598E-10</v>
      </c>
      <c r="L275" s="117">
        <f>inventory[[#This Row],[Gas1_flux]]+L274*EXP(-1/life_gas1)</f>
        <v>0.10916704651460868</v>
      </c>
      <c r="M275" s="117">
        <f>inventory[[#This Row],[Gas2_flux]]+M274*EXP(-1/life_gas2)</f>
        <v>0</v>
      </c>
      <c r="N275" s="140">
        <f>inventory[[#This Row],[Gas3_flux]]+N274*EXP(-1/life_gas3)</f>
        <v>2.5914037658614827E-3</v>
      </c>
      <c r="O275" s="3">
        <f>inventory[[#This Row],[CO2]]*A_CO2</f>
        <v>1.386622955274782E-15</v>
      </c>
      <c r="P275" s="3">
        <f>inventory[[#This Row],[CH4]]*A_CH4</f>
        <v>8.648525219159706E-23</v>
      </c>
      <c r="Q275" s="3">
        <f>inventory[[#This Row],[gas1]]*A_gas1</f>
        <v>3.8954788316241996E-14</v>
      </c>
      <c r="R275" s="3">
        <f>inventory[[#This Row],[gas2]]*A_gas2</f>
        <v>0</v>
      </c>
      <c r="S275" s="3">
        <f>inventory[[#This Row],[gas3]]*A_gas3</f>
        <v>2.7619758887386423E-14</v>
      </c>
      <c r="T275" s="142">
        <f>inventory[[#This Row],[Other_forcing]]/earth_area</f>
        <v>0</v>
      </c>
      <c r="U275" s="3">
        <f>U274+A_CO2*(AX274+AY274*life1_CO2*(1-EXP(-1/life1_CO2))+AZ274*life2_CO2*(1-EXP(-1/life2_CO2))+BA274*life3_CO2*(1-EXP(-1/life3_CO2)))</f>
        <v>4.6096992446559585E-13</v>
      </c>
      <c r="V275" s="3">
        <f t="shared" si="52"/>
        <v>2.6105279656967976E-12</v>
      </c>
      <c r="W275" s="3">
        <f t="shared" si="53"/>
        <v>3.8463688801409373E-11</v>
      </c>
      <c r="X275" s="3">
        <f t="shared" si="54"/>
        <v>-3.5199999999999995E-12</v>
      </c>
      <c r="Y275" s="3">
        <f t="shared" si="55"/>
        <v>4.7837714008129193E-10</v>
      </c>
      <c r="Z275" s="142">
        <f>Z274+inventory[[#This Row],[Other_radfor]]</f>
        <v>0</v>
      </c>
      <c r="AA275" s="3">
        <f>SUM(inventory[[#This Row],[CO2_temp_s1]:[CO2_temp_s2]])</f>
        <v>1.2259944150468124E-15</v>
      </c>
      <c r="AB275" s="3">
        <f>inventory[[#This Row],[CH4_temp_s1]]+inventory[[#This Row],[CH4_temp_s2]]</f>
        <v>1.4657465864067873E-15</v>
      </c>
      <c r="AC275" s="3">
        <f>inventory[[#This Row],[gas1_temp_s1]]+inventory[[#This Row],[gas1_temp_s2]]</f>
        <v>5.2773851724303065E-14</v>
      </c>
      <c r="AD275" s="3">
        <f>inventory[[#This Row],[gas2_temp_s1]]+inventory[[#This Row],[gas2_temp_s2]]</f>
        <v>-1.9165969914200705E-15</v>
      </c>
      <c r="AE275" s="3">
        <f>inventory[[#This Row],[gas3_temp_s1]]+inventory[[#This Row],[gas3_temp_s2]]</f>
        <v>3.1334489349270185E-13</v>
      </c>
      <c r="AF275" s="142">
        <f>inventory[[#This Row],[other_temp_s1]]+inventory[[#This Row],[other_temp_s2]]</f>
        <v>0</v>
      </c>
      <c r="AG275" s="118">
        <f>inventory[[#This Row],[CO2_flux]]+AG274</f>
        <v>1</v>
      </c>
      <c r="AH275" s="118">
        <f>inventory[[#This Row],[CH4_flux]]+AH274</f>
        <v>1</v>
      </c>
      <c r="AI275" s="118">
        <f>inventory[[#This Row],[Gas1_flux]]+AI274</f>
        <v>1</v>
      </c>
      <c r="AJ275" s="118">
        <f>inventory[[#This Row],[Gas2_flux]]+AJ274</f>
        <v>1</v>
      </c>
      <c r="AK275" s="144">
        <f>inventory[[#This Row],[Gas3_flux]]+AK274</f>
        <v>1</v>
      </c>
      <c r="AL275" s="113">
        <f>A_CO2*(AX274*clim_sens1*(1-EXP(-1/clim_time1))
+AY274*clim_sens1*life1_CO2/(life1_CO2-clim_time1)*(EXP(-1/life1_CO2)-EXP(-1/clim_time1))
+AZ274*clim_sens1*life2_CO2/(life2_CO2-clim_time1)*(EXP(-1/life2_CO2)-EXP(-1/clim_time1))
+BA274*clim_sens1*life3_CO2/(life3_CO2-clim_time1)*(EXP(-1/life3_CO2)-EXP(-1/clim_time1)))
+AL274*EXP(-1/clim_time1)</f>
        <v>8.8176121536224033E-16</v>
      </c>
      <c r="AM275" s="113">
        <f>A_CO2*(AX274*clim_sens2*(1-EXP(-1/clim_time2))
+AY274*clim_sens2*life1_CO2/(life1_CO2-clim_time2)*(EXP(-1/life1_CO2)-EXP(-1/clim_time2))
+AZ274*clim_sens2*life2_CO2/(life2_CO2-clim_time2)*(EXP(-1/life2_CO2)-EXP(-1/clim_time2))
+BA274*clim_sens2*life3_CO2/(life3_CO2-clim_time2)*(EXP(-1/life3_CO2)-EXP(-1/clim_time2)))
+AM274*EXP(-1/clim_time2)</f>
        <v>3.4423319968457208E-16</v>
      </c>
      <c r="AN275" s="113">
        <f t="shared" si="56"/>
        <v>1.6916806546152396E-22</v>
      </c>
      <c r="AO275" s="113">
        <f t="shared" si="57"/>
        <v>1.4657464172387218E-15</v>
      </c>
      <c r="AP275" s="113">
        <f t="shared" si="58"/>
        <v>2.6414183328001892E-14</v>
      </c>
      <c r="AQ275" s="113">
        <f t="shared" si="59"/>
        <v>2.6359668396301174E-14</v>
      </c>
      <c r="AR275" s="113">
        <f t="shared" si="60"/>
        <v>-3.688075360474408E-27</v>
      </c>
      <c r="AS275" s="113">
        <f t="shared" si="61"/>
        <v>-1.9165969914163826E-15</v>
      </c>
      <c r="AT275" s="113">
        <f t="shared" si="62"/>
        <v>2.1427952284238306E-14</v>
      </c>
      <c r="AU275" s="113">
        <f t="shared" si="63"/>
        <v>2.9191694120846352E-13</v>
      </c>
      <c r="AV275" s="113">
        <f t="shared" si="64"/>
        <v>0</v>
      </c>
      <c r="AW275" s="149">
        <f>T274*Other_forcing_efficacy*clim_sens2*(1-EXP(-1/clim_time2))
+AW274*EXP(-1/clim_time2)</f>
        <v>0</v>
      </c>
      <c r="AX275" s="113">
        <f>p_0*(inventory[[#This Row],[CO2_flux]]+inventory[[#This Row],[CH4_to_CO2]])+AX274</f>
        <v>0.51608749987725722</v>
      </c>
      <c r="AY275" s="113">
        <f>p_1*(inventory[[#This Row],[CO2_flux]]+inventory[[#This Row],[CH4_to_CO2]])+AY274*EXP(-1/life1_CO2)</f>
        <v>0.27492622743750822</v>
      </c>
      <c r="AZ275" s="113">
        <f>p_2*(inventory[[#This Row],[CO2_flux]]+inventory[[#This Row],[CH4_to_CO2]])+AZ274*EXP(-1/life2_CO2)</f>
        <v>5.7327680217930698E-4</v>
      </c>
      <c r="BA275" s="113">
        <f>p_3*(inventory[[#This Row],[CO2_flux]]+inventory[[#This Row],[CH4_to_CO2]])+BA274*EXP(-1/life3_CO2)</f>
        <v>9.3126763355040826E-11</v>
      </c>
      <c r="BB275" s="113">
        <f>IF(fossil_CH4,K274*(1-EXP(-1/life_CH4))*CH4_to_CO2,0)</f>
        <v>4.7440139710305423E-11</v>
      </c>
    </row>
    <row r="276" spans="1:54" x14ac:dyDescent="0.2">
      <c r="A276" s="43">
        <v>269</v>
      </c>
      <c r="B276" s="107">
        <v>0</v>
      </c>
      <c r="C276" s="107">
        <v>0</v>
      </c>
      <c r="D276" s="107">
        <v>0</v>
      </c>
      <c r="E276" s="107">
        <v>0</v>
      </c>
      <c r="F276" s="107">
        <v>0</v>
      </c>
      <c r="G276" s="107">
        <v>0</v>
      </c>
      <c r="H276" s="131">
        <f>SUM(inventory[[#This Row],[CO2_IRF]:[other_IRF]])</f>
        <v>5.1645982216624976E-10</v>
      </c>
      <c r="I276" s="133">
        <f>SUM(inventory[[#This Row],[CO2_temp]:[other_temp]])</f>
        <v>3.6549935545548291E-13</v>
      </c>
      <c r="J276" s="117">
        <f>SUM(inventory[[#This Row],[CO2_mass0]:[CO2_mass3]])</f>
        <v>0.79087533630762297</v>
      </c>
      <c r="K276" s="117">
        <f>inventory[[#This Row],[CH4_flux]]+K275*EXP(-1/life_CH4)</f>
        <v>3.7897594326452384E-10</v>
      </c>
      <c r="L276" s="117">
        <f>inventory[[#This Row],[Gas1_flux]]+L275*EXP(-1/life_gas1)</f>
        <v>0.10826855739756212</v>
      </c>
      <c r="M276" s="117">
        <f>inventory[[#This Row],[Gas2_flux]]+M275*EXP(-1/life_gas2)</f>
        <v>0</v>
      </c>
      <c r="N276" s="140">
        <f>inventory[[#This Row],[Gas3_flux]]+N275*EXP(-1/life_gas3)</f>
        <v>2.5344521548552584E-3</v>
      </c>
      <c r="O276" s="3">
        <f>inventory[[#This Row],[CO2]]*A_CO2</f>
        <v>1.3853763266100629E-15</v>
      </c>
      <c r="P276" s="3">
        <f>inventory[[#This Row],[CH4]]*A_CH4</f>
        <v>7.9784459566514717E-23</v>
      </c>
      <c r="Q276" s="3">
        <f>inventory[[#This Row],[gas1]]*A_gas1</f>
        <v>3.8634174591895137E-14</v>
      </c>
      <c r="R276" s="3">
        <f>inventory[[#This Row],[gas2]]*A_gas2</f>
        <v>0</v>
      </c>
      <c r="S276" s="3">
        <f>inventory[[#This Row],[gas3]]*A_gas3</f>
        <v>2.7012755924373741E-14</v>
      </c>
      <c r="T276" s="142">
        <f>inventory[[#This Row],[Other_forcing]]/earth_area</f>
        <v>0</v>
      </c>
      <c r="U276" s="3">
        <f>U275+A_CO2*(AX275+AY275*life1_CO2*(1-EXP(-1/life1_CO2))+AZ275*life2_CO2*(1-EXP(-1/life2_CO2))+BA275*life3_CO2*(1-EXP(-1/life3_CO2)))</f>
        <v>4.6235592378699944E-13</v>
      </c>
      <c r="V276" s="3">
        <f t="shared" si="52"/>
        <v>2.6105279657798873E-12</v>
      </c>
      <c r="W276" s="3">
        <f t="shared" si="53"/>
        <v>3.8502483062055343E-11</v>
      </c>
      <c r="X276" s="3">
        <f t="shared" si="54"/>
        <v>-3.5199999999999995E-12</v>
      </c>
      <c r="Y276" s="3">
        <f t="shared" si="55"/>
        <v>4.7840445521462754E-10</v>
      </c>
      <c r="Z276" s="142">
        <f>Z275+inventory[[#This Row],[Other_radfor]]</f>
        <v>0</v>
      </c>
      <c r="AA276" s="3">
        <f>SUM(inventory[[#This Row],[CO2_temp_s1]:[CO2_temp_s2]])</f>
        <v>1.225796574948626E-15</v>
      </c>
      <c r="AB276" s="3">
        <f>inventory[[#This Row],[CH4_temp_s1]]+inventory[[#This Row],[CH4_temp_s2]]</f>
        <v>1.4621715838998088E-15</v>
      </c>
      <c r="AC276" s="3">
        <f>inventory[[#This Row],[gas1_temp_s1]]+inventory[[#This Row],[gas1_temp_s2]]</f>
        <v>5.2532752383586216E-14</v>
      </c>
      <c r="AD276" s="3">
        <f>inventory[[#This Row],[gas2_temp_s1]]+inventory[[#This Row],[gas2_temp_s2]]</f>
        <v>-1.9119223669315363E-15</v>
      </c>
      <c r="AE276" s="3">
        <f>inventory[[#This Row],[gas3_temp_s1]]+inventory[[#This Row],[gas3_temp_s2]]</f>
        <v>3.1219055727997979E-13</v>
      </c>
      <c r="AF276" s="142">
        <f>inventory[[#This Row],[other_temp_s1]]+inventory[[#This Row],[other_temp_s2]]</f>
        <v>0</v>
      </c>
      <c r="AG276" s="118">
        <f>inventory[[#This Row],[CO2_flux]]+AG275</f>
        <v>1</v>
      </c>
      <c r="AH276" s="118">
        <f>inventory[[#This Row],[CH4_flux]]+AH275</f>
        <v>1</v>
      </c>
      <c r="AI276" s="118">
        <f>inventory[[#This Row],[Gas1_flux]]+AI275</f>
        <v>1</v>
      </c>
      <c r="AJ276" s="118">
        <f>inventory[[#This Row],[Gas2_flux]]+AJ275</f>
        <v>1</v>
      </c>
      <c r="AK276" s="144">
        <f>inventory[[#This Row],[Gas3_flux]]+AK275</f>
        <v>1</v>
      </c>
      <c r="AL276" s="113">
        <f>A_CO2*(AX275*clim_sens1*(1-EXP(-1/clim_time1))
+AY275*clim_sens1*life1_CO2/(life1_CO2-clim_time1)*(EXP(-1/life1_CO2)-EXP(-1/clim_time1))
+AZ275*clim_sens1*life2_CO2/(life2_CO2-clim_time1)*(EXP(-1/life2_CO2)-EXP(-1/clim_time1))
+BA275*clim_sens1*life3_CO2/(life3_CO2-clim_time1)*(EXP(-1/life3_CO2)-EXP(-1/clim_time1)))
+AL275*EXP(-1/clim_time1)</f>
        <v>8.8095274044429597E-16</v>
      </c>
      <c r="AM276" s="113">
        <f>A_CO2*(AX275*clim_sens2*(1-EXP(-1/clim_time2))
+AY275*clim_sens2*life1_CO2/(life1_CO2-clim_time2)*(EXP(-1/life1_CO2)-EXP(-1/clim_time2))
+AZ275*clim_sens2*life2_CO2/(life2_CO2-clim_time2)*(EXP(-1/life2_CO2)-EXP(-1/clim_time2))
+BA275*clim_sens2*life3_CO2/(life3_CO2-clim_time2)*(EXP(-1/life3_CO2)-EXP(-1/clim_time2)))
+AM275*EXP(-1/clim_time2)</f>
        <v>3.4484383450433E-16</v>
      </c>
      <c r="AN276" s="113">
        <f t="shared" si="56"/>
        <v>1.5606128882388139E-22</v>
      </c>
      <c r="AO276" s="113">
        <f t="shared" si="57"/>
        <v>1.4621714278385199E-15</v>
      </c>
      <c r="AP276" s="113">
        <f t="shared" si="58"/>
        <v>2.6196783874471123E-14</v>
      </c>
      <c r="AQ276" s="113">
        <f t="shared" si="59"/>
        <v>2.6335968509115097E-14</v>
      </c>
      <c r="AR276" s="113">
        <f t="shared" si="60"/>
        <v>-3.2741461593930016E-27</v>
      </c>
      <c r="AS276" s="113">
        <f t="shared" si="61"/>
        <v>-1.9119223669282621E-15</v>
      </c>
      <c r="AT276" s="113">
        <f t="shared" si="62"/>
        <v>2.0957027444504101E-14</v>
      </c>
      <c r="AU276" s="113">
        <f t="shared" si="63"/>
        <v>2.9123352983547569E-13</v>
      </c>
      <c r="AV276" s="113">
        <f t="shared" si="64"/>
        <v>0</v>
      </c>
      <c r="AW276" s="149">
        <f>T275*Other_forcing_efficacy*clim_sens2*(1-EXP(-1/clim_time2))
+AW275*EXP(-1/clim_time2)</f>
        <v>0</v>
      </c>
      <c r="AX276" s="113">
        <f>p_0*(inventory[[#This Row],[CO2_flux]]+inventory[[#This Row],[CH4_to_CO2]])+AX275</f>
        <v>0.51608749988676728</v>
      </c>
      <c r="AY276" s="113">
        <f>p_1*(inventory[[#This Row],[CO2_flux]]+inventory[[#This Row],[CH4_to_CO2]])+AY275*EXP(-1/life1_CO2)</f>
        <v>0.27423003580300098</v>
      </c>
      <c r="AZ276" s="113">
        <f>p_2*(inventory[[#This Row],[CO2_flux]]+inventory[[#This Row],[CH4_to_CO2]])+AZ275*EXP(-1/life2_CO2)</f>
        <v>5.578005319433455E-4</v>
      </c>
      <c r="BA276" s="113">
        <f>p_3*(inventory[[#This Row],[CO2_flux]]+inventory[[#This Row],[CH4_to_CO2]])+BA275*EXP(-1/life3_CO2)</f>
        <v>8.5911392950560746E-11</v>
      </c>
      <c r="BB276" s="113">
        <f>IF(fossil_CH4,K275*(1-EXP(-1/life_CH4))*CH4_to_CO2,0)</f>
        <v>4.3764524154494203E-11</v>
      </c>
    </row>
    <row r="277" spans="1:54" x14ac:dyDescent="0.2">
      <c r="A277" s="43">
        <v>270</v>
      </c>
      <c r="B277" s="107">
        <v>0</v>
      </c>
      <c r="C277" s="107">
        <v>0</v>
      </c>
      <c r="D277" s="107">
        <v>0</v>
      </c>
      <c r="E277" s="107">
        <v>0</v>
      </c>
      <c r="F277" s="107">
        <v>0</v>
      </c>
      <c r="G277" s="107">
        <v>0</v>
      </c>
      <c r="H277" s="131">
        <f>SUM(inventory[[#This Row],[CO2_IRF]:[other_IRF]])</f>
        <v>5.1652639671422826E-10</v>
      </c>
      <c r="I277" s="133">
        <f>SUM(inventory[[#This Row],[CO2_temp]:[other_temp]])</f>
        <v>3.641177201111709E-13</v>
      </c>
      <c r="J277" s="117">
        <f>SUM(inventory[[#This Row],[CO2_mass0]:[CO2_mass3]])</f>
        <v>0.79016584915926757</v>
      </c>
      <c r="K277" s="117">
        <f>inventory[[#This Row],[CH4_flux]]+K276*EXP(-1/life_CH4)</f>
        <v>3.4961325839792092E-10</v>
      </c>
      <c r="L277" s="117">
        <f>inventory[[#This Row],[Gas1_flux]]+L276*EXP(-1/life_gas1)</f>
        <v>0.10737746321075528</v>
      </c>
      <c r="M277" s="117">
        <f>inventory[[#This Row],[Gas2_flux]]+M276*EXP(-1/life_gas2)</f>
        <v>0</v>
      </c>
      <c r="N277" s="140">
        <f>inventory[[#This Row],[Gas3_flux]]+N276*EXP(-1/life_gas3)</f>
        <v>2.4787521766663255E-3</v>
      </c>
      <c r="O277" s="3">
        <f>inventory[[#This Row],[CO2]]*A_CO2</f>
        <v>1.3841335179722887E-15</v>
      </c>
      <c r="P277" s="3">
        <f>inventory[[#This Row],[CH4]]*A_CH4</f>
        <v>7.3602837790410026E-23</v>
      </c>
      <c r="Q277" s="3">
        <f>inventory[[#This Row],[gas1]]*A_gas1</f>
        <v>3.8316199648675902E-14</v>
      </c>
      <c r="R277" s="3">
        <f>inventory[[#This Row],[gas2]]*A_gas2</f>
        <v>0</v>
      </c>
      <c r="S277" s="3">
        <f>inventory[[#This Row],[gas3]]*A_gas3</f>
        <v>2.6419093142881417E-14</v>
      </c>
      <c r="T277" s="142">
        <f>inventory[[#This Row],[Other_forcing]]/earth_area</f>
        <v>0</v>
      </c>
      <c r="U277" s="3">
        <f>U276+A_CO2*(AX276+AY276*life1_CO2*(1-EXP(-1/life1_CO2))+AZ276*life2_CO2*(1-EXP(-1/life2_CO2))+BA276*life3_CO2*(1-EXP(-1/life3_CO2)))</f>
        <v>4.6374067839207633E-13</v>
      </c>
      <c r="V277" s="3">
        <f t="shared" si="52"/>
        <v>2.6105279658565392E-12</v>
      </c>
      <c r="W277" s="3">
        <f t="shared" si="53"/>
        <v>3.8540958030184868E-11</v>
      </c>
      <c r="X277" s="3">
        <f t="shared" si="54"/>
        <v>-3.5199999999999995E-12</v>
      </c>
      <c r="Y277" s="3">
        <f t="shared" si="55"/>
        <v>4.7843117003979474E-10</v>
      </c>
      <c r="Z277" s="142">
        <f>Z276+inventory[[#This Row],[Other_radfor]]</f>
        <v>0</v>
      </c>
      <c r="AA277" s="3">
        <f>SUM(inventory[[#This Row],[CO2_temp_s1]:[CO2_temp_s2]])</f>
        <v>1.2255985337896191E-15</v>
      </c>
      <c r="AB277" s="3">
        <f>inventory[[#This Row],[CH4_temp_s1]]+inventory[[#This Row],[CH4_temp_s2]]</f>
        <v>1.4586053018835862E-15</v>
      </c>
      <c r="AC277" s="3">
        <f>inventory[[#This Row],[gas1_temp_s1]]+inventory[[#This Row],[gas1_temp_s2]]</f>
        <v>5.2293166044943862E-14</v>
      </c>
      <c r="AD277" s="3">
        <f>inventory[[#This Row],[gas2_temp_s1]]+inventory[[#This Row],[gas2_temp_s2]]</f>
        <v>-1.9072591439605309E-15</v>
      </c>
      <c r="AE277" s="3">
        <f>inventory[[#This Row],[gas3_temp_s1]]+inventory[[#This Row],[gas3_temp_s2]]</f>
        <v>3.1104760937451437E-13</v>
      </c>
      <c r="AF277" s="142">
        <f>inventory[[#This Row],[other_temp_s1]]+inventory[[#This Row],[other_temp_s2]]</f>
        <v>0</v>
      </c>
      <c r="AG277" s="118">
        <f>inventory[[#This Row],[CO2_flux]]+AG276</f>
        <v>1</v>
      </c>
      <c r="AH277" s="118">
        <f>inventory[[#This Row],[CH4_flux]]+AH276</f>
        <v>1</v>
      </c>
      <c r="AI277" s="118">
        <f>inventory[[#This Row],[Gas1_flux]]+AI276</f>
        <v>1</v>
      </c>
      <c r="AJ277" s="118">
        <f>inventory[[#This Row],[Gas2_flux]]+AJ276</f>
        <v>1</v>
      </c>
      <c r="AK277" s="144">
        <f>inventory[[#This Row],[Gas3_flux]]+AK276</f>
        <v>1</v>
      </c>
      <c r="AL277" s="113">
        <f>A_CO2*(AX276*clim_sens1*(1-EXP(-1/clim_time1))
+AY276*clim_sens1*life1_CO2/(life1_CO2-clim_time1)*(EXP(-1/life1_CO2)-EXP(-1/clim_time1))
+AZ276*clim_sens1*life2_CO2/(life2_CO2-clim_time1)*(EXP(-1/life2_CO2)-EXP(-1/clim_time1))
+BA276*clim_sens1*life3_CO2/(life3_CO2-clim_time1)*(EXP(-1/life3_CO2)-EXP(-1/clim_time1)))
+AL276*EXP(-1/clim_time1)</f>
        <v>8.8014685621485377E-16</v>
      </c>
      <c r="AM277" s="113">
        <f>A_CO2*(AX276*clim_sens2*(1-EXP(-1/clim_time2))
+AY276*clim_sens2*life1_CO2/(life1_CO2-clim_time2)*(EXP(-1/life1_CO2)-EXP(-1/clim_time2))
+AZ276*clim_sens2*life2_CO2/(life2_CO2-clim_time2)*(EXP(-1/life2_CO2)-EXP(-1/clim_time2))
+BA276*clim_sens2*life3_CO2/(life3_CO2-clim_time2)*(EXP(-1/life3_CO2)-EXP(-1/clim_time2)))
+AM276*EXP(-1/clim_time2)</f>
        <v>3.4545167757476529E-16</v>
      </c>
      <c r="AN277" s="113">
        <f t="shared" si="56"/>
        <v>1.4396999002554184E-22</v>
      </c>
      <c r="AO277" s="113">
        <f t="shared" si="57"/>
        <v>1.4586051579135962E-15</v>
      </c>
      <c r="AP277" s="113">
        <f t="shared" si="58"/>
        <v>2.5981173706711853E-14</v>
      </c>
      <c r="AQ277" s="113">
        <f t="shared" si="59"/>
        <v>2.6311992338232009E-14</v>
      </c>
      <c r="AR277" s="113">
        <f t="shared" si="60"/>
        <v>-2.9066740847966275E-27</v>
      </c>
      <c r="AS277" s="113">
        <f t="shared" si="61"/>
        <v>-1.9072591439576244E-15</v>
      </c>
      <c r="AT277" s="113">
        <f t="shared" si="62"/>
        <v>2.0496452180021737E-14</v>
      </c>
      <c r="AU277" s="113">
        <f t="shared" si="63"/>
        <v>2.9055115719449266E-13</v>
      </c>
      <c r="AV277" s="113">
        <f t="shared" si="64"/>
        <v>0</v>
      </c>
      <c r="AW277" s="149">
        <f>T276*Other_forcing_efficacy*clim_sens2*(1-EXP(-1/clim_time2))
+AW276*EXP(-1/clim_time2)</f>
        <v>0</v>
      </c>
      <c r="AX277" s="113">
        <f>p_0*(inventory[[#This Row],[CO2_flux]]+inventory[[#This Row],[CH4_to_CO2]])+AX276</f>
        <v>0.51608749989554048</v>
      </c>
      <c r="AY277" s="113">
        <f>p_1*(inventory[[#This Row],[CO2_flux]]+inventory[[#This Row],[CH4_to_CO2]])+AY276*EXP(-1/life1_CO2)</f>
        <v>0.27353560712357622</v>
      </c>
      <c r="AZ277" s="113">
        <f>p_2*(inventory[[#This Row],[CO2_flux]]+inventory[[#This Row],[CH4_to_CO2]])+AZ276*EXP(-1/life2_CO2)</f>
        <v>5.4274206089588342E-4</v>
      </c>
      <c r="BA277" s="113">
        <f>p_3*(inventory[[#This Row],[CO2_flux]]+inventory[[#This Row],[CH4_to_CO2]])+BA276*EXP(-1/life3_CO2)</f>
        <v>7.9255062377362715E-11</v>
      </c>
      <c r="BB277" s="113">
        <f>IF(fossil_CH4,K276*(1-EXP(-1/life_CH4))*CH4_to_CO2,0)</f>
        <v>4.037369169157903E-11</v>
      </c>
    </row>
    <row r="278" spans="1:54" x14ac:dyDescent="0.2">
      <c r="A278" s="43">
        <v>271</v>
      </c>
      <c r="B278" s="107">
        <v>0</v>
      </c>
      <c r="C278" s="107">
        <v>0</v>
      </c>
      <c r="D278" s="107">
        <v>0</v>
      </c>
      <c r="E278" s="107">
        <v>0</v>
      </c>
      <c r="F278" s="107">
        <v>0</v>
      </c>
      <c r="G278" s="107">
        <v>0</v>
      </c>
      <c r="H278" s="131">
        <f>SUM(inventory[[#This Row],[CO2_IRF]:[other_IRF]])</f>
        <v>5.1659206624156198E-10</v>
      </c>
      <c r="I278" s="133">
        <f>SUM(inventory[[#This Row],[CO2_temp]:[other_temp]])</f>
        <v>3.627487557040628E-13</v>
      </c>
      <c r="J278" s="117">
        <f>SUM(inventory[[#This Row],[CO2_mass0]:[CO2_mass3]])</f>
        <v>0.7894585270218657</v>
      </c>
      <c r="K278" s="117">
        <f>inventory[[#This Row],[CH4_flux]]+K277*EXP(-1/life_CH4)</f>
        <v>3.2252556559321161E-10</v>
      </c>
      <c r="L278" s="117">
        <f>inventory[[#This Row],[Gas1_flux]]+L277*EXP(-1/life_gas1)</f>
        <v>0.10649370309090977</v>
      </c>
      <c r="M278" s="117">
        <f>inventory[[#This Row],[Gas2_flux]]+M277*EXP(-1/life_gas2)</f>
        <v>0</v>
      </c>
      <c r="N278" s="140">
        <f>inventory[[#This Row],[Gas3_flux]]+N277*EXP(-1/life_gas3)</f>
        <v>2.4242763240006557E-3</v>
      </c>
      <c r="O278" s="3">
        <f>inventory[[#This Row],[CO2]]*A_CO2</f>
        <v>1.3828945017842019E-15</v>
      </c>
      <c r="P278" s="3">
        <f>inventory[[#This Row],[CH4]]*A_CH4</f>
        <v>6.790016201444657E-23</v>
      </c>
      <c r="Q278" s="3">
        <f>inventory[[#This Row],[gas1]]*A_gas1</f>
        <v>3.8000841768344207E-14</v>
      </c>
      <c r="R278" s="3">
        <f>inventory[[#This Row],[gas2]]*A_gas2</f>
        <v>0</v>
      </c>
      <c r="S278" s="3">
        <f>inventory[[#This Row],[gas3]]*A_gas3</f>
        <v>2.5838477364039097E-14</v>
      </c>
      <c r="T278" s="142">
        <f>inventory[[#This Row],[Other_forcing]]/earth_area</f>
        <v>0</v>
      </c>
      <c r="U278" s="3">
        <f>U277+A_CO2*(AX277+AY277*life1_CO2*(1-EXP(-1/life1_CO2))+AZ277*life2_CO2*(1-EXP(-1/life2_CO2))+BA277*life3_CO2*(1-EXP(-1/life3_CO2)))</f>
        <v>4.6512419208701794E-13</v>
      </c>
      <c r="V278" s="3">
        <f t="shared" si="52"/>
        <v>2.6105279659272522E-12</v>
      </c>
      <c r="W278" s="3">
        <f t="shared" si="53"/>
        <v>3.8579116333705E-11</v>
      </c>
      <c r="X278" s="3">
        <f t="shared" si="54"/>
        <v>-3.5199999999999995E-12</v>
      </c>
      <c r="Y278" s="3">
        <f t="shared" si="55"/>
        <v>4.7845729774984269E-10</v>
      </c>
      <c r="Z278" s="142">
        <f>Z277+inventory[[#This Row],[Other_radfor]]</f>
        <v>0</v>
      </c>
      <c r="AA278" s="3">
        <f>SUM(inventory[[#This Row],[CO2_temp_s1]:[CO2_temp_s2]])</f>
        <v>1.2254002811318636E-15</v>
      </c>
      <c r="AB278" s="3">
        <f>inventory[[#This Row],[CH4_temp_s1]]+inventory[[#This Row],[CH4_temp_s2]]</f>
        <v>1.4550477190129633E-15</v>
      </c>
      <c r="AC278" s="3">
        <f>inventory[[#This Row],[gas1_temp_s1]]+inventory[[#This Row],[gas1_temp_s2]]</f>
        <v>5.205508140537207E-14</v>
      </c>
      <c r="AD278" s="3">
        <f>inventory[[#This Row],[gas2_temp_s1]]+inventory[[#This Row],[gas2_temp_s2]]</f>
        <v>-1.902607294698484E-15</v>
      </c>
      <c r="AE278" s="3">
        <f>inventory[[#This Row],[gas3_temp_s1]]+inventory[[#This Row],[gas3_temp_s2]]</f>
        <v>3.0991583359324437E-13</v>
      </c>
      <c r="AF278" s="142">
        <f>inventory[[#This Row],[other_temp_s1]]+inventory[[#This Row],[other_temp_s2]]</f>
        <v>0</v>
      </c>
      <c r="AG278" s="118">
        <f>inventory[[#This Row],[CO2_flux]]+AG277</f>
        <v>1</v>
      </c>
      <c r="AH278" s="118">
        <f>inventory[[#This Row],[CH4_flux]]+AH277</f>
        <v>1</v>
      </c>
      <c r="AI278" s="118">
        <f>inventory[[#This Row],[Gas1_flux]]+AI277</f>
        <v>1</v>
      </c>
      <c r="AJ278" s="118">
        <f>inventory[[#This Row],[Gas2_flux]]+AJ277</f>
        <v>1</v>
      </c>
      <c r="AK278" s="144">
        <f>inventory[[#This Row],[Gas3_flux]]+AK277</f>
        <v>1</v>
      </c>
      <c r="AL278" s="113">
        <f>A_CO2*(AX277*clim_sens1*(1-EXP(-1/clim_time1))
+AY277*clim_sens1*life1_CO2/(life1_CO2-clim_time1)*(EXP(-1/life1_CO2)-EXP(-1/clim_time1))
+AZ277*clim_sens1*life2_CO2/(life2_CO2-clim_time1)*(EXP(-1/life2_CO2)-EXP(-1/clim_time1))
+BA277*clim_sens1*life3_CO2/(life3_CO2-clim_time1)*(EXP(-1/life3_CO2)-EXP(-1/clim_time1)))
+AL277*EXP(-1/clim_time1)</f>
        <v>8.7934354144427648E-16</v>
      </c>
      <c r="AM278" s="113">
        <f>A_CO2*(AX277*clim_sens2*(1-EXP(-1/clim_time2))
+AY277*clim_sens2*life1_CO2/(life1_CO2-clim_time2)*(EXP(-1/life1_CO2)-EXP(-1/clim_time2))
+AZ277*clim_sens2*life2_CO2/(life2_CO2-clim_time2)*(EXP(-1/life2_CO2)-EXP(-1/clim_time2))
+BA277*clim_sens2*life3_CO2/(life3_CO2-clim_time2)*(EXP(-1/life3_CO2)-EXP(-1/clim_time2)))
+AM277*EXP(-1/clim_time2)</f>
        <v>3.4605673968758726E-16</v>
      </c>
      <c r="AN278" s="113">
        <f t="shared" si="56"/>
        <v>1.3281549334957797E-22</v>
      </c>
      <c r="AO278" s="113">
        <f t="shared" si="57"/>
        <v>1.45504758619747E-15</v>
      </c>
      <c r="AP278" s="113">
        <f t="shared" si="58"/>
        <v>2.5767338098175696E-14</v>
      </c>
      <c r="AQ278" s="113">
        <f t="shared" si="59"/>
        <v>2.6287743307196371E-14</v>
      </c>
      <c r="AR278" s="113">
        <f t="shared" si="60"/>
        <v>-2.5804450454938267E-27</v>
      </c>
      <c r="AS278" s="113">
        <f t="shared" si="61"/>
        <v>-1.9026072946959036E-15</v>
      </c>
      <c r="AT278" s="113">
        <f t="shared" si="62"/>
        <v>2.0045999036856305E-14</v>
      </c>
      <c r="AU278" s="113">
        <f t="shared" si="63"/>
        <v>2.8986983455638809E-13</v>
      </c>
      <c r="AV278" s="113">
        <f t="shared" si="64"/>
        <v>0</v>
      </c>
      <c r="AW278" s="149">
        <f>T277*Other_forcing_efficacy*clim_sens2*(1-EXP(-1/clim_time2))
+AW277*EXP(-1/clim_time2)</f>
        <v>0</v>
      </c>
      <c r="AX278" s="113">
        <f>p_0*(inventory[[#This Row],[CO2_flux]]+inventory[[#This Row],[CH4_to_CO2]])+AX277</f>
        <v>0.5160874999036339</v>
      </c>
      <c r="AY278" s="113">
        <f>p_1*(inventory[[#This Row],[CO2_flux]]+inventory[[#This Row],[CH4_to_CO2]])+AY277*EXP(-1/life1_CO2)</f>
        <v>0.27284293693498751</v>
      </c>
      <c r="AZ278" s="113">
        <f>p_2*(inventory[[#This Row],[CO2_flux]]+inventory[[#This Row],[CH4_to_CO2]])+AZ277*EXP(-1/life2_CO2)</f>
        <v>5.2809011012985125E-4</v>
      </c>
      <c r="BA278" s="113">
        <f>p_3*(inventory[[#This Row],[CO2_flux]]+inventory[[#This Row],[CH4_to_CO2]])+BA277*EXP(-1/life3_CO2)</f>
        <v>7.3114457776914179E-11</v>
      </c>
      <c r="BB278" s="113">
        <f>IF(fossil_CH4,K277*(1-EXP(-1/life_CH4))*CH4_to_CO2,0)</f>
        <v>3.7245577606475325E-11</v>
      </c>
    </row>
    <row r="279" spans="1:54" x14ac:dyDescent="0.2">
      <c r="A279" s="43">
        <v>272</v>
      </c>
      <c r="B279" s="107">
        <v>0</v>
      </c>
      <c r="C279" s="107">
        <v>0</v>
      </c>
      <c r="D279" s="107">
        <v>0</v>
      </c>
      <c r="E279" s="107">
        <v>0</v>
      </c>
      <c r="F279" s="107">
        <v>0</v>
      </c>
      <c r="G279" s="107">
        <v>0</v>
      </c>
      <c r="H279" s="131">
        <f>SUM(inventory[[#This Row],[CO2_IRF]:[other_IRF]])</f>
        <v>5.1665684626141245E-10</v>
      </c>
      <c r="I279" s="133">
        <f>SUM(inventory[[#This Row],[CO2_temp]:[other_temp]])</f>
        <v>3.6139223950264199E-13</v>
      </c>
      <c r="J279" s="117">
        <f>SUM(inventory[[#This Row],[CO2_mass0]:[CO2_mass3]])</f>
        <v>0.78875335446805839</v>
      </c>
      <c r="K279" s="117">
        <f>inventory[[#This Row],[CH4_flux]]+K278*EXP(-1/life_CH4)</f>
        <v>2.9753660069385868E-10</v>
      </c>
      <c r="L279" s="117">
        <f>inventory[[#This Row],[Gas1_flux]]+L278*EXP(-1/life_gas1)</f>
        <v>0.10561721667567672</v>
      </c>
      <c r="M279" s="117">
        <f>inventory[[#This Row],[Gas2_flux]]+M278*EXP(-1/life_gas2)</f>
        <v>0</v>
      </c>
      <c r="N279" s="140">
        <f>inventory[[#This Row],[Gas3_flux]]+N278*EXP(-1/life_gas3)</f>
        <v>2.3709976940955294E-3</v>
      </c>
      <c r="O279" s="3">
        <f>inventory[[#This Row],[CO2]]*A_CO2</f>
        <v>1.3816592510216975E-15</v>
      </c>
      <c r="P279" s="3">
        <f>inventory[[#This Row],[CH4]]*A_CH4</f>
        <v>6.2639323971674387E-23</v>
      </c>
      <c r="Q279" s="3">
        <f>inventory[[#This Row],[gas1]]*A_gas1</f>
        <v>3.7688079411409908E-14</v>
      </c>
      <c r="R279" s="3">
        <f>inventory[[#This Row],[gas2]]*A_gas2</f>
        <v>0</v>
      </c>
      <c r="S279" s="3">
        <f>inventory[[#This Row],[gas3]]*A_gas3</f>
        <v>2.5270621852205847E-14</v>
      </c>
      <c r="T279" s="142">
        <f>inventory[[#This Row],[Other_forcing]]/earth_area</f>
        <v>0</v>
      </c>
      <c r="U279" s="3">
        <f>U278+A_CO2*(AX278+AY278*life1_CO2*(1-EXP(-1/life1_CO2))+AZ278*life2_CO2*(1-EXP(-1/life2_CO2))+BA278*life3_CO2*(1-EXP(-1/life3_CO2)))</f>
        <v>4.6650646865071619E-13</v>
      </c>
      <c r="V279" s="3">
        <f t="shared" si="52"/>
        <v>2.6105279659924868E-12</v>
      </c>
      <c r="W279" s="3">
        <f t="shared" si="53"/>
        <v>3.8616960578894049E-11</v>
      </c>
      <c r="X279" s="3">
        <f t="shared" si="54"/>
        <v>-3.5199999999999995E-12</v>
      </c>
      <c r="Y279" s="3">
        <f t="shared" si="55"/>
        <v>4.7848285124787523E-10</v>
      </c>
      <c r="Z279" s="142">
        <f>Z278+inventory[[#This Row],[Other_radfor]]</f>
        <v>0</v>
      </c>
      <c r="AA279" s="3">
        <f>SUM(inventory[[#This Row],[CO2_temp_s1]:[CO2_temp_s2]])</f>
        <v>1.2252018069322871E-15</v>
      </c>
      <c r="AB279" s="3">
        <f>inventory[[#This Row],[CH4_temp_s1]]+inventory[[#This Row],[CH4_temp_s2]]</f>
        <v>1.4514988140007089E-15</v>
      </c>
      <c r="AC279" s="3">
        <f>inventory[[#This Row],[gas1_temp_s1]]+inventory[[#This Row],[gas1_temp_s2]]</f>
        <v>5.181848725209127E-14</v>
      </c>
      <c r="AD279" s="3">
        <f>inventory[[#This Row],[gas2_temp_s1]]+inventory[[#This Row],[gas2_temp_s2]]</f>
        <v>-1.8979667914046514E-15</v>
      </c>
      <c r="AE279" s="3">
        <f>inventory[[#This Row],[gas3_temp_s1]]+inventory[[#This Row],[gas3_temp_s2]]</f>
        <v>3.0879501842102239E-13</v>
      </c>
      <c r="AF279" s="142">
        <f>inventory[[#This Row],[other_temp_s1]]+inventory[[#This Row],[other_temp_s2]]</f>
        <v>0</v>
      </c>
      <c r="AG279" s="118">
        <f>inventory[[#This Row],[CO2_flux]]+AG278</f>
        <v>1</v>
      </c>
      <c r="AH279" s="118">
        <f>inventory[[#This Row],[CH4_flux]]+AH278</f>
        <v>1</v>
      </c>
      <c r="AI279" s="118">
        <f>inventory[[#This Row],[Gas1_flux]]+AI278</f>
        <v>1</v>
      </c>
      <c r="AJ279" s="118">
        <f>inventory[[#This Row],[Gas2_flux]]+AJ278</f>
        <v>1</v>
      </c>
      <c r="AK279" s="144">
        <f>inventory[[#This Row],[Gas3_flux]]+AK278</f>
        <v>1</v>
      </c>
      <c r="AL279" s="113">
        <f>A_CO2*(AX278*clim_sens1*(1-EXP(-1/clim_time1))
+AY278*clim_sens1*life1_CO2/(life1_CO2-clim_time1)*(EXP(-1/life1_CO2)-EXP(-1/clim_time1))
+AZ278*clim_sens1*life2_CO2/(life2_CO2-clim_time1)*(EXP(-1/life2_CO2)-EXP(-1/clim_time1))
+BA278*clim_sens1*life3_CO2/(life3_CO2-clim_time1)*(EXP(-1/life3_CO2)-EXP(-1/clim_time1)))
+AL278*EXP(-1/clim_time1)</f>
        <v>8.7854277535266753E-16</v>
      </c>
      <c r="AM279" s="113">
        <f>A_CO2*(AX278*clim_sens2*(1-EXP(-1/clim_time2))
+AY278*clim_sens2*life1_CO2/(life1_CO2-clim_time2)*(EXP(-1/life1_CO2)-EXP(-1/clim_time2))
+AZ278*clim_sens2*life2_CO2/(life2_CO2-clim_time2)*(EXP(-1/life2_CO2)-EXP(-1/clim_time2))
+BA278*clim_sens2*life3_CO2/(life3_CO2-clim_time2)*(EXP(-1/life3_CO2)-EXP(-1/clim_time2)))
+AM278*EXP(-1/clim_time2)</f>
        <v>3.4665903157961959E-16</v>
      </c>
      <c r="AN279" s="113">
        <f t="shared" si="56"/>
        <v>1.2252521851468226E-22</v>
      </c>
      <c r="AO279" s="113">
        <f t="shared" si="57"/>
        <v>1.4514986914754904E-15</v>
      </c>
      <c r="AP279" s="113">
        <f t="shared" si="58"/>
        <v>2.5555262443519738E-14</v>
      </c>
      <c r="AQ279" s="113">
        <f t="shared" si="59"/>
        <v>2.6263224808571535E-14</v>
      </c>
      <c r="AR279" s="113">
        <f t="shared" si="60"/>
        <v>-2.2908301510795385E-27</v>
      </c>
      <c r="AS279" s="113">
        <f t="shared" si="61"/>
        <v>-1.8979667914023605E-15</v>
      </c>
      <c r="AT279" s="113">
        <f t="shared" si="62"/>
        <v>1.9605445559857012E-14</v>
      </c>
      <c r="AU279" s="113">
        <f t="shared" si="63"/>
        <v>2.891895728611654E-13</v>
      </c>
      <c r="AV279" s="113">
        <f t="shared" si="64"/>
        <v>0</v>
      </c>
      <c r="AW279" s="149">
        <f>T278*Other_forcing_efficacy*clim_sens2*(1-EXP(-1/clim_time2))
+AW278*EXP(-1/clim_time2)</f>
        <v>0</v>
      </c>
      <c r="AX279" s="113">
        <f>p_0*(inventory[[#This Row],[CO2_flux]]+inventory[[#This Row],[CH4_to_CO2]])+AX278</f>
        <v>0.51608749991110026</v>
      </c>
      <c r="AY279" s="113">
        <f>p_1*(inventory[[#This Row],[CO2_flux]]+inventory[[#This Row],[CH4_to_CO2]])+AY278*EXP(-1/life1_CO2)</f>
        <v>0.27215202078428868</v>
      </c>
      <c r="AZ279" s="113">
        <f>p_2*(inventory[[#This Row],[CO2_flux]]+inventory[[#This Row],[CH4_to_CO2]])+AZ278*EXP(-1/life2_CO2)</f>
        <v>5.1383370521981418E-4</v>
      </c>
      <c r="BA279" s="113">
        <f>p_3*(inventory[[#This Row],[CO2_flux]]+inventory[[#This Row],[CH4_to_CO2]])+BA278*EXP(-1/life3_CO2)</f>
        <v>6.7449621206014506E-11</v>
      </c>
      <c r="BB279" s="113">
        <f>IF(fossil_CH4,K278*(1-EXP(-1/life_CH4))*CH4_to_CO2,0)</f>
        <v>3.4359826736610256E-11</v>
      </c>
    </row>
    <row r="280" spans="1:54" x14ac:dyDescent="0.2">
      <c r="A280" s="43">
        <v>273</v>
      </c>
      <c r="B280" s="107">
        <v>0</v>
      </c>
      <c r="C280" s="107">
        <v>0</v>
      </c>
      <c r="D280" s="107">
        <v>0</v>
      </c>
      <c r="E280" s="107">
        <v>0</v>
      </c>
      <c r="F280" s="107">
        <v>0</v>
      </c>
      <c r="G280" s="107">
        <v>0</v>
      </c>
      <c r="H280" s="131">
        <f>SUM(inventory[[#This Row],[CO2_IRF]:[other_IRF]])</f>
        <v>5.1672075198189061E-10</v>
      </c>
      <c r="I280" s="133">
        <f>SUM(inventory[[#This Row],[CO2_temp]:[other_temp]])</f>
        <v>3.6004795343078364E-13</v>
      </c>
      <c r="J280" s="117">
        <f>SUM(inventory[[#This Row],[CO2_mass0]:[CO2_mass3]])</f>
        <v>0.78805031637801992</v>
      </c>
      <c r="K280" s="117">
        <f>inventory[[#This Row],[CH4_flux]]+K279*EXP(-1/life_CH4)</f>
        <v>2.7448375631751782E-10</v>
      </c>
      <c r="L280" s="117">
        <f>inventory[[#This Row],[Gas1_flux]]+L279*EXP(-1/life_gas1)</f>
        <v>0.10474794409951388</v>
      </c>
      <c r="M280" s="117">
        <f>inventory[[#This Row],[Gas2_flux]]+M279*EXP(-1/life_gas2)</f>
        <v>0</v>
      </c>
      <c r="N280" s="140">
        <f>inventory[[#This Row],[Gas3_flux]]+N279*EXP(-1/life_gas3)</f>
        <v>2.3188899754336737E-3</v>
      </c>
      <c r="O280" s="3">
        <f>inventory[[#This Row],[CO2]]*A_CO2</f>
        <v>1.3804277391993772E-15</v>
      </c>
      <c r="P280" s="3">
        <f>inventory[[#This Row],[CH4]]*A_CH4</f>
        <v>5.7786090507318239E-23</v>
      </c>
      <c r="Q280" s="3">
        <f>inventory[[#This Row],[gas1]]*A_gas1</f>
        <v>3.7377891215661598E-14</v>
      </c>
      <c r="R280" s="3">
        <f>inventory[[#This Row],[gas2]]*A_gas2</f>
        <v>0</v>
      </c>
      <c r="S280" s="3">
        <f>inventory[[#This Row],[gas3]]*A_gas3</f>
        <v>2.4715246173366477E-14</v>
      </c>
      <c r="T280" s="142">
        <f>inventory[[#This Row],[Other_forcing]]/earth_area</f>
        <v>0</v>
      </c>
      <c r="U280" s="3">
        <f>U279+A_CO2*(AX279+AY279*life1_CO2*(1-EXP(-1/life1_CO2))+AZ279*life2_CO2*(1-EXP(-1/life2_CO2))+BA279*life3_CO2*(1-EXP(-1/life3_CO2)))</f>
        <v>4.678875118353095E-13</v>
      </c>
      <c r="V280" s="3">
        <f t="shared" si="52"/>
        <v>2.610527966052667E-12</v>
      </c>
      <c r="W280" s="3">
        <f t="shared" si="53"/>
        <v>3.8654493350579596E-11</v>
      </c>
      <c r="X280" s="3">
        <f t="shared" si="54"/>
        <v>-3.5199999999999995E-12</v>
      </c>
      <c r="Y280" s="3">
        <f t="shared" si="55"/>
        <v>4.7850784315342304E-10</v>
      </c>
      <c r="Z280" s="142">
        <f>Z279+inventory[[#This Row],[Other_radfor]]</f>
        <v>0</v>
      </c>
      <c r="AA280" s="3">
        <f>SUM(inventory[[#This Row],[CO2_temp_s1]:[CO2_temp_s2]])</f>
        <v>1.22500310153155E-15</v>
      </c>
      <c r="AB280" s="3">
        <f>inventory[[#This Row],[CH4_temp_s1]]+inventory[[#This Row],[CH4_temp_s2]]</f>
        <v>1.4479585656169198E-15</v>
      </c>
      <c r="AC280" s="3">
        <f>inventory[[#This Row],[gas1_temp_s1]]+inventory[[#This Row],[gas1_temp_s2]]</f>
        <v>5.1583372461810551E-14</v>
      </c>
      <c r="AD280" s="3">
        <f>inventory[[#This Row],[gas2_temp_s1]]+inventory[[#This Row],[gas2_temp_s2]]</f>
        <v>-1.8933376064059495E-15</v>
      </c>
      <c r="AE280" s="3">
        <f>inventory[[#This Row],[gas3_temp_s1]]+inventory[[#This Row],[gas3_temp_s2]]</f>
        <v>3.0768495690823058E-13</v>
      </c>
      <c r="AF280" s="142">
        <f>inventory[[#This Row],[other_temp_s1]]+inventory[[#This Row],[other_temp_s2]]</f>
        <v>0</v>
      </c>
      <c r="AG280" s="118">
        <f>inventory[[#This Row],[CO2_flux]]+AG279</f>
        <v>1</v>
      </c>
      <c r="AH280" s="118">
        <f>inventory[[#This Row],[CH4_flux]]+AH279</f>
        <v>1</v>
      </c>
      <c r="AI280" s="118">
        <f>inventory[[#This Row],[Gas1_flux]]+AI279</f>
        <v>1</v>
      </c>
      <c r="AJ280" s="118">
        <f>inventory[[#This Row],[Gas2_flux]]+AJ279</f>
        <v>1</v>
      </c>
      <c r="AK280" s="144">
        <f>inventory[[#This Row],[Gas3_flux]]+AK279</f>
        <v>1</v>
      </c>
      <c r="AL280" s="113">
        <f>A_CO2*(AX279*clim_sens1*(1-EXP(-1/clim_time1))
+AY279*clim_sens1*life1_CO2/(life1_CO2-clim_time1)*(EXP(-1/life1_CO2)-EXP(-1/clim_time1))
+AZ279*clim_sens1*life2_CO2/(life2_CO2-clim_time1)*(EXP(-1/life2_CO2)-EXP(-1/clim_time1))
+BA279*clim_sens1*life3_CO2/(life3_CO2-clim_time1)*(EXP(-1/life3_CO2)-EXP(-1/clim_time1)))
+AL279*EXP(-1/clim_time1)</f>
        <v>8.7774453759804458E-16</v>
      </c>
      <c r="AM280" s="113">
        <f>A_CO2*(AX279*clim_sens2*(1-EXP(-1/clim_time2))
+AY279*clim_sens2*life1_CO2/(life1_CO2-clim_time2)*(EXP(-1/life1_CO2)-EXP(-1/clim_time2))
+AZ279*clim_sens2*life2_CO2/(life2_CO2-clim_time2)*(EXP(-1/life2_CO2)-EXP(-1/clim_time2))
+BA279*clim_sens2*life3_CO2/(life3_CO2-clim_time2)*(EXP(-1/life3_CO2)-EXP(-1/clim_time2)))
+AM279*EXP(-1/clim_time2)</f>
        <v>3.4725856393350537E-16</v>
      </c>
      <c r="AN280" s="113">
        <f t="shared" si="56"/>
        <v>1.1303220843842054E-22</v>
      </c>
      <c r="AO280" s="113">
        <f t="shared" si="57"/>
        <v>1.4479584525847115E-15</v>
      </c>
      <c r="AP280" s="113">
        <f t="shared" si="58"/>
        <v>2.534493225760897E-14</v>
      </c>
      <c r="AQ280" s="113">
        <f t="shared" si="59"/>
        <v>2.6238440204201581E-14</v>
      </c>
      <c r="AR280" s="113">
        <f t="shared" si="60"/>
        <v>-2.0337200322321906E-27</v>
      </c>
      <c r="AS280" s="113">
        <f t="shared" si="61"/>
        <v>-1.8933376064039158E-15</v>
      </c>
      <c r="AT280" s="113">
        <f t="shared" si="62"/>
        <v>1.9174574182798268E-14</v>
      </c>
      <c r="AU280" s="113">
        <f t="shared" si="63"/>
        <v>2.8851038272543229E-13</v>
      </c>
      <c r="AV280" s="113">
        <f t="shared" si="64"/>
        <v>0</v>
      </c>
      <c r="AW280" s="149">
        <f>T279*Other_forcing_efficacy*clim_sens2*(1-EXP(-1/clim_time2))
+AW279*EXP(-1/clim_time2)</f>
        <v>0</v>
      </c>
      <c r="AX280" s="113">
        <f>p_0*(inventory[[#This Row],[CO2_flux]]+inventory[[#This Row],[CH4_to_CO2]])+AX279</f>
        <v>0.51608749991798819</v>
      </c>
      <c r="AY280" s="113">
        <f>p_1*(inventory[[#This Row],[CO2_flux]]+inventory[[#This Row],[CH4_to_CO2]])+AY279*EXP(-1/life1_CO2)</f>
        <v>0.27146285422980543</v>
      </c>
      <c r="AZ280" s="113">
        <f>p_2*(inventory[[#This Row],[CO2_flux]]+inventory[[#This Row],[CH4_to_CO2]])+AZ279*EXP(-1/life2_CO2)</f>
        <v>4.9996216800257687E-4</v>
      </c>
      <c r="BA280" s="113">
        <f>p_3*(inventory[[#This Row],[CO2_flux]]+inventory[[#This Row],[CH4_to_CO2]])+BA279*EXP(-1/life3_CO2)</f>
        <v>6.2223690623762324E-11</v>
      </c>
      <c r="BB280" s="113">
        <f>IF(fossil_CH4,K279*(1-EXP(-1/life_CH4))*CH4_to_CO2,0)</f>
        <v>3.1697661017468657E-11</v>
      </c>
    </row>
    <row r="281" spans="1:54" x14ac:dyDescent="0.2">
      <c r="A281" s="43">
        <v>274</v>
      </c>
      <c r="B281" s="107">
        <v>0</v>
      </c>
      <c r="C281" s="107">
        <v>0</v>
      </c>
      <c r="D281" s="107">
        <v>0</v>
      </c>
      <c r="E281" s="107">
        <v>0</v>
      </c>
      <c r="F281" s="107">
        <v>0</v>
      </c>
      <c r="G281" s="107">
        <v>0</v>
      </c>
      <c r="H281" s="131">
        <f>SUM(inventory[[#This Row],[CO2_IRF]:[other_IRF]])</f>
        <v>5.1678379831246565E-10</v>
      </c>
      <c r="I281" s="133">
        <f>SUM(inventory[[#This Row],[CO2_temp]:[other_temp]])</f>
        <v>3.5871568396687815E-13</v>
      </c>
      <c r="J281" s="117">
        <f>SUM(inventory[[#This Row],[CO2_mass0]:[CO2_mass3]])</f>
        <v>0.78734939793143188</v>
      </c>
      <c r="K281" s="117">
        <f>inventory[[#This Row],[CH4_flux]]+K280*EXP(-1/life_CH4)</f>
        <v>2.5321702374255024E-10</v>
      </c>
      <c r="L281" s="117">
        <f>inventory[[#This Row],[Gas1_flux]]+L280*EXP(-1/life_gas1)</f>
        <v>0.10388582598959671</v>
      </c>
      <c r="M281" s="117">
        <f>inventory[[#This Row],[Gas2_flux]]+M280*EXP(-1/life_gas2)</f>
        <v>0</v>
      </c>
      <c r="N281" s="140">
        <f>inventory[[#This Row],[Gas3_flux]]+N280*EXP(-1/life_gas3)</f>
        <v>2.2679274347493861E-3</v>
      </c>
      <c r="O281" s="3">
        <f>inventory[[#This Row],[CO2]]*A_CO2</f>
        <v>1.379199940356489E-15</v>
      </c>
      <c r="P281" s="3">
        <f>inventory[[#This Row],[CH4]]*A_CH4</f>
        <v>5.3308880817902533E-23</v>
      </c>
      <c r="Q281" s="3">
        <f>inventory[[#This Row],[gas1]]*A_gas1</f>
        <v>3.7070255994707556E-14</v>
      </c>
      <c r="R281" s="3">
        <f>inventory[[#This Row],[gas2]]*A_gas2</f>
        <v>0</v>
      </c>
      <c r="S281" s="3">
        <f>inventory[[#This Row],[gas3]]*A_gas3</f>
        <v>2.4172076056639911E-14</v>
      </c>
      <c r="T281" s="142">
        <f>inventory[[#This Row],[Other_forcing]]/earth_area</f>
        <v>0</v>
      </c>
      <c r="U281" s="3">
        <f>U280+A_CO2*(AX280+AY280*life1_CO2*(1-EXP(-1/life1_CO2))+AZ280*life2_CO2*(1-EXP(-1/life2_CO2))+BA280*life3_CO2*(1-EXP(-1/life3_CO2)))</f>
        <v>4.692673253667143E-13</v>
      </c>
      <c r="V281" s="3">
        <f t="shared" si="52"/>
        <v>2.6105279661081843E-12</v>
      </c>
      <c r="W281" s="3">
        <f t="shared" si="53"/>
        <v>3.8691717212315033E-11</v>
      </c>
      <c r="X281" s="3">
        <f t="shared" si="54"/>
        <v>-3.5199999999999995E-12</v>
      </c>
      <c r="Y281" s="3">
        <f t="shared" si="55"/>
        <v>4.785322858086757E-10</v>
      </c>
      <c r="Z281" s="142">
        <f>Z280+inventory[[#This Row],[Other_radfor]]</f>
        <v>0</v>
      </c>
      <c r="AA281" s="3">
        <f>SUM(inventory[[#This Row],[CO2_temp_s1]:[CO2_temp_s2]])</f>
        <v>1.2248041556432267E-15</v>
      </c>
      <c r="AB281" s="3">
        <f>inventory[[#This Row],[CH4_temp_s1]]+inventory[[#This Row],[CH4_temp_s2]]</f>
        <v>1.4444269526884634E-15</v>
      </c>
      <c r="AC281" s="3">
        <f>inventory[[#This Row],[gas1_temp_s1]]+inventory[[#This Row],[gas1_temp_s2]]</f>
        <v>5.1349725999997882E-14</v>
      </c>
      <c r="AD281" s="3">
        <f>inventory[[#This Row],[gas2_temp_s1]]+inventory[[#This Row],[gas2_temp_s2]]</f>
        <v>-1.8887197120967904E-15</v>
      </c>
      <c r="AE281" s="3">
        <f>inventory[[#This Row],[gas3_temp_s1]]+inventory[[#This Row],[gas3_temp_s2]]</f>
        <v>3.0658544657064535E-13</v>
      </c>
      <c r="AF281" s="142">
        <f>inventory[[#This Row],[other_temp_s1]]+inventory[[#This Row],[other_temp_s2]]</f>
        <v>0</v>
      </c>
      <c r="AG281" s="118">
        <f>inventory[[#This Row],[CO2_flux]]+AG280</f>
        <v>1</v>
      </c>
      <c r="AH281" s="118">
        <f>inventory[[#This Row],[CH4_flux]]+AH280</f>
        <v>1</v>
      </c>
      <c r="AI281" s="118">
        <f>inventory[[#This Row],[Gas1_flux]]+AI280</f>
        <v>1</v>
      </c>
      <c r="AJ281" s="118">
        <f>inventory[[#This Row],[Gas2_flux]]+AJ280</f>
        <v>1</v>
      </c>
      <c r="AK281" s="144">
        <f>inventory[[#This Row],[Gas3_flux]]+AK280</f>
        <v>1</v>
      </c>
      <c r="AL281" s="113">
        <f>A_CO2*(AX280*clim_sens1*(1-EXP(-1/clim_time1))
+AY280*clim_sens1*life1_CO2/(life1_CO2-clim_time1)*(EXP(-1/life1_CO2)-EXP(-1/clim_time1))
+AZ280*clim_sens1*life2_CO2/(life2_CO2-clim_time1)*(EXP(-1/life2_CO2)-EXP(-1/clim_time1))
+BA280*clim_sens1*life3_CO2/(life3_CO2-clim_time1)*(EXP(-1/life3_CO2)-EXP(-1/clim_time1)))
+AL280*EXP(-1/clim_time1)</f>
        <v>8.7694880826483121E-16</v>
      </c>
      <c r="AM281" s="113">
        <f>A_CO2*(AX280*clim_sens2*(1-EXP(-1/clim_time2))
+AY280*clim_sens2*life1_CO2/(life1_CO2-clim_time2)*(EXP(-1/life1_CO2)-EXP(-1/clim_time2))
+AZ280*clim_sens2*life2_CO2/(life2_CO2-clim_time2)*(EXP(-1/life2_CO2)-EXP(-1/clim_time2))
+BA280*clim_sens2*life3_CO2/(life3_CO2-clim_time2)*(EXP(-1/life3_CO2)-EXP(-1/clim_time2)))
+AM280*EXP(-1/clim_time2)</f>
        <v>3.4785534737839551E-16</v>
      </c>
      <c r="AN281" s="113">
        <f t="shared" si="56"/>
        <v>1.0427469358537566E-22</v>
      </c>
      <c r="AO281" s="113">
        <f t="shared" si="57"/>
        <v>1.4444268484137698E-15</v>
      </c>
      <c r="AP281" s="113">
        <f t="shared" si="58"/>
        <v>2.5136333174526922E-14</v>
      </c>
      <c r="AQ281" s="113">
        <f t="shared" si="59"/>
        <v>2.6213392825470963E-14</v>
      </c>
      <c r="AR281" s="113">
        <f t="shared" si="60"/>
        <v>-1.8054665325377489E-27</v>
      </c>
      <c r="AS281" s="113">
        <f t="shared" si="61"/>
        <v>-1.8887197120949851E-15</v>
      </c>
      <c r="AT281" s="113">
        <f t="shared" si="62"/>
        <v>1.8753172120935156E-14</v>
      </c>
      <c r="AU281" s="113">
        <f t="shared" si="63"/>
        <v>2.8783227444971022E-13</v>
      </c>
      <c r="AV281" s="113">
        <f t="shared" si="64"/>
        <v>0</v>
      </c>
      <c r="AW281" s="149">
        <f>T280*Other_forcing_efficacy*clim_sens2*(1-EXP(-1/clim_time2))
+AW280*EXP(-1/clim_time2)</f>
        <v>0</v>
      </c>
      <c r="AX281" s="113">
        <f>p_0*(inventory[[#This Row],[CO2_flux]]+inventory[[#This Row],[CH4_to_CO2]])+AX280</f>
        <v>0.51608749992434244</v>
      </c>
      <c r="AY281" s="113">
        <f>p_1*(inventory[[#This Row],[CO2_flux]]+inventory[[#This Row],[CH4_to_CO2]])+AY280*EXP(-1/life1_CO2)</f>
        <v>0.27077543284110717</v>
      </c>
      <c r="AZ281" s="113">
        <f>p_2*(inventory[[#This Row],[CO2_flux]]+inventory[[#This Row],[CH4_to_CO2]])+AZ280*EXP(-1/life2_CO2)</f>
        <v>4.8646510857964641E-4</v>
      </c>
      <c r="BA281" s="113">
        <f>p_3*(inventory[[#This Row],[CO2_flux]]+inventory[[#This Row],[CH4_to_CO2]])+BA280*EXP(-1/life3_CO2)</f>
        <v>5.7402660024077923E-11</v>
      </c>
      <c r="BB281" s="113">
        <f>IF(fossil_CH4,K280*(1-EXP(-1/life_CH4))*CH4_to_CO2,0)</f>
        <v>2.92417572905804E-11</v>
      </c>
    </row>
    <row r="282" spans="1:54" x14ac:dyDescent="0.2">
      <c r="A282" s="43">
        <v>275</v>
      </c>
      <c r="B282" s="107">
        <v>0</v>
      </c>
      <c r="C282" s="107">
        <v>0</v>
      </c>
      <c r="D282" s="107">
        <v>0</v>
      </c>
      <c r="E282" s="107">
        <v>0</v>
      </c>
      <c r="F282" s="107">
        <v>0</v>
      </c>
      <c r="G282" s="107">
        <v>0</v>
      </c>
      <c r="H282" s="131">
        <f>SUM(inventory[[#This Row],[CO2_IRF]:[other_IRF]])</f>
        <v>5.1684599987023635E-10</v>
      </c>
      <c r="I282" s="133">
        <f>SUM(inventory[[#This Row],[CO2_temp]:[other_temp]])</f>
        <v>3.5739522204516271E-13</v>
      </c>
      <c r="J282" s="117">
        <f>SUM(inventory[[#This Row],[CO2_mass0]:[CO2_mass3]])</f>
        <v>0.78665058459967396</v>
      </c>
      <c r="K282" s="117">
        <f>inventory[[#This Row],[CH4_flux]]+K281*EXP(-1/life_CH4)</f>
        <v>2.3359801677613198E-10</v>
      </c>
      <c r="L282" s="117">
        <f>inventory[[#This Row],[Gas1_flux]]+L281*EXP(-1/life_gas1)</f>
        <v>0.10303080346176316</v>
      </c>
      <c r="M282" s="117">
        <f>inventory[[#This Row],[Gas2_flux]]+M281*EXP(-1/life_gas2)</f>
        <v>0</v>
      </c>
      <c r="N282" s="140">
        <f>inventory[[#This Row],[Gas3_flux]]+N281*EXP(-1/life_gas3)</f>
        <v>2.2180849043202258E-3</v>
      </c>
      <c r="O282" s="3">
        <f>inventory[[#This Row],[CO2]]*A_CO2</f>
        <v>1.3779758290432485E-15</v>
      </c>
      <c r="P282" s="3">
        <f>inventory[[#This Row],[CH4]]*A_CH4</f>
        <v>4.9178560949670691E-23</v>
      </c>
      <c r="Q282" s="3">
        <f>inventory[[#This Row],[gas1]]*A_gas1</f>
        <v>3.6765152736528661E-14</v>
      </c>
      <c r="R282" s="3">
        <f>inventory[[#This Row],[gas2]]*A_gas2</f>
        <v>0</v>
      </c>
      <c r="S282" s="3">
        <f>inventory[[#This Row],[gas3]]*A_gas3</f>
        <v>2.3640843258831199E-14</v>
      </c>
      <c r="T282" s="142">
        <f>inventory[[#This Row],[Other_forcing]]/earth_area</f>
        <v>0</v>
      </c>
      <c r="U282" s="3">
        <f>U281+A_CO2*(AX281+AY281*life1_CO2*(1-EXP(-1/life1_CO2))+AZ281*life2_CO2*(1-EXP(-1/life2_CO2))+BA281*life3_CO2*(1-EXP(-1/life3_CO2)))</f>
        <v>4.7064591294514301E-13</v>
      </c>
      <c r="V282" s="3">
        <f t="shared" si="52"/>
        <v>2.6105279661594004E-12</v>
      </c>
      <c r="W282" s="3">
        <f t="shared" si="53"/>
        <v>3.8728634706554678E-11</v>
      </c>
      <c r="X282" s="3">
        <f t="shared" si="54"/>
        <v>-3.5199999999999995E-12</v>
      </c>
      <c r="Y282" s="3">
        <f t="shared" si="55"/>
        <v>4.785561912845771E-10</v>
      </c>
      <c r="Z282" s="142">
        <f>Z281+inventory[[#This Row],[Other_radfor]]</f>
        <v>0</v>
      </c>
      <c r="AA282" s="3">
        <f>SUM(inventory[[#This Row],[CO2_temp_s1]:[CO2_temp_s2]])</f>
        <v>1.2246049603432804E-15</v>
      </c>
      <c r="AB282" s="3">
        <f>inventory[[#This Row],[CH4_temp_s1]]+inventory[[#This Row],[CH4_temp_s2]]</f>
        <v>1.440903954098452E-15</v>
      </c>
      <c r="AC282" s="3">
        <f>inventory[[#This Row],[gas1_temp_s1]]+inventory[[#This Row],[gas1_temp_s2]]</f>
        <v>5.1117536920156456E-14</v>
      </c>
      <c r="AD282" s="3">
        <f>inventory[[#This Row],[gas2_temp_s1]]+inventory[[#This Row],[gas2_temp_s2]]</f>
        <v>-1.884113080938918E-15</v>
      </c>
      <c r="AE282" s="3">
        <f>inventory[[#This Row],[gas3_temp_s1]]+inventory[[#This Row],[gas3_temp_s2]]</f>
        <v>3.0549628929150346E-13</v>
      </c>
      <c r="AF282" s="142">
        <f>inventory[[#This Row],[other_temp_s1]]+inventory[[#This Row],[other_temp_s2]]</f>
        <v>0</v>
      </c>
      <c r="AG282" s="118">
        <f>inventory[[#This Row],[CO2_flux]]+AG281</f>
        <v>1</v>
      </c>
      <c r="AH282" s="118">
        <f>inventory[[#This Row],[CH4_flux]]+AH281</f>
        <v>1</v>
      </c>
      <c r="AI282" s="118">
        <f>inventory[[#This Row],[Gas1_flux]]+AI281</f>
        <v>1</v>
      </c>
      <c r="AJ282" s="118">
        <f>inventory[[#This Row],[Gas2_flux]]+AJ281</f>
        <v>1</v>
      </c>
      <c r="AK282" s="144">
        <f>inventory[[#This Row],[Gas3_flux]]+AK281</f>
        <v>1</v>
      </c>
      <c r="AL282" s="113">
        <f>A_CO2*(AX281*clim_sens1*(1-EXP(-1/clim_time1))
+AY281*clim_sens1*life1_CO2/(life1_CO2-clim_time1)*(EXP(-1/life1_CO2)-EXP(-1/clim_time1))
+AZ281*clim_sens1*life2_CO2/(life2_CO2-clim_time1)*(EXP(-1/life2_CO2)-EXP(-1/clim_time1))
+BA281*clim_sens1*life3_CO2/(life3_CO2-clim_time1)*(EXP(-1/life3_CO2)-EXP(-1/clim_time1)))
+AL281*EXP(-1/clim_time1)</f>
        <v>8.7615556785265941E-16</v>
      </c>
      <c r="AM282" s="113">
        <f>A_CO2*(AX281*clim_sens2*(1-EXP(-1/clim_time2))
+AY281*clim_sens2*life1_CO2/(life1_CO2-clim_time2)*(EXP(-1/life1_CO2)-EXP(-1/clim_time2))
+AZ281*clim_sens2*life2_CO2/(life2_CO2-clim_time2)*(EXP(-1/life2_CO2)-EXP(-1/clim_time2))
+BA281*clim_sens2*life3_CO2/(life3_CO2-clim_time2)*(EXP(-1/life3_CO2)-EXP(-1/clim_time2)))
+AM281*EXP(-1/clim_time2)</f>
        <v>3.4844939249062107E-16</v>
      </c>
      <c r="AN282" s="113">
        <f t="shared" si="56"/>
        <v>9.6195690066017999E-23</v>
      </c>
      <c r="AO282" s="113">
        <f t="shared" si="57"/>
        <v>1.4409038579027619E-15</v>
      </c>
      <c r="AP282" s="113">
        <f t="shared" si="58"/>
        <v>2.492945094659445E-14</v>
      </c>
      <c r="AQ282" s="113">
        <f t="shared" si="59"/>
        <v>2.6188085973562009E-14</v>
      </c>
      <c r="AR282" s="113">
        <f t="shared" si="60"/>
        <v>-1.6028309445012736E-27</v>
      </c>
      <c r="AS282" s="113">
        <f t="shared" si="61"/>
        <v>-1.8841130809373151E-15</v>
      </c>
      <c r="AT282" s="113">
        <f t="shared" si="62"/>
        <v>1.8341031265920219E-14</v>
      </c>
      <c r="AU282" s="113">
        <f t="shared" si="63"/>
        <v>2.8715525802558322E-13</v>
      </c>
      <c r="AV282" s="113">
        <f t="shared" si="64"/>
        <v>0</v>
      </c>
      <c r="AW282" s="149">
        <f>T281*Other_forcing_efficacy*clim_sens2*(1-EXP(-1/clim_time2))
+AW281*EXP(-1/clim_time2)</f>
        <v>0</v>
      </c>
      <c r="AX282" s="113">
        <f>p_0*(inventory[[#This Row],[CO2_flux]]+inventory[[#This Row],[CH4_to_CO2]])+AX281</f>
        <v>0.51608749993020431</v>
      </c>
      <c r="AY282" s="113">
        <f>p_1*(inventory[[#This Row],[CO2_flux]]+inventory[[#This Row],[CH4_to_CO2]])+AY281*EXP(-1/life1_CO2)</f>
        <v>0.27008975219897891</v>
      </c>
      <c r="AZ282" s="113">
        <f>p_2*(inventory[[#This Row],[CO2_flux]]+inventory[[#This Row],[CH4_to_CO2]])+AZ281*EXP(-1/life2_CO2)</f>
        <v>4.7333241753556588E-4</v>
      </c>
      <c r="BA282" s="113">
        <f>p_3*(inventory[[#This Row],[CO2_flux]]+inventory[[#This Row],[CH4_to_CO2]])+BA281*EXP(-1/life3_CO2)</f>
        <v>5.29551581529228E-11</v>
      </c>
      <c r="BB282" s="113">
        <f>IF(fossil_CH4,K281*(1-EXP(-1/life_CH4))*CH4_to_CO2,0)</f>
        <v>2.6976134578825073E-11</v>
      </c>
    </row>
    <row r="283" spans="1:54" x14ac:dyDescent="0.2">
      <c r="A283" s="43">
        <v>276</v>
      </c>
      <c r="B283" s="107">
        <v>0</v>
      </c>
      <c r="C283" s="107">
        <v>0</v>
      </c>
      <c r="D283" s="107">
        <v>0</v>
      </c>
      <c r="E283" s="107">
        <v>0</v>
      </c>
      <c r="F283" s="107">
        <v>0</v>
      </c>
      <c r="G283" s="107">
        <v>0</v>
      </c>
      <c r="H283" s="131">
        <f>SUM(inventory[[#This Row],[CO2_IRF]:[other_IRF]])</f>
        <v>5.1690737098606598E-10</v>
      </c>
      <c r="I283" s="133">
        <f>SUM(inventory[[#This Row],[CO2_temp]:[other_temp]])</f>
        <v>3.5608636295920941E-13</v>
      </c>
      <c r="J283" s="117">
        <f>SUM(inventory[[#This Row],[CO2_mass0]:[CO2_mass3]])</f>
        <v>0.78595386213822371</v>
      </c>
      <c r="K283" s="117">
        <f>inventory[[#This Row],[CH4_flux]]+K282*EXP(-1/life_CH4)</f>
        <v>2.1549907125210598E-10</v>
      </c>
      <c r="L283" s="117">
        <f>inventory[[#This Row],[Gas1_flux]]+L282*EXP(-1/life_gas1)</f>
        <v>0.1021828181164917</v>
      </c>
      <c r="M283" s="117">
        <f>inventory[[#This Row],[Gas2_flux]]+M282*EXP(-1/life_gas2)</f>
        <v>0</v>
      </c>
      <c r="N283" s="140">
        <f>inventory[[#This Row],[Gas3_flux]]+N282*EXP(-1/life_gas3)</f>
        <v>2.1693377695379975E-3</v>
      </c>
      <c r="O283" s="3">
        <f>inventory[[#This Row],[CO2]]*A_CO2</f>
        <v>1.3767553803075261E-15</v>
      </c>
      <c r="P283" s="3">
        <f>inventory[[#This Row],[CH4]]*A_CH4</f>
        <v>4.5368254219065662E-23</v>
      </c>
      <c r="Q283" s="3">
        <f>inventory[[#This Row],[gas1]]*A_gas1</f>
        <v>3.6462560602043235E-14</v>
      </c>
      <c r="R283" s="3">
        <f>inventory[[#This Row],[gas2]]*A_gas2</f>
        <v>0</v>
      </c>
      <c r="S283" s="3">
        <f>inventory[[#This Row],[gas3]]*A_gas3</f>
        <v>2.3121285431960292E-14</v>
      </c>
      <c r="T283" s="142">
        <f>inventory[[#This Row],[Other_forcing]]/earth_area</f>
        <v>0</v>
      </c>
      <c r="U283" s="3">
        <f>U282+A_CO2*(AX282+AY282*life1_CO2*(1-EXP(-1/life1_CO2))+AZ282*life2_CO2*(1-EXP(-1/life2_CO2))+BA282*life3_CO2*(1-EXP(-1/life3_CO2)))</f>
        <v>4.7202327824560804E-13</v>
      </c>
      <c r="V283" s="3">
        <f t="shared" si="52"/>
        <v>2.6105279662066482E-12</v>
      </c>
      <c r="W283" s="3">
        <f t="shared" si="53"/>
        <v>3.8765248354827417E-11</v>
      </c>
      <c r="X283" s="3">
        <f t="shared" si="54"/>
        <v>-3.5199999999999995E-12</v>
      </c>
      <c r="Y283" s="3">
        <f t="shared" si="55"/>
        <v>4.7857957138678625E-10</v>
      </c>
      <c r="Z283" s="142">
        <f>Z282+inventory[[#This Row],[Other_radfor]]</f>
        <v>0</v>
      </c>
      <c r="AA283" s="3">
        <f>SUM(inventory[[#This Row],[CO2_temp_s1]:[CO2_temp_s2]])</f>
        <v>1.2244055070598213E-15</v>
      </c>
      <c r="AB283" s="3">
        <f>inventory[[#This Row],[CH4_temp_s1]]+inventory[[#This Row],[CH4_temp_s2]]</f>
        <v>1.437389548785749E-15</v>
      </c>
      <c r="AC283" s="3">
        <f>inventory[[#This Row],[gas1_temp_s1]]+inventory[[#This Row],[gas1_temp_s2]]</f>
        <v>5.0886794363106889E-14</v>
      </c>
      <c r="AD283" s="3">
        <f>inventory[[#This Row],[gas2_temp_s1]]+inventory[[#This Row],[gas2_temp_s2]]</f>
        <v>-1.8795176854612417E-15</v>
      </c>
      <c r="AE283" s="3">
        <f>inventory[[#This Row],[gas3_temp_s1]]+inventory[[#This Row],[gas3_temp_s2]]</f>
        <v>3.0441729122571819E-13</v>
      </c>
      <c r="AF283" s="142">
        <f>inventory[[#This Row],[other_temp_s1]]+inventory[[#This Row],[other_temp_s2]]</f>
        <v>0</v>
      </c>
      <c r="AG283" s="118">
        <f>inventory[[#This Row],[CO2_flux]]+AG282</f>
        <v>1</v>
      </c>
      <c r="AH283" s="118">
        <f>inventory[[#This Row],[CH4_flux]]+AH282</f>
        <v>1</v>
      </c>
      <c r="AI283" s="118">
        <f>inventory[[#This Row],[Gas1_flux]]+AI282</f>
        <v>1</v>
      </c>
      <c r="AJ283" s="118">
        <f>inventory[[#This Row],[Gas2_flux]]+AJ282</f>
        <v>1</v>
      </c>
      <c r="AK283" s="144">
        <f>inventory[[#This Row],[Gas3_flux]]+AK282</f>
        <v>1</v>
      </c>
      <c r="AL283" s="113">
        <f>A_CO2*(AX282*clim_sens1*(1-EXP(-1/clim_time1))
+AY282*clim_sens1*life1_CO2/(life1_CO2-clim_time1)*(EXP(-1/life1_CO2)-EXP(-1/clim_time1))
+AZ282*clim_sens1*life2_CO2/(life2_CO2-clim_time1)*(EXP(-1/life2_CO2)-EXP(-1/clim_time1))
+BA282*clim_sens1*life3_CO2/(life3_CO2-clim_time1)*(EXP(-1/life3_CO2)-EXP(-1/clim_time1)))
+AL282*EXP(-1/clim_time1)</f>
        <v>8.7536479726547167E-16</v>
      </c>
      <c r="AM283" s="113">
        <f>A_CO2*(AX282*clim_sens2*(1-EXP(-1/clim_time2))
+AY282*clim_sens2*life1_CO2/(life1_CO2-clim_time2)*(EXP(-1/life1_CO2)-EXP(-1/clim_time2))
+AZ282*clim_sens2*life2_CO2/(life2_CO2-clim_time2)*(EXP(-1/life2_CO2)-EXP(-1/clim_time2))
+BA282*clim_sens2*life3_CO2/(life3_CO2-clim_time2)*(EXP(-1/life3_CO2)-EXP(-1/clim_time2)))
+AM282*EXP(-1/clim_time2)</f>
        <v>3.490407097943496E-16</v>
      </c>
      <c r="AN283" s="113">
        <f t="shared" si="56"/>
        <v>8.8742628871683829E-23</v>
      </c>
      <c r="AO283" s="113">
        <f t="shared" si="57"/>
        <v>1.4373894600431201E-15</v>
      </c>
      <c r="AP283" s="113">
        <f t="shared" si="58"/>
        <v>2.4724271443396597E-14</v>
      </c>
      <c r="AQ283" s="113">
        <f t="shared" si="59"/>
        <v>2.6162522919710292E-14</v>
      </c>
      <c r="AR283" s="113">
        <f t="shared" si="60"/>
        <v>-1.4229380552625284E-27</v>
      </c>
      <c r="AS283" s="113">
        <f t="shared" si="61"/>
        <v>-1.8795176854598186E-15</v>
      </c>
      <c r="AT283" s="113">
        <f t="shared" si="62"/>
        <v>1.7937948083029678E-14</v>
      </c>
      <c r="AU283" s="113">
        <f t="shared" si="63"/>
        <v>2.8647934314268851E-13</v>
      </c>
      <c r="AV283" s="113">
        <f t="shared" si="64"/>
        <v>0</v>
      </c>
      <c r="AW283" s="149">
        <f>T282*Other_forcing_efficacy*clim_sens2*(1-EXP(-1/clim_time2))
+AW282*EXP(-1/clim_time2)</f>
        <v>0</v>
      </c>
      <c r="AX283" s="113">
        <f>p_0*(inventory[[#This Row],[CO2_flux]]+inventory[[#This Row],[CH4_to_CO2]])+AX282</f>
        <v>0.51608749993561209</v>
      </c>
      <c r="AY283" s="113">
        <f>p_1*(inventory[[#This Row],[CO2_flux]]+inventory[[#This Row],[CH4_to_CO2]])+AY282*EXP(-1/life1_CO2)</f>
        <v>0.26940580789539298</v>
      </c>
      <c r="AZ283" s="113">
        <f>p_2*(inventory[[#This Row],[CO2_flux]]+inventory[[#This Row],[CH4_to_CO2]])+AZ282*EXP(-1/life2_CO2)</f>
        <v>4.6055425836629413E-4</v>
      </c>
      <c r="BA283" s="113">
        <f>p_3*(inventory[[#This Row],[CO2_flux]]+inventory[[#This Row],[CH4_to_CO2]])+BA282*EXP(-1/life3_CO2)</f>
        <v>4.8852244370292346E-11</v>
      </c>
      <c r="BB283" s="113">
        <f>IF(fossil_CH4,K282*(1-EXP(-1/life_CH4))*CH4_to_CO2,0)</f>
        <v>2.4886050095535763E-11</v>
      </c>
    </row>
    <row r="284" spans="1:54" x14ac:dyDescent="0.2">
      <c r="A284" s="43">
        <v>277</v>
      </c>
      <c r="B284" s="107">
        <v>0</v>
      </c>
      <c r="C284" s="107">
        <v>0</v>
      </c>
      <c r="D284" s="107">
        <v>0</v>
      </c>
      <c r="E284" s="107">
        <v>0</v>
      </c>
      <c r="F284" s="107">
        <v>0</v>
      </c>
      <c r="G284" s="107">
        <v>0</v>
      </c>
      <c r="H284" s="131">
        <f>SUM(inventory[[#This Row],[CO2_IRF]:[other_IRF]])</f>
        <v>5.1696792571058546E-10</v>
      </c>
      <c r="I284" s="133">
        <f>SUM(inventory[[#This Row],[CO2_temp]:[other_temp]])</f>
        <v>3.547889062675251E-13</v>
      </c>
      <c r="J284" s="117">
        <f>SUM(inventory[[#This Row],[CO2_mass0]:[CO2_mass3]])</f>
        <v>0.78525921657926101</v>
      </c>
      <c r="K284" s="117">
        <f>inventory[[#This Row],[CH4_flux]]+K283*EXP(-1/life_CH4)</f>
        <v>1.9880241429885832E-10</v>
      </c>
      <c r="L284" s="117">
        <f>inventory[[#This Row],[Gas1_flux]]+L283*EXP(-1/life_gas1)</f>
        <v>0.10134181203491259</v>
      </c>
      <c r="M284" s="117">
        <f>inventory[[#This Row],[Gas2_flux]]+M283*EXP(-1/life_gas2)</f>
        <v>0</v>
      </c>
      <c r="N284" s="140">
        <f>inventory[[#This Row],[Gas3_flux]]+N283*EXP(-1/life_gas3)</f>
        <v>2.1216619567528887E-3</v>
      </c>
      <c r="O284" s="3">
        <f>inventory[[#This Row],[CO2]]*A_CO2</f>
        <v>1.3755385696818912E-15</v>
      </c>
      <c r="P284" s="3">
        <f>inventory[[#This Row],[CH4]]*A_CH4</f>
        <v>4.1853166321645934E-23</v>
      </c>
      <c r="Q284" s="3">
        <f>inventory[[#This Row],[gas1]]*A_gas1</f>
        <v>3.6162458923683715E-14</v>
      </c>
      <c r="R284" s="3">
        <f>inventory[[#This Row],[gas2]]*A_gas2</f>
        <v>0</v>
      </c>
      <c r="S284" s="3">
        <f>inventory[[#This Row],[gas3]]*A_gas3</f>
        <v>2.2613145993702154E-14</v>
      </c>
      <c r="T284" s="142">
        <f>inventory[[#This Row],[Other_forcing]]/earth_area</f>
        <v>0</v>
      </c>
      <c r="U284" s="3">
        <f>U283+A_CO2*(AX283+AY283*life1_CO2*(1-EXP(-1/life1_CO2))+AZ283*life2_CO2*(1-EXP(-1/life2_CO2))+BA283*life3_CO2*(1-EXP(-1/life3_CO2)))</f>
        <v>4.7339942491841321E-13</v>
      </c>
      <c r="V284" s="3">
        <f t="shared" si="52"/>
        <v>2.6105279662502352E-12</v>
      </c>
      <c r="W284" s="3">
        <f t="shared" si="53"/>
        <v>3.8801560657908918E-11</v>
      </c>
      <c r="X284" s="3">
        <f t="shared" si="54"/>
        <v>-3.5199999999999995E-12</v>
      </c>
      <c r="Y284" s="3">
        <f t="shared" si="55"/>
        <v>4.7860243766150788E-10</v>
      </c>
      <c r="Z284" s="142">
        <f>Z283+inventory[[#This Row],[Other_radfor]]</f>
        <v>0</v>
      </c>
      <c r="AA284" s="3">
        <f>SUM(inventory[[#This Row],[CO2_temp_s1]:[CO2_temp_s2]])</f>
        <v>1.2242057875631446E-15</v>
      </c>
      <c r="AB284" s="3">
        <f>inventory[[#This Row],[CH4_temp_s1]]+inventory[[#This Row],[CH4_temp_s2]]</f>
        <v>1.4338837157445039E-15</v>
      </c>
      <c r="AC284" s="3">
        <f>inventory[[#This Row],[gas1_temp_s1]]+inventory[[#This Row],[gas1_temp_s2]]</f>
        <v>5.0657487556275321E-14</v>
      </c>
      <c r="AD284" s="3">
        <f>inventory[[#This Row],[gas2_temp_s1]]+inventory[[#This Row],[gas2_temp_s2]]</f>
        <v>-1.8749334982596751E-15</v>
      </c>
      <c r="AE284" s="3">
        <f>inventory[[#This Row],[gas3_temp_s1]]+inventory[[#This Row],[gas3_temp_s2]]</f>
        <v>3.033482627062018E-13</v>
      </c>
      <c r="AF284" s="142">
        <f>inventory[[#This Row],[other_temp_s1]]+inventory[[#This Row],[other_temp_s2]]</f>
        <v>0</v>
      </c>
      <c r="AG284" s="118">
        <f>inventory[[#This Row],[CO2_flux]]+AG283</f>
        <v>1</v>
      </c>
      <c r="AH284" s="118">
        <f>inventory[[#This Row],[CH4_flux]]+AH283</f>
        <v>1</v>
      </c>
      <c r="AI284" s="118">
        <f>inventory[[#This Row],[Gas1_flux]]+AI283</f>
        <v>1</v>
      </c>
      <c r="AJ284" s="118">
        <f>inventory[[#This Row],[Gas2_flux]]+AJ283</f>
        <v>1</v>
      </c>
      <c r="AK284" s="144">
        <f>inventory[[#This Row],[Gas3_flux]]+AK283</f>
        <v>1</v>
      </c>
      <c r="AL284" s="113">
        <f>A_CO2*(AX283*clim_sens1*(1-EXP(-1/clim_time1))
+AY283*clim_sens1*life1_CO2/(life1_CO2-clim_time1)*(EXP(-1/life1_CO2)-EXP(-1/clim_time1))
+AZ283*clim_sens1*life2_CO2/(life2_CO2-clim_time1)*(EXP(-1/life2_CO2)-EXP(-1/clim_time1))
+BA283*clim_sens1*life3_CO2/(life3_CO2-clim_time1)*(EXP(-1/life3_CO2)-EXP(-1/clim_time1)))
+AL283*EXP(-1/clim_time1)</f>
        <v>8.7457647780091804E-16</v>
      </c>
      <c r="AM284" s="113">
        <f>A_CO2*(AX283*clim_sens2*(1-EXP(-1/clim_time2))
+AY283*clim_sens2*life1_CO2/(life1_CO2-clim_time2)*(EXP(-1/life1_CO2)-EXP(-1/clim_time2))
+AZ283*clim_sens2*life2_CO2/(life2_CO2-clim_time2)*(EXP(-1/life2_CO2)-EXP(-1/clim_time2))
+BA283*clim_sens2*life3_CO2/(life3_CO2-clim_time2)*(EXP(-1/life3_CO2)-EXP(-1/clim_time2)))
+AM283*EXP(-1/clim_time2)</f>
        <v>3.4962930976222643E-16</v>
      </c>
      <c r="AN284" s="113">
        <f t="shared" si="56"/>
        <v>8.1867013833579992E-23</v>
      </c>
      <c r="AO284" s="113">
        <f t="shared" si="57"/>
        <v>1.4338836338774901E-15</v>
      </c>
      <c r="AP284" s="113">
        <f t="shared" si="58"/>
        <v>2.4520780650817455E-14</v>
      </c>
      <c r="AQ284" s="113">
        <f t="shared" si="59"/>
        <v>2.6136706905457866E-14</v>
      </c>
      <c r="AR284" s="113">
        <f t="shared" si="60"/>
        <v>-1.2632353499665649E-27</v>
      </c>
      <c r="AS284" s="113">
        <f t="shared" si="61"/>
        <v>-1.8749334982584117E-15</v>
      </c>
      <c r="AT284" s="113">
        <f t="shared" si="62"/>
        <v>1.7543723510648327E-14</v>
      </c>
      <c r="AU284" s="113">
        <f t="shared" si="63"/>
        <v>2.8580453919555349E-13</v>
      </c>
      <c r="AV284" s="113">
        <f t="shared" si="64"/>
        <v>0</v>
      </c>
      <c r="AW284" s="149">
        <f>T283*Other_forcing_efficacy*clim_sens2*(1-EXP(-1/clim_time2))
+AW283*EXP(-1/clim_time2)</f>
        <v>0</v>
      </c>
      <c r="AX284" s="113">
        <f>p_0*(inventory[[#This Row],[CO2_flux]]+inventory[[#This Row],[CH4_to_CO2]])+AX283</f>
        <v>0.51608749994060088</v>
      </c>
      <c r="AY284" s="113">
        <f>p_1*(inventory[[#This Row],[CO2_flux]]+inventory[[#This Row],[CH4_to_CO2]])+AY283*EXP(-1/life1_CO2)</f>
        <v>0.26872359553348107</v>
      </c>
      <c r="AZ284" s="113">
        <f>p_2*(inventory[[#This Row],[CO2_flux]]+inventory[[#This Row],[CH4_to_CO2]])+AZ283*EXP(-1/life2_CO2)</f>
        <v>4.4812106011196326E-4</v>
      </c>
      <c r="BA284" s="113">
        <f>p_3*(inventory[[#This Row],[CO2_flux]]+inventory[[#This Row],[CH4_to_CO2]])+BA283*EXP(-1/life3_CO2)</f>
        <v>4.5067220328621335E-11</v>
      </c>
      <c r="BB284" s="113">
        <f>IF(fossil_CH4,K283*(1-EXP(-1/life_CH4))*CH4_to_CO2,0)</f>
        <v>2.2957903310715523E-11</v>
      </c>
    </row>
    <row r="285" spans="1:54" x14ac:dyDescent="0.2">
      <c r="A285" s="43">
        <v>278</v>
      </c>
      <c r="B285" s="107">
        <v>0</v>
      </c>
      <c r="C285" s="107">
        <v>0</v>
      </c>
      <c r="D285" s="107">
        <v>0</v>
      </c>
      <c r="E285" s="107">
        <v>0</v>
      </c>
      <c r="F285" s="107">
        <v>0</v>
      </c>
      <c r="G285" s="107">
        <v>0</v>
      </c>
      <c r="H285" s="131">
        <f>SUM(inventory[[#This Row],[CO2_IRF]:[other_IRF]])</f>
        <v>5.1702767782006665E-10</v>
      </c>
      <c r="I285" s="133">
        <f>SUM(inventory[[#This Row],[CO2_temp]:[other_temp]])</f>
        <v>3.5350265570121542E-13</v>
      </c>
      <c r="J285" s="117">
        <f>SUM(inventory[[#This Row],[CO2_mass0]:[CO2_mass3]])</f>
        <v>0.78456663422447326</v>
      </c>
      <c r="K285" s="117">
        <f>inventory[[#This Row],[CH4_flux]]+K284*EXP(-1/life_CH4)</f>
        <v>1.8339939797150599E-10</v>
      </c>
      <c r="L285" s="117">
        <f>inventory[[#This Row],[Gas1_flux]]+L284*EXP(-1/life_gas1)</f>
        <v>0.10050772777485192</v>
      </c>
      <c r="M285" s="117">
        <f>inventory[[#This Row],[Gas2_flux]]+M284*EXP(-1/life_gas2)</f>
        <v>0</v>
      </c>
      <c r="N285" s="140">
        <f>inventory[[#This Row],[Gas3_flux]]+N284*EXP(-1/life_gas3)</f>
        <v>2.0750339213847584E-3</v>
      </c>
      <c r="O285" s="3">
        <f>inventory[[#This Row],[CO2]]*A_CO2</f>
        <v>1.3743253731710095E-15</v>
      </c>
      <c r="P285" s="3">
        <f>inventory[[#This Row],[CH4]]*A_CH4</f>
        <v>3.8610423991391407E-23</v>
      </c>
      <c r="Q285" s="3">
        <f>inventory[[#This Row],[gas1]]*A_gas1</f>
        <v>3.5864827203984997E-14</v>
      </c>
      <c r="R285" s="3">
        <f>inventory[[#This Row],[gas2]]*A_gas2</f>
        <v>0</v>
      </c>
      <c r="S285" s="3">
        <f>inventory[[#This Row],[gas3]]*A_gas3</f>
        <v>2.2116174000674216E-14</v>
      </c>
      <c r="T285" s="142">
        <f>inventory[[#This Row],[Other_forcing]]/earth_area</f>
        <v>0</v>
      </c>
      <c r="U285" s="3">
        <f>U284+A_CO2*(AX284+AY284*life1_CO2*(1-EXP(-1/life1_CO2))+AZ284*life2_CO2*(1-EXP(-1/life2_CO2))+BA284*life3_CO2*(1-EXP(-1/life3_CO2)))</f>
        <v>4.7477435658963195E-13</v>
      </c>
      <c r="V285" s="3">
        <f t="shared" si="52"/>
        <v>2.6105279662904451E-12</v>
      </c>
      <c r="W285" s="3">
        <f t="shared" si="53"/>
        <v>3.8837574095992462E-11</v>
      </c>
      <c r="X285" s="3">
        <f t="shared" si="54"/>
        <v>-3.5199999999999995E-12</v>
      </c>
      <c r="Y285" s="3">
        <f t="shared" si="55"/>
        <v>4.7862480140119415E-10</v>
      </c>
      <c r="Z285" s="142">
        <f>Z284+inventory[[#This Row],[Other_radfor]]</f>
        <v>0</v>
      </c>
      <c r="AA285" s="3">
        <f>SUM(inventory[[#This Row],[CO2_temp_s1]:[CO2_temp_s2]])</f>
        <v>1.2240057939560378E-15</v>
      </c>
      <c r="AB285" s="3">
        <f>inventory[[#This Row],[CH4_temp_s1]]+inventory[[#This Row],[CH4_temp_s2]]</f>
        <v>1.4303864340237144E-15</v>
      </c>
      <c r="AC285" s="3">
        <f>inventory[[#This Row],[gas1_temp_s1]]+inventory[[#This Row],[gas1_temp_s2]]</f>
        <v>5.0429605812987409E-14</v>
      </c>
      <c r="AD285" s="3">
        <f>inventory[[#This Row],[gas2_temp_s1]]+inventory[[#This Row],[gas2_temp_s2]]</f>
        <v>-1.87036049199697E-15</v>
      </c>
      <c r="AE285" s="3">
        <f>inventory[[#This Row],[gas3_temp_s1]]+inventory[[#This Row],[gas3_temp_s2]]</f>
        <v>3.0228901815224524E-13</v>
      </c>
      <c r="AF285" s="142">
        <f>inventory[[#This Row],[other_temp_s1]]+inventory[[#This Row],[other_temp_s2]]</f>
        <v>0</v>
      </c>
      <c r="AG285" s="118">
        <f>inventory[[#This Row],[CO2_flux]]+AG284</f>
        <v>1</v>
      </c>
      <c r="AH285" s="118">
        <f>inventory[[#This Row],[CH4_flux]]+AH284</f>
        <v>1</v>
      </c>
      <c r="AI285" s="118">
        <f>inventory[[#This Row],[Gas1_flux]]+AI284</f>
        <v>1</v>
      </c>
      <c r="AJ285" s="118">
        <f>inventory[[#This Row],[Gas2_flux]]+AJ284</f>
        <v>1</v>
      </c>
      <c r="AK285" s="144">
        <f>inventory[[#This Row],[Gas3_flux]]+AK284</f>
        <v>1</v>
      </c>
      <c r="AL285" s="113">
        <f>A_CO2*(AX284*clim_sens1*(1-EXP(-1/clim_time1))
+AY284*clim_sens1*life1_CO2/(life1_CO2-clim_time1)*(EXP(-1/life1_CO2)-EXP(-1/clim_time1))
+AZ284*clim_sens1*life2_CO2/(life2_CO2-clim_time1)*(EXP(-1/life2_CO2)-EXP(-1/clim_time1))
+BA284*clim_sens1*life3_CO2/(life3_CO2-clim_time1)*(EXP(-1/life3_CO2)-EXP(-1/clim_time1)))
+AL284*EXP(-1/clim_time1)</f>
        <v>8.7379059114003707E-16</v>
      </c>
      <c r="AM285" s="113">
        <f>A_CO2*(AX284*clim_sens2*(1-EXP(-1/clim_time2))
+AY284*clim_sens2*life1_CO2/(life1_CO2-clim_time2)*(EXP(-1/life1_CO2)-EXP(-1/clim_time2))
+AZ284*clim_sens2*life2_CO2/(life2_CO2-clim_time2)*(EXP(-1/life2_CO2)-EXP(-1/clim_time2))
+BA284*clim_sens2*life3_CO2/(life3_CO2-clim_time2)*(EXP(-1/life3_CO2)-EXP(-1/clim_time2)))
+AM284*EXP(-1/clim_time2)</f>
        <v>3.5021520281600064E-16</v>
      </c>
      <c r="AN285" s="113">
        <f t="shared" si="56"/>
        <v>7.5524106080584575E-23</v>
      </c>
      <c r="AO285" s="113">
        <f t="shared" si="57"/>
        <v>1.4303863584996083E-15</v>
      </c>
      <c r="AP285" s="113">
        <f t="shared" si="58"/>
        <v>2.4318964670082978E-14</v>
      </c>
      <c r="AQ285" s="113">
        <f t="shared" si="59"/>
        <v>2.6110641142904428E-14</v>
      </c>
      <c r="AR285" s="113">
        <f t="shared" si="60"/>
        <v>-1.1214567939225826E-27</v>
      </c>
      <c r="AS285" s="113">
        <f t="shared" si="61"/>
        <v>-1.8703604919958487E-15</v>
      </c>
      <c r="AT285" s="113">
        <f t="shared" si="62"/>
        <v>1.7158162861963455E-14</v>
      </c>
      <c r="AU285" s="113">
        <f t="shared" si="63"/>
        <v>2.8513085529028178E-13</v>
      </c>
      <c r="AV285" s="113">
        <f t="shared" si="64"/>
        <v>0</v>
      </c>
      <c r="AW285" s="149">
        <f>T284*Other_forcing_efficacy*clim_sens2*(1-EXP(-1/clim_time2))
+AW284*EXP(-1/clim_time2)</f>
        <v>0</v>
      </c>
      <c r="AX285" s="113">
        <f>p_0*(inventory[[#This Row],[CO2_flux]]+inventory[[#This Row],[CH4_to_CO2]])+AX284</f>
        <v>0.51608749994520309</v>
      </c>
      <c r="AY285" s="113">
        <f>p_1*(inventory[[#This Row],[CO2_flux]]+inventory[[#This Row],[CH4_to_CO2]])+AY284*EXP(-1/life1_CO2)</f>
        <v>0.26804311072750631</v>
      </c>
      <c r="AZ285" s="113">
        <f>p_2*(inventory[[#This Row],[CO2_flux]]+inventory[[#This Row],[CH4_to_CO2]])+AZ284*EXP(-1/life2_CO2)</f>
        <v>4.3602351018849845E-4</v>
      </c>
      <c r="BA285" s="113">
        <f>p_3*(inventory[[#This Row],[CO2_flux]]+inventory[[#This Row],[CH4_to_CO2]])+BA284*EXP(-1/life3_CO2)</f>
        <v>4.157545624216212E-11</v>
      </c>
      <c r="BB285" s="113">
        <f>IF(fossil_CH4,K284*(1-EXP(-1/life_CH4))*CH4_to_CO2,0)</f>
        <v>2.1179147450109465E-11</v>
      </c>
    </row>
    <row r="286" spans="1:54" x14ac:dyDescent="0.2">
      <c r="A286" s="43">
        <v>279</v>
      </c>
      <c r="B286" s="107">
        <v>0</v>
      </c>
      <c r="C286" s="107">
        <v>0</v>
      </c>
      <c r="D286" s="107">
        <v>0</v>
      </c>
      <c r="E286" s="107">
        <v>0</v>
      </c>
      <c r="F286" s="107">
        <v>0</v>
      </c>
      <c r="G286" s="107">
        <v>0</v>
      </c>
      <c r="H286" s="131">
        <f>SUM(inventory[[#This Row],[CO2_IRF]:[other_IRF]])</f>
        <v>5.1708664082216898E-10</v>
      </c>
      <c r="I286" s="133">
        <f>SUM(inventory[[#This Row],[CO2_temp]:[other_temp]])</f>
        <v>3.5222741907366771E-13</v>
      </c>
      <c r="J286" s="117">
        <f>SUM(inventory[[#This Row],[CO2_mass0]:[CO2_mass3]])</f>
        <v>0.78387610163805066</v>
      </c>
      <c r="K286" s="117">
        <f>inventory[[#This Row],[CH4_flux]]+K285*EXP(-1/life_CH4)</f>
        <v>1.6918979226151175E-10</v>
      </c>
      <c r="L286" s="117">
        <f>inventory[[#This Row],[Gas1_flux]]+L285*EXP(-1/life_gas1)</f>
        <v>9.9680508366908185E-2</v>
      </c>
      <c r="M286" s="117">
        <f>inventory[[#This Row],[Gas2_flux]]+M285*EXP(-1/life_gas2)</f>
        <v>0</v>
      </c>
      <c r="N286" s="140">
        <f>inventory[[#This Row],[Gas3_flux]]+N285*EXP(-1/life_gas3)</f>
        <v>2.0294306362957063E-3</v>
      </c>
      <c r="O286" s="3">
        <f>inventory[[#This Row],[CO2]]*A_CO2</f>
        <v>1.3731157672393731E-15</v>
      </c>
      <c r="P286" s="3">
        <f>inventory[[#This Row],[CH4]]*A_CH4</f>
        <v>3.5618926160528227E-23</v>
      </c>
      <c r="Q286" s="3">
        <f>inventory[[#This Row],[gas1]]*A_gas1</f>
        <v>3.5569645114184455E-14</v>
      </c>
      <c r="R286" s="3">
        <f>inventory[[#This Row],[gas2]]*A_gas2</f>
        <v>0</v>
      </c>
      <c r="S286" s="3">
        <f>inventory[[#This Row],[gas3]]*A_gas3</f>
        <v>2.1630124024508638E-14</v>
      </c>
      <c r="T286" s="142">
        <f>inventory[[#This Row],[Other_forcing]]/earth_area</f>
        <v>0</v>
      </c>
      <c r="U286" s="3">
        <f>U285+A_CO2*(AX285+AY285*life1_CO2*(1-EXP(-1/life1_CO2))+AZ285*life2_CO2*(1-EXP(-1/life2_CO2))+BA285*life3_CO2*(1-EXP(-1/life3_CO2)))</f>
        <v>4.7614807686157345E-13</v>
      </c>
      <c r="V286" s="3">
        <f t="shared" si="52"/>
        <v>2.6105279663275398E-12</v>
      </c>
      <c r="W286" s="3">
        <f t="shared" si="53"/>
        <v>3.8873291128858329E-11</v>
      </c>
      <c r="X286" s="3">
        <f t="shared" si="54"/>
        <v>-3.5199999999999995E-12</v>
      </c>
      <c r="Y286" s="3">
        <f t="shared" si="55"/>
        <v>4.7864667365012155E-10</v>
      </c>
      <c r="Z286" s="142">
        <f>Z285+inventory[[#This Row],[Other_radfor]]</f>
        <v>0</v>
      </c>
      <c r="AA286" s="3">
        <f>SUM(inventory[[#This Row],[CO2_temp_s1]:[CO2_temp_s2]])</f>
        <v>1.2238055186643527E-15</v>
      </c>
      <c r="AB286" s="3">
        <f>inventory[[#This Row],[CH4_temp_s1]]+inventory[[#This Row],[CH4_temp_s2]]</f>
        <v>1.4268976827268121E-15</v>
      </c>
      <c r="AC286" s="3">
        <f>inventory[[#This Row],[gas1_temp_s1]]+inventory[[#This Row],[gas1_temp_s2]]</f>
        <v>5.0203138531768037E-14</v>
      </c>
      <c r="AD286" s="3">
        <f>inventory[[#This Row],[gas2_temp_s1]]+inventory[[#This Row],[gas2_temp_s2]]</f>
        <v>-1.8657986394025565E-15</v>
      </c>
      <c r="AE286" s="3">
        <f>inventory[[#This Row],[gas3_temp_s1]]+inventory[[#This Row],[gas3_temp_s2]]</f>
        <v>3.0123937597991108E-13</v>
      </c>
      <c r="AF286" s="142">
        <f>inventory[[#This Row],[other_temp_s1]]+inventory[[#This Row],[other_temp_s2]]</f>
        <v>0</v>
      </c>
      <c r="AG286" s="118">
        <f>inventory[[#This Row],[CO2_flux]]+AG285</f>
        <v>1</v>
      </c>
      <c r="AH286" s="118">
        <f>inventory[[#This Row],[CH4_flux]]+AH285</f>
        <v>1</v>
      </c>
      <c r="AI286" s="118">
        <f>inventory[[#This Row],[Gas1_flux]]+AI285</f>
        <v>1</v>
      </c>
      <c r="AJ286" s="118">
        <f>inventory[[#This Row],[Gas2_flux]]+AJ285</f>
        <v>1</v>
      </c>
      <c r="AK286" s="144">
        <f>inventory[[#This Row],[Gas3_flux]]+AK285</f>
        <v>1</v>
      </c>
      <c r="AL286" s="113">
        <f>A_CO2*(AX285*clim_sens1*(1-EXP(-1/clim_time1))
+AY285*clim_sens1*life1_CO2/(life1_CO2-clim_time1)*(EXP(-1/life1_CO2)-EXP(-1/clim_time1))
+AZ285*clim_sens1*life2_CO2/(life2_CO2-clim_time1)*(EXP(-1/life2_CO2)-EXP(-1/clim_time1))
+BA285*clim_sens1*life3_CO2/(life3_CO2-clim_time1)*(EXP(-1/life3_CO2)-EXP(-1/clim_time1)))
+AL285*EXP(-1/clim_time1)</f>
        <v>8.7300711933721572E-16</v>
      </c>
      <c r="AM286" s="113">
        <f>A_CO2*(AX285*clim_sens2*(1-EXP(-1/clim_time2))
+AY285*clim_sens2*life1_CO2/(life1_CO2-clim_time2)*(EXP(-1/life1_CO2)-EXP(-1/clim_time2))
+AZ285*clim_sens2*life2_CO2/(life2_CO2-clim_time2)*(EXP(-1/life2_CO2)-EXP(-1/clim_time2))
+BA285*clim_sens2*life3_CO2/(life3_CO2-clim_time2)*(EXP(-1/life3_CO2)-EXP(-1/clim_time2)))
+AM285*EXP(-1/clim_time2)</f>
        <v>3.5079839932713694E-16</v>
      </c>
      <c r="AN286" s="113">
        <f t="shared" si="56"/>
        <v>6.9672632942990236E-23</v>
      </c>
      <c r="AO286" s="113">
        <f t="shared" si="57"/>
        <v>1.4268976130541791E-15</v>
      </c>
      <c r="AP286" s="113">
        <f t="shared" si="58"/>
        <v>2.4118809716811679E-14</v>
      </c>
      <c r="AQ286" s="113">
        <f t="shared" si="59"/>
        <v>2.6084328814956356E-14</v>
      </c>
      <c r="AR286" s="113">
        <f t="shared" si="60"/>
        <v>-9.9559067965316647E-28</v>
      </c>
      <c r="AS286" s="113">
        <f t="shared" si="61"/>
        <v>-1.865798639401561E-15</v>
      </c>
      <c r="AT286" s="113">
        <f t="shared" si="62"/>
        <v>1.6781075728819254E-14</v>
      </c>
      <c r="AU286" s="113">
        <f t="shared" si="63"/>
        <v>2.8445830025109184E-13</v>
      </c>
      <c r="AV286" s="113">
        <f t="shared" si="64"/>
        <v>0</v>
      </c>
      <c r="AW286" s="149">
        <f>T285*Other_forcing_efficacy*clim_sens2*(1-EXP(-1/clim_time2))
+AW285*EXP(-1/clim_time2)</f>
        <v>0</v>
      </c>
      <c r="AX286" s="113">
        <f>p_0*(inventory[[#This Row],[CO2_flux]]+inventory[[#This Row],[CH4_to_CO2]])+AX285</f>
        <v>0.51608749994944869</v>
      </c>
      <c r="AY286" s="113">
        <f>p_1*(inventory[[#This Row],[CO2_flux]]+inventory[[#This Row],[CH4_to_CO2]])+AY285*EXP(-1/life1_CO2)</f>
        <v>0.26736434910283496</v>
      </c>
      <c r="AZ286" s="113">
        <f>p_2*(inventory[[#This Row],[CO2_flux]]+inventory[[#This Row],[CH4_to_CO2]])+AZ285*EXP(-1/life2_CO2)</f>
        <v>4.2425254741273338E-4</v>
      </c>
      <c r="BA286" s="113">
        <f>p_3*(inventory[[#This Row],[CO2_flux]]+inventory[[#This Row],[CH4_to_CO2]])+BA285*EXP(-1/life3_CO2)</f>
        <v>3.8354230616841211E-11</v>
      </c>
      <c r="BB286" s="113">
        <f>IF(fossil_CH4,K285*(1-EXP(-1/life_CH4))*CH4_to_CO2,0)</f>
        <v>1.9538207851242069E-11</v>
      </c>
    </row>
    <row r="287" spans="1:54" x14ac:dyDescent="0.2">
      <c r="A287" s="43">
        <v>280</v>
      </c>
      <c r="B287" s="107">
        <v>0</v>
      </c>
      <c r="C287" s="107">
        <v>0</v>
      </c>
      <c r="D287" s="107">
        <v>0</v>
      </c>
      <c r="E287" s="107">
        <v>0</v>
      </c>
      <c r="F287" s="107">
        <v>0</v>
      </c>
      <c r="G287" s="107">
        <v>0</v>
      </c>
      <c r="H287" s="131">
        <f>SUM(inventory[[#This Row],[CO2_IRF]:[other_IRF]])</f>
        <v>5.1714482796156211E-10</v>
      </c>
      <c r="I287" s="133">
        <f>SUM(inventory[[#This Row],[CO2_temp]:[other_temp]])</f>
        <v>3.5096300819220914E-13</v>
      </c>
      <c r="J287" s="117">
        <f>SUM(inventory[[#This Row],[CO2_mass0]:[CO2_mass3]])</f>
        <v>0.78318760563987266</v>
      </c>
      <c r="K287" s="117">
        <f>inventory[[#This Row],[CH4_flux]]+K286*EXP(-1/life_CH4)</f>
        <v>1.5608113288322179E-10</v>
      </c>
      <c r="L287" s="117">
        <f>inventory[[#This Row],[Gas1_flux]]+L286*EXP(-1/life_gas1)</f>
        <v>9.8860097310561168E-2</v>
      </c>
      <c r="M287" s="117">
        <f>inventory[[#This Row],[Gas2_flux]]+M286*EXP(-1/life_gas2)</f>
        <v>0</v>
      </c>
      <c r="N287" s="140">
        <f>inventory[[#This Row],[Gas3_flux]]+N286*EXP(-1/life_gas3)</f>
        <v>1.9848295804181771E-3</v>
      </c>
      <c r="O287" s="3">
        <f>inventory[[#This Row],[CO2]]*A_CO2</f>
        <v>1.3719097287993646E-15</v>
      </c>
      <c r="P287" s="3">
        <f>inventory[[#This Row],[CH4]]*A_CH4</f>
        <v>3.2859206651344556E-23</v>
      </c>
      <c r="Q287" s="3">
        <f>inventory[[#This Row],[gas1]]*A_gas1</f>
        <v>3.5276892492833416E-14</v>
      </c>
      <c r="R287" s="3">
        <f>inventory[[#This Row],[gas2]]*A_gas2</f>
        <v>0</v>
      </c>
      <c r="S287" s="3">
        <f>inventory[[#This Row],[gas3]]*A_gas3</f>
        <v>2.1154756030648103E-14</v>
      </c>
      <c r="T287" s="142">
        <f>inventory[[#This Row],[Other_forcing]]/earth_area</f>
        <v>0</v>
      </c>
      <c r="U287" s="3">
        <f>U286+A_CO2*(AX286+AY286*life1_CO2*(1-EXP(-1/life1_CO2))+AZ286*life2_CO2*(1-EXP(-1/life2_CO2))+BA286*life3_CO2*(1-EXP(-1/life3_CO2)))</f>
        <v>4.7752058931323605E-13</v>
      </c>
      <c r="V287" s="3">
        <f t="shared" si="52"/>
        <v>2.6105279663617604E-12</v>
      </c>
      <c r="W287" s="3">
        <f t="shared" si="53"/>
        <v>3.8908714196041804E-11</v>
      </c>
      <c r="X287" s="3">
        <f t="shared" si="54"/>
        <v>-3.5199999999999995E-12</v>
      </c>
      <c r="Y287" s="3">
        <f t="shared" si="55"/>
        <v>4.786680652098453E-10</v>
      </c>
      <c r="Z287" s="142">
        <f>Z286+inventory[[#This Row],[Other_radfor]]</f>
        <v>0</v>
      </c>
      <c r="AA287" s="3">
        <f>SUM(inventory[[#This Row],[CO2_temp_s1]:[CO2_temp_s2]])</f>
        <v>1.2236049544278314E-15</v>
      </c>
      <c r="AB287" s="3">
        <f>inventory[[#This Row],[CH4_temp_s1]]+inventory[[#This Row],[CH4_temp_s2]]</f>
        <v>1.4234174410112714E-15</v>
      </c>
      <c r="AC287" s="3">
        <f>inventory[[#This Row],[gas1_temp_s1]]+inventory[[#This Row],[gas1_temp_s2]]</f>
        <v>4.9978075195646849E-14</v>
      </c>
      <c r="AD287" s="3">
        <f>inventory[[#This Row],[gas2_temp_s1]]+inventory[[#This Row],[gas2_temp_s2]]</f>
        <v>-1.8612479132723765E-15</v>
      </c>
      <c r="AE287" s="3">
        <f>inventory[[#This Row],[gas3_temp_s1]]+inventory[[#This Row],[gas3_temp_s2]]</f>
        <v>3.0019915851439556E-13</v>
      </c>
      <c r="AF287" s="142">
        <f>inventory[[#This Row],[other_temp_s1]]+inventory[[#This Row],[other_temp_s2]]</f>
        <v>0</v>
      </c>
      <c r="AG287" s="118">
        <f>inventory[[#This Row],[CO2_flux]]+AG286</f>
        <v>1</v>
      </c>
      <c r="AH287" s="118">
        <f>inventory[[#This Row],[CH4_flux]]+AH286</f>
        <v>1</v>
      </c>
      <c r="AI287" s="118">
        <f>inventory[[#This Row],[Gas1_flux]]+AI286</f>
        <v>1</v>
      </c>
      <c r="AJ287" s="118">
        <f>inventory[[#This Row],[Gas2_flux]]+AJ286</f>
        <v>1</v>
      </c>
      <c r="AK287" s="144">
        <f>inventory[[#This Row],[Gas3_flux]]+AK286</f>
        <v>1</v>
      </c>
      <c r="AL287" s="113">
        <f>A_CO2*(AX286*clim_sens1*(1-EXP(-1/clim_time1))
+AY286*clim_sens1*life1_CO2/(life1_CO2-clim_time1)*(EXP(-1/life1_CO2)-EXP(-1/clim_time1))
+AZ286*clim_sens1*life2_CO2/(life2_CO2-clim_time1)*(EXP(-1/life2_CO2)-EXP(-1/clim_time1))
+BA286*clim_sens1*life3_CO2/(life3_CO2-clim_time1)*(EXP(-1/life3_CO2)-EXP(-1/clim_time1)))
+AL286*EXP(-1/clim_time1)</f>
        <v>8.7222604481041828E-16</v>
      </c>
      <c r="AM287" s="113">
        <f>A_CO2*(AX286*clim_sens2*(1-EXP(-1/clim_time2))
+AY286*clim_sens2*life1_CO2/(life1_CO2-clim_time2)*(EXP(-1/life1_CO2)-EXP(-1/clim_time2))
+AZ286*clim_sens2*life2_CO2/(life2_CO2-clim_time2)*(EXP(-1/life2_CO2)-EXP(-1/clim_time2))
+BA286*clim_sens2*life3_CO2/(life3_CO2-clim_time2)*(EXP(-1/life3_CO2)-EXP(-1/clim_time2)))
+AM286*EXP(-1/clim_time2)</f>
        <v>3.5137890961741311E-16</v>
      </c>
      <c r="AN287" s="113">
        <f t="shared" si="56"/>
        <v>6.4274519408362204E-23</v>
      </c>
      <c r="AO287" s="113">
        <f t="shared" si="57"/>
        <v>1.4234173767367521E-15</v>
      </c>
      <c r="AP287" s="113">
        <f t="shared" si="58"/>
        <v>2.3920302120073118E-14</v>
      </c>
      <c r="AQ287" s="113">
        <f t="shared" si="59"/>
        <v>2.6057773075573731E-14</v>
      </c>
      <c r="AR287" s="113">
        <f t="shared" si="60"/>
        <v>-8.8385108261306704E-28</v>
      </c>
      <c r="AS287" s="113">
        <f t="shared" si="61"/>
        <v>-1.8612479132714926E-15</v>
      </c>
      <c r="AT287" s="113">
        <f t="shared" si="62"/>
        <v>1.6412275887684225E-14</v>
      </c>
      <c r="AU287" s="113">
        <f t="shared" si="63"/>
        <v>2.8378688262671133E-13</v>
      </c>
      <c r="AV287" s="113">
        <f t="shared" si="64"/>
        <v>0</v>
      </c>
      <c r="AW287" s="149">
        <f>T286*Other_forcing_efficacy*clim_sens2*(1-EXP(-1/clim_time2))
+AW286*EXP(-1/clim_time2)</f>
        <v>0</v>
      </c>
      <c r="AX287" s="113">
        <f>p_0*(inventory[[#This Row],[CO2_flux]]+inventory[[#This Row],[CH4_to_CO2]])+AX286</f>
        <v>0.51608749995336545</v>
      </c>
      <c r="AY287" s="113">
        <f>p_1*(inventory[[#This Row],[CO2_flux]]+inventory[[#This Row],[CH4_to_CO2]])+AY286*EXP(-1/life1_CO2)</f>
        <v>0.26668730629590887</v>
      </c>
      <c r="AZ287" s="113">
        <f>p_2*(inventory[[#This Row],[CO2_flux]]+inventory[[#This Row],[CH4_to_CO2]])+AZ286*EXP(-1/life2_CO2)</f>
        <v>4.1279935521580001E-4</v>
      </c>
      <c r="BA287" s="113">
        <f>p_3*(inventory[[#This Row],[CO2_flux]]+inventory[[#This Row],[CH4_to_CO2]])+BA286*EXP(-1/life3_CO2)</f>
        <v>3.5382582397689603E-11</v>
      </c>
      <c r="BB287" s="113">
        <f>IF(fossil_CH4,K286*(1-EXP(-1/life_CH4))*CH4_to_CO2,0)</f>
        <v>1.8024406645148698E-11</v>
      </c>
    </row>
    <row r="288" spans="1:54" x14ac:dyDescent="0.2">
      <c r="A288" s="43">
        <v>281</v>
      </c>
      <c r="B288" s="107">
        <v>0</v>
      </c>
      <c r="C288" s="107">
        <v>0</v>
      </c>
      <c r="D288" s="107">
        <v>0</v>
      </c>
      <c r="E288" s="107">
        <v>0</v>
      </c>
      <c r="F288" s="107">
        <v>0</v>
      </c>
      <c r="G288" s="107">
        <v>0</v>
      </c>
      <c r="H288" s="131">
        <f>SUM(inventory[[#This Row],[CO2_IRF]:[other_IRF]])</f>
        <v>5.172022522254271E-10</v>
      </c>
      <c r="I288" s="133">
        <f>SUM(inventory[[#This Row],[CO2_temp]:[other_temp]])</f>
        <v>3.4970923877169598E-13</v>
      </c>
      <c r="J288" s="117">
        <f>SUM(inventory[[#This Row],[CO2_mass0]:[CO2_mass3]])</f>
        <v>0.78250113329887694</v>
      </c>
      <c r="K288" s="117">
        <f>inventory[[#This Row],[CH4_flux]]+K287*EXP(-1/life_CH4)</f>
        <v>1.4398811959326336E-10</v>
      </c>
      <c r="L288" s="117">
        <f>inventory[[#This Row],[Gas1_flux]]+L287*EXP(-1/life_gas1)</f>
        <v>9.804643857031288E-2</v>
      </c>
      <c r="M288" s="117">
        <f>inventory[[#This Row],[Gas2_flux]]+M287*EXP(-1/life_gas2)</f>
        <v>0</v>
      </c>
      <c r="N288" s="140">
        <f>inventory[[#This Row],[Gas3_flux]]+N287*EXP(-1/life_gas3)</f>
        <v>1.9412087276329899E-3</v>
      </c>
      <c r="O288" s="3">
        <f>inventory[[#This Row],[CO2]]*A_CO2</f>
        <v>1.3707072351996424E-15</v>
      </c>
      <c r="P288" s="3">
        <f>inventory[[#This Row],[CH4]]*A_CH4</f>
        <v>3.0313307506510018E-23</v>
      </c>
      <c r="Q288" s="3">
        <f>inventory[[#This Row],[gas1]]*A_gas1</f>
        <v>3.4986549344420118E-14</v>
      </c>
      <c r="R288" s="3">
        <f>inventory[[#This Row],[gas2]]*A_gas2</f>
        <v>0</v>
      </c>
      <c r="S288" s="3">
        <f>inventory[[#This Row],[gas3]]*A_gas3</f>
        <v>2.0689835259805384E-14</v>
      </c>
      <c r="T288" s="142">
        <f>inventory[[#This Row],[Other_forcing]]/earth_area</f>
        <v>0</v>
      </c>
      <c r="U288" s="3">
        <f>U287+A_CO2*(AX287+AY287*life1_CO2*(1-EXP(-1/life1_CO2))+AZ287*life2_CO2*(1-EXP(-1/life2_CO2))+BA287*life3_CO2*(1-EXP(-1/life3_CO2)))</f>
        <v>4.7889189750074979E-13</v>
      </c>
      <c r="V288" s="3">
        <f t="shared" si="52"/>
        <v>2.6105279663933293E-12</v>
      </c>
      <c r="W288" s="3">
        <f t="shared" si="53"/>
        <v>3.8943845716999812E-11</v>
      </c>
      <c r="X288" s="3">
        <f t="shared" si="54"/>
        <v>-3.5199999999999995E-12</v>
      </c>
      <c r="Y288" s="3">
        <f t="shared" si="55"/>
        <v>4.7868898664453324E-10</v>
      </c>
      <c r="Z288" s="142">
        <f>Z287+inventory[[#This Row],[Other_radfor]]</f>
        <v>0</v>
      </c>
      <c r="AA288" s="3">
        <f>SUM(inventory[[#This Row],[CO2_temp_s1]:[CO2_temp_s2]])</f>
        <v>1.2234040942911824E-15</v>
      </c>
      <c r="AB288" s="3">
        <f>inventory[[#This Row],[CH4_temp_s1]]+inventory[[#This Row],[CH4_temp_s2]]</f>
        <v>1.4199456880882401E-15</v>
      </c>
      <c r="AC288" s="3">
        <f>inventory[[#This Row],[gas1_temp_s1]]+inventory[[#This Row],[gas1_temp_s2]]</f>
        <v>4.9754405371469436E-14</v>
      </c>
      <c r="AD288" s="3">
        <f>inventory[[#This Row],[gas2_temp_s1]]+inventory[[#This Row],[gas2_temp_s2]]</f>
        <v>-1.8567082864687242E-15</v>
      </c>
      <c r="AE288" s="3">
        <f>inventory[[#This Row],[gas3_temp_s1]]+inventory[[#This Row],[gas3_temp_s2]]</f>
        <v>2.9916819190431584E-13</v>
      </c>
      <c r="AF288" s="142">
        <f>inventory[[#This Row],[other_temp_s1]]+inventory[[#This Row],[other_temp_s2]]</f>
        <v>0</v>
      </c>
      <c r="AG288" s="118">
        <f>inventory[[#This Row],[CO2_flux]]+AG287</f>
        <v>1</v>
      </c>
      <c r="AH288" s="118">
        <f>inventory[[#This Row],[CH4_flux]]+AH287</f>
        <v>1</v>
      </c>
      <c r="AI288" s="118">
        <f>inventory[[#This Row],[Gas1_flux]]+AI287</f>
        <v>1</v>
      </c>
      <c r="AJ288" s="118">
        <f>inventory[[#This Row],[Gas2_flux]]+AJ287</f>
        <v>1</v>
      </c>
      <c r="AK288" s="144">
        <f>inventory[[#This Row],[Gas3_flux]]+AK287</f>
        <v>1</v>
      </c>
      <c r="AL288" s="113">
        <f>A_CO2*(AX287*clim_sens1*(1-EXP(-1/clim_time1))
+AY287*clim_sens1*life1_CO2/(life1_CO2-clim_time1)*(EXP(-1/life1_CO2)-EXP(-1/clim_time1))
+AZ287*clim_sens1*life2_CO2/(life2_CO2-clim_time1)*(EXP(-1/life2_CO2)-EXP(-1/clim_time1))
+BA287*clim_sens1*life3_CO2/(life3_CO2-clim_time1)*(EXP(-1/life3_CO2)-EXP(-1/clim_time1)))
+AL287*EXP(-1/clim_time1)</f>
        <v>8.7144735033167881E-16</v>
      </c>
      <c r="AM288" s="113">
        <f>A_CO2*(AX287*clim_sens2*(1-EXP(-1/clim_time2))
+AY287*clim_sens2*life1_CO2/(life1_CO2-clim_time2)*(EXP(-1/life1_CO2)-EXP(-1/clim_time2))
+AZ287*clim_sens2*life2_CO2/(life2_CO2-clim_time2)*(EXP(-1/life2_CO2)-EXP(-1/clim_time2))
+BA287*clim_sens2*life3_CO2/(life3_CO2-clim_time2)*(EXP(-1/life3_CO2)-EXP(-1/clim_time2)))
+AM287*EXP(-1/clim_time2)</f>
        <v>3.5195674395950356E-16</v>
      </c>
      <c r="AN288" s="113">
        <f t="shared" si="56"/>
        <v>5.9294640382390385E-23</v>
      </c>
      <c r="AO288" s="113">
        <f t="shared" si="57"/>
        <v>1.4199456287935997E-15</v>
      </c>
      <c r="AP288" s="113">
        <f t="shared" si="58"/>
        <v>2.3723428321454174E-14</v>
      </c>
      <c r="AQ288" s="113">
        <f t="shared" si="59"/>
        <v>2.6030977050015266E-14</v>
      </c>
      <c r="AR288" s="113">
        <f t="shared" si="60"/>
        <v>-7.8465252056039187E-28</v>
      </c>
      <c r="AS288" s="113">
        <f t="shared" si="61"/>
        <v>-1.8567082864679397E-15</v>
      </c>
      <c r="AT288" s="113">
        <f t="shared" si="62"/>
        <v>1.6051581207685166E-14</v>
      </c>
      <c r="AU288" s="113">
        <f t="shared" si="63"/>
        <v>2.8311661069663067E-13</v>
      </c>
      <c r="AV288" s="113">
        <f t="shared" si="64"/>
        <v>0</v>
      </c>
      <c r="AW288" s="149">
        <f>T287*Other_forcing_efficacy*clim_sens2*(1-EXP(-1/clim_time2))
+AW287*EXP(-1/clim_time2)</f>
        <v>0</v>
      </c>
      <c r="AX288" s="113">
        <f>p_0*(inventory[[#This Row],[CO2_flux]]+inventory[[#This Row],[CH4_to_CO2]])+AX287</f>
        <v>0.51608749995697867</v>
      </c>
      <c r="AY288" s="113">
        <f>p_1*(inventory[[#This Row],[CO2_flux]]+inventory[[#This Row],[CH4_to_CO2]])+AY287*EXP(-1/life1_CO2)</f>
        <v>0.26601197795421733</v>
      </c>
      <c r="AZ288" s="113">
        <f>p_2*(inventory[[#This Row],[CO2_flux]]+inventory[[#This Row],[CH4_to_CO2]])+AZ287*EXP(-1/life2_CO2)</f>
        <v>4.0165535503971112E-4</v>
      </c>
      <c r="BA288" s="113">
        <f>p_3*(inventory[[#This Row],[CO2_flux]]+inventory[[#This Row],[CH4_to_CO2]])+BA287*EXP(-1/life3_CO2)</f>
        <v>3.2641174571745348E-11</v>
      </c>
      <c r="BB288" s="113">
        <f>IF(fossil_CH4,K287*(1-EXP(-1/life_CH4))*CH4_to_CO2,0)</f>
        <v>1.6627893273692839E-11</v>
      </c>
    </row>
    <row r="289" spans="1:54" x14ac:dyDescent="0.2">
      <c r="A289" s="43">
        <v>282</v>
      </c>
      <c r="B289" s="107">
        <v>0</v>
      </c>
      <c r="C289" s="107">
        <v>0</v>
      </c>
      <c r="D289" s="107">
        <v>0</v>
      </c>
      <c r="E289" s="107">
        <v>0</v>
      </c>
      <c r="F289" s="107">
        <v>0</v>
      </c>
      <c r="G289" s="107">
        <v>0</v>
      </c>
      <c r="H289" s="131">
        <f>SUM(inventory[[#This Row],[CO2_IRF]:[other_IRF]])</f>
        <v>5.1725892634883969E-10</v>
      </c>
      <c r="I289" s="133">
        <f>SUM(inventory[[#This Row],[CO2_temp]:[other_temp]])</f>
        <v>3.4846593034999231E-13</v>
      </c>
      <c r="J289" s="117">
        <f>SUM(inventory[[#This Row],[CO2_mass0]:[CO2_mass3]])</f>
        <v>0.78181667192660587</v>
      </c>
      <c r="K289" s="117">
        <f>inventory[[#This Row],[CH4_flux]]+K288*EXP(-1/life_CH4)</f>
        <v>1.3283206112756628E-10</v>
      </c>
      <c r="L289" s="117">
        <f>inventory[[#This Row],[Gas1_flux]]+L288*EXP(-1/life_gas1)</f>
        <v>9.7239476571860259E-2</v>
      </c>
      <c r="M289" s="117">
        <f>inventory[[#This Row],[Gas2_flux]]+M288*EXP(-1/life_gas2)</f>
        <v>0</v>
      </c>
      <c r="N289" s="140">
        <f>inventory[[#This Row],[Gas3_flux]]+N288*EXP(-1/life_gas3)</f>
        <v>1.8985465358917933E-3</v>
      </c>
      <c r="O289" s="3">
        <f>inventory[[#This Row],[CO2]]*A_CO2</f>
        <v>1.3695082642138352E-15</v>
      </c>
      <c r="P289" s="3">
        <f>inventory[[#This Row],[CH4]]*A_CH4</f>
        <v>2.7964662133637871E-23</v>
      </c>
      <c r="Q289" s="3">
        <f>inventory[[#This Row],[gas1]]*A_gas1</f>
        <v>3.4698595838003999E-14</v>
      </c>
      <c r="R289" s="3">
        <f>inventory[[#This Row],[gas2]]*A_gas2</f>
        <v>0</v>
      </c>
      <c r="S289" s="3">
        <f>inventory[[#This Row],[gas3]]*A_gas3</f>
        <v>2.0235132112028034E-14</v>
      </c>
      <c r="T289" s="142">
        <f>inventory[[#This Row],[Other_forcing]]/earth_area</f>
        <v>0</v>
      </c>
      <c r="U289" s="3">
        <f>U288+A_CO2*(AX288+AY288*life1_CO2*(1-EXP(-1/life1_CO2))+AZ288*life2_CO2*(1-EXP(-1/life2_CO2))+BA288*life3_CO2*(1-EXP(-1/life3_CO2)))</f>
        <v>4.8026200495780672E-13</v>
      </c>
      <c r="V289" s="3">
        <f t="shared" si="52"/>
        <v>2.6105279664224527E-12</v>
      </c>
      <c r="W289" s="3">
        <f t="shared" si="53"/>
        <v>3.8978688091276165E-11</v>
      </c>
      <c r="X289" s="3">
        <f t="shared" si="54"/>
        <v>-3.5199999999999995E-12</v>
      </c>
      <c r="Y289" s="3">
        <f t="shared" si="55"/>
        <v>4.7870944828618323E-10</v>
      </c>
      <c r="Z289" s="142">
        <f>Z288+inventory[[#This Row],[Other_radfor]]</f>
        <v>0</v>
      </c>
      <c r="AA289" s="3">
        <f>SUM(inventory[[#This Row],[CO2_temp_s1]:[CO2_temp_s2]])</f>
        <v>1.2232029315953991E-15</v>
      </c>
      <c r="AB289" s="3">
        <f>inventory[[#This Row],[CH4_temp_s1]]+inventory[[#This Row],[CH4_temp_s2]]</f>
        <v>1.4164824032221874E-15</v>
      </c>
      <c r="AC289" s="3">
        <f>inventory[[#This Row],[gas1_temp_s1]]+inventory[[#This Row],[gas1_temp_s2]]</f>
        <v>4.9532118709214191E-14</v>
      </c>
      <c r="AD289" s="3">
        <f>inventory[[#This Row],[gas2_temp_s1]]+inventory[[#This Row],[gas2_temp_s2]]</f>
        <v>-1.8521797319200844E-15</v>
      </c>
      <c r="AE289" s="3">
        <f>inventory[[#This Row],[gas3_temp_s1]]+inventory[[#This Row],[gas3_temp_s2]]</f>
        <v>2.9814630603788061E-13</v>
      </c>
      <c r="AF289" s="142">
        <f>inventory[[#This Row],[other_temp_s1]]+inventory[[#This Row],[other_temp_s2]]</f>
        <v>0</v>
      </c>
      <c r="AG289" s="118">
        <f>inventory[[#This Row],[CO2_flux]]+AG288</f>
        <v>1</v>
      </c>
      <c r="AH289" s="118">
        <f>inventory[[#This Row],[CH4_flux]]+AH288</f>
        <v>1</v>
      </c>
      <c r="AI289" s="118">
        <f>inventory[[#This Row],[Gas1_flux]]+AI288</f>
        <v>1</v>
      </c>
      <c r="AJ289" s="118">
        <f>inventory[[#This Row],[Gas2_flux]]+AJ288</f>
        <v>1</v>
      </c>
      <c r="AK289" s="144">
        <f>inventory[[#This Row],[Gas3_flux]]+AK288</f>
        <v>1</v>
      </c>
      <c r="AL289" s="113">
        <f>A_CO2*(AX288*clim_sens1*(1-EXP(-1/clim_time1))
+AY288*clim_sens1*life1_CO2/(life1_CO2-clim_time1)*(EXP(-1/life1_CO2)-EXP(-1/clim_time1))
+AZ288*clim_sens1*life2_CO2/(life2_CO2-clim_time1)*(EXP(-1/life2_CO2)-EXP(-1/clim_time1))
+BA288*clim_sens1*life3_CO2/(life3_CO2-clim_time1)*(EXP(-1/life3_CO2)-EXP(-1/clim_time1)))
+AL288*EXP(-1/clim_time1)</f>
        <v>8.7067101901784906E-16</v>
      </c>
      <c r="AM289" s="113">
        <f>A_CO2*(AX288*clim_sens2*(1-EXP(-1/clim_time2))
+AY288*clim_sens2*life1_CO2/(life1_CO2-clim_time2)*(EXP(-1/life1_CO2)-EXP(-1/clim_time2))
+AZ288*clim_sens2*life2_CO2/(life2_CO2-clim_time2)*(EXP(-1/life2_CO2)-EXP(-1/clim_time2))
+BA288*clim_sens2*life3_CO2/(life3_CO2-clim_time2)*(EXP(-1/life3_CO2)-EXP(-1/clim_time2)))
+AM288*EXP(-1/clim_time2)</f>
        <v>3.5253191257754999E-16</v>
      </c>
      <c r="AN289" s="113">
        <f t="shared" si="56"/>
        <v>5.4700592142958007E-23</v>
      </c>
      <c r="AO289" s="113">
        <f t="shared" si="57"/>
        <v>1.4164823485215952E-15</v>
      </c>
      <c r="AP289" s="113">
        <f t="shared" si="58"/>
        <v>2.3528174874132963E-14</v>
      </c>
      <c r="AQ289" s="113">
        <f t="shared" si="59"/>
        <v>2.6003943835081228E-14</v>
      </c>
      <c r="AR289" s="113">
        <f t="shared" si="60"/>
        <v>-6.9658745701996135E-28</v>
      </c>
      <c r="AS289" s="113">
        <f t="shared" si="61"/>
        <v>-1.8521797319193878E-15</v>
      </c>
      <c r="AT289" s="113">
        <f t="shared" si="62"/>
        <v>1.5698813560662288E-14</v>
      </c>
      <c r="AU289" s="113">
        <f t="shared" si="63"/>
        <v>2.8244749247721833E-13</v>
      </c>
      <c r="AV289" s="113">
        <f t="shared" si="64"/>
        <v>0</v>
      </c>
      <c r="AW289" s="149">
        <f>T288*Other_forcing_efficacy*clim_sens2*(1-EXP(-1/clim_time2))
+AW288*EXP(-1/clim_time2)</f>
        <v>0</v>
      </c>
      <c r="AX289" s="113">
        <f>p_0*(inventory[[#This Row],[CO2_flux]]+inventory[[#This Row],[CH4_to_CO2]])+AX288</f>
        <v>0.516087499960312</v>
      </c>
      <c r="AY289" s="113">
        <f>p_1*(inventory[[#This Row],[CO2_flux]]+inventory[[#This Row],[CH4_to_CO2]])+AY288*EXP(-1/life1_CO2)</f>
        <v>0.26533835973626951</v>
      </c>
      <c r="AZ289" s="113">
        <f>p_2*(inventory[[#This Row],[CO2_flux]]+inventory[[#This Row],[CH4_to_CO2]])+AZ288*EXP(-1/life2_CO2)</f>
        <v>3.9081219991219155E-4</v>
      </c>
      <c r="BA289" s="113">
        <f>p_3*(inventory[[#This Row],[CO2_flux]]+inventory[[#This Row],[CH4_to_CO2]])+BA288*EXP(-1/life3_CO2)</f>
        <v>3.0112168338869638E-11</v>
      </c>
      <c r="BB289" s="113">
        <f>IF(fossil_CH4,K288*(1-EXP(-1/life_CH4))*CH4_to_CO2,0)</f>
        <v>1.5339580390333486E-11</v>
      </c>
    </row>
    <row r="290" spans="1:54" x14ac:dyDescent="0.2">
      <c r="A290" s="43">
        <v>283</v>
      </c>
      <c r="B290" s="107">
        <v>0</v>
      </c>
      <c r="C290" s="107">
        <v>0</v>
      </c>
      <c r="D290" s="107">
        <v>0</v>
      </c>
      <c r="E290" s="107">
        <v>0</v>
      </c>
      <c r="F290" s="107">
        <v>0</v>
      </c>
      <c r="G290" s="107">
        <v>0</v>
      </c>
      <c r="H290" s="131">
        <f>SUM(inventory[[#This Row],[CO2_IRF]:[other_IRF]])</f>
        <v>5.1731486282003633E-10</v>
      </c>
      <c r="I290" s="133">
        <f>SUM(inventory[[#This Row],[CO2_temp]:[other_temp]])</f>
        <v>3.4723290620529654E-13</v>
      </c>
      <c r="J290" s="117">
        <f>SUM(inventory[[#This Row],[CO2_mass0]:[CO2_mass3]])</f>
        <v>0.78113420907092768</v>
      </c>
      <c r="K290" s="117">
        <f>inventory[[#This Row],[CH4_flux]]+K289*EXP(-1/life_CH4)</f>
        <v>1.2254036314412023E-10</v>
      </c>
      <c r="L290" s="117">
        <f>inventory[[#This Row],[Gas1_flux]]+L289*EXP(-1/life_gas1)</f>
        <v>9.6439156198299292E-2</v>
      </c>
      <c r="M290" s="117">
        <f>inventory[[#This Row],[Gas2_flux]]+M289*EXP(-1/life_gas2)</f>
        <v>0</v>
      </c>
      <c r="N290" s="140">
        <f>inventory[[#This Row],[Gas3_flux]]+N289*EXP(-1/life_gas3)</f>
        <v>1.8568219365785793E-3</v>
      </c>
      <c r="O290" s="3">
        <f>inventory[[#This Row],[CO2]]*A_CO2</f>
        <v>1.3683127940295437E-15</v>
      </c>
      <c r="P290" s="3">
        <f>inventory[[#This Row],[CH4]]*A_CH4</f>
        <v>2.5797987503692043E-23</v>
      </c>
      <c r="Q290" s="3">
        <f>inventory[[#This Row],[gas1]]*A_gas1</f>
        <v>3.441301230586116E-14</v>
      </c>
      <c r="R290" s="3">
        <f>inventory[[#This Row],[gas2]]*A_gas2</f>
        <v>0</v>
      </c>
      <c r="S290" s="3">
        <f>inventory[[#This Row],[gas3]]*A_gas3</f>
        <v>1.9790422033311037E-14</v>
      </c>
      <c r="T290" s="142">
        <f>inventory[[#This Row],[Other_forcing]]/earth_area</f>
        <v>0</v>
      </c>
      <c r="U290" s="3">
        <f>U289+A_CO2*(AX289+AY289*life1_CO2*(1-EXP(-1/life1_CO2))+AZ289*life2_CO2*(1-EXP(-1/life2_CO2))+BA289*life3_CO2*(1-EXP(-1/life3_CO2)))</f>
        <v>4.8163091519608036E-13</v>
      </c>
      <c r="V290" s="3">
        <f t="shared" si="52"/>
        <v>2.6105279664493195E-12</v>
      </c>
      <c r="W290" s="3">
        <f t="shared" si="53"/>
        <v>3.9013243698665445E-11</v>
      </c>
      <c r="X290" s="3">
        <f t="shared" si="54"/>
        <v>-3.5199999999999995E-12</v>
      </c>
      <c r="Y290" s="3">
        <f t="shared" si="55"/>
        <v>4.7872946023972545E-10</v>
      </c>
      <c r="Z290" s="142">
        <f>Z289+inventory[[#This Row],[Other_radfor]]</f>
        <v>0</v>
      </c>
      <c r="AA290" s="3">
        <f>SUM(inventory[[#This Row],[CO2_temp_s1]:[CO2_temp_s2]])</f>
        <v>1.223001459969314E-15</v>
      </c>
      <c r="AB290" s="3">
        <f>inventory[[#This Row],[CH4_temp_s1]]+inventory[[#This Row],[CH4_temp_s2]]</f>
        <v>1.4130275657305724E-15</v>
      </c>
      <c r="AC290" s="3">
        <f>inventory[[#This Row],[gas1_temp_s1]]+inventory[[#This Row],[gas1_temp_s2]]</f>
        <v>4.9311204941314742E-14</v>
      </c>
      <c r="AD290" s="3">
        <f>inventory[[#This Row],[gas2_temp_s1]]+inventory[[#This Row],[gas2_temp_s2]]</f>
        <v>-1.8476622226209688E-15</v>
      </c>
      <c r="AE290" s="3">
        <f>inventory[[#This Row],[gas3_temp_s1]]+inventory[[#This Row],[gas3_temp_s2]]</f>
        <v>2.9713333446090286E-13</v>
      </c>
      <c r="AF290" s="142">
        <f>inventory[[#This Row],[other_temp_s1]]+inventory[[#This Row],[other_temp_s2]]</f>
        <v>0</v>
      </c>
      <c r="AG290" s="118">
        <f>inventory[[#This Row],[CO2_flux]]+AG289</f>
        <v>1</v>
      </c>
      <c r="AH290" s="118">
        <f>inventory[[#This Row],[CH4_flux]]+AH289</f>
        <v>1</v>
      </c>
      <c r="AI290" s="118">
        <f>inventory[[#This Row],[Gas1_flux]]+AI289</f>
        <v>1</v>
      </c>
      <c r="AJ290" s="118">
        <f>inventory[[#This Row],[Gas2_flux]]+AJ289</f>
        <v>1</v>
      </c>
      <c r="AK290" s="144">
        <f>inventory[[#This Row],[Gas3_flux]]+AK289</f>
        <v>1</v>
      </c>
      <c r="AL290" s="113">
        <f>A_CO2*(AX289*clim_sens1*(1-EXP(-1/clim_time1))
+AY289*clim_sens1*life1_CO2/(life1_CO2-clim_time1)*(EXP(-1/life1_CO2)-EXP(-1/clim_time1))
+AZ289*clim_sens1*life2_CO2/(life2_CO2-clim_time1)*(EXP(-1/life2_CO2)-EXP(-1/clim_time1))
+BA289*clim_sens1*life3_CO2/(life3_CO2-clim_time1)*(EXP(-1/life3_CO2)-EXP(-1/clim_time1)))
+AL289*EXP(-1/clim_time1)</f>
        <v>8.6989703432159573E-16</v>
      </c>
      <c r="AM290" s="113">
        <f>A_CO2*(AX289*clim_sens2*(1-EXP(-1/clim_time2))
+AY289*clim_sens2*life1_CO2/(life1_CO2-clim_time2)*(EXP(-1/life1_CO2)-EXP(-1/clim_time2))
+AZ289*clim_sens2*life2_CO2/(life2_CO2-clim_time2)*(EXP(-1/life2_CO2)-EXP(-1/clim_time2))
+BA289*clim_sens2*life3_CO2/(life3_CO2-clim_time2)*(EXP(-1/life3_CO2)-EXP(-1/clim_time2)))
+AM289*EXP(-1/clim_time2)</f>
        <v>3.5310442564771826E-16</v>
      </c>
      <c r="AN290" s="113">
        <f t="shared" si="56"/>
        <v>5.0462481500509162E-23</v>
      </c>
      <c r="AO290" s="113">
        <f t="shared" si="57"/>
        <v>1.4130275152680909E-15</v>
      </c>
      <c r="AP290" s="113">
        <f t="shared" si="58"/>
        <v>2.3334528441960407E-14</v>
      </c>
      <c r="AQ290" s="113">
        <f t="shared" si="59"/>
        <v>2.5976676499354332E-14</v>
      </c>
      <c r="AR290" s="113">
        <f t="shared" si="60"/>
        <v>-6.184063296336404E-28</v>
      </c>
      <c r="AS290" s="113">
        <f t="shared" si="61"/>
        <v>-1.8476622226203503E-15</v>
      </c>
      <c r="AT290" s="113">
        <f t="shared" si="62"/>
        <v>1.5353798733201095E-14</v>
      </c>
      <c r="AU290" s="113">
        <f t="shared" si="63"/>
        <v>2.8177953572770174E-13</v>
      </c>
      <c r="AV290" s="113">
        <f t="shared" si="64"/>
        <v>0</v>
      </c>
      <c r="AW290" s="149">
        <f>T289*Other_forcing_efficacy*clim_sens2*(1-EXP(-1/clim_time2))
+AW289*EXP(-1/clim_time2)</f>
        <v>0</v>
      </c>
      <c r="AX290" s="113">
        <f>p_0*(inventory[[#This Row],[CO2_flux]]+inventory[[#This Row],[CH4_to_CO2]])+AX289</f>
        <v>0.51608749996338699</v>
      </c>
      <c r="AY290" s="113">
        <f>p_1*(inventory[[#This Row],[CO2_flux]]+inventory[[#This Row],[CH4_to_CO2]])+AY289*EXP(-1/life1_CO2)</f>
        <v>0.26466644731156658</v>
      </c>
      <c r="AZ290" s="113">
        <f>p_2*(inventory[[#This Row],[CO2_flux]]+inventory[[#This Row],[CH4_to_CO2]])+AZ289*EXP(-1/life2_CO2)</f>
        <v>3.8026176819494788E-4</v>
      </c>
      <c r="BA290" s="113">
        <f>p_3*(inventory[[#This Row],[CO2_flux]]+inventory[[#This Row],[CH4_to_CO2]])+BA289*EXP(-1/life3_CO2)</f>
        <v>2.7779107031684825E-11</v>
      </c>
      <c r="BB290" s="113">
        <f>IF(fossil_CH4,K289*(1-EXP(-1/life_CH4))*CH4_to_CO2,0)</f>
        <v>1.4151084727238326E-11</v>
      </c>
    </row>
    <row r="291" spans="1:54" x14ac:dyDescent="0.2">
      <c r="A291" s="43">
        <v>284</v>
      </c>
      <c r="B291" s="107">
        <v>0</v>
      </c>
      <c r="C291" s="107">
        <v>0</v>
      </c>
      <c r="D291" s="107">
        <v>0</v>
      </c>
      <c r="E291" s="107">
        <v>0</v>
      </c>
      <c r="F291" s="107">
        <v>0</v>
      </c>
      <c r="G291" s="107">
        <v>0</v>
      </c>
      <c r="H291" s="131">
        <f>SUM(inventory[[#This Row],[CO2_IRF]:[other_IRF]])</f>
        <v>5.1737007388556817E-10</v>
      </c>
      <c r="I291" s="133">
        <f>SUM(inventory[[#This Row],[CO2_temp]:[other_temp]])</f>
        <v>3.4600999327527437E-13</v>
      </c>
      <c r="J291" s="117">
        <f>SUM(inventory[[#This Row],[CO2_mass0]:[CO2_mass3]])</f>
        <v>0.78045373250992522</v>
      </c>
      <c r="K291" s="117">
        <f>inventory[[#This Row],[CH4_flux]]+K290*EXP(-1/life_CH4)</f>
        <v>1.1304605583942566E-10</v>
      </c>
      <c r="L291" s="117">
        <f>inventory[[#This Row],[Gas1_flux]]+L290*EXP(-1/life_gas1)</f>
        <v>9.5645422786360471E-2</v>
      </c>
      <c r="M291" s="117">
        <f>inventory[[#This Row],[Gas2_flux]]+M290*EXP(-1/life_gas2)</f>
        <v>0</v>
      </c>
      <c r="N291" s="140">
        <f>inventory[[#This Row],[Gas3_flux]]+N290*EXP(-1/life_gas3)</f>
        <v>1.8160143241050008E-3</v>
      </c>
      <c r="O291" s="3">
        <f>inventory[[#This Row],[CO2]]*A_CO2</f>
        <v>1.3671208032376357E-15</v>
      </c>
      <c r="P291" s="3">
        <f>inventory[[#This Row],[CH4]]*A_CH4</f>
        <v>2.3799184701756039E-23</v>
      </c>
      <c r="Q291" s="3">
        <f>inventory[[#This Row],[gas1]]*A_gas1</f>
        <v>3.412977924214108E-14</v>
      </c>
      <c r="R291" s="3">
        <f>inventory[[#This Row],[gas2]]*A_gas2</f>
        <v>0</v>
      </c>
      <c r="S291" s="3">
        <f>inventory[[#This Row],[gas3]]*A_gas3</f>
        <v>1.9355485404701388E-14</v>
      </c>
      <c r="T291" s="142">
        <f>inventory[[#This Row],[Other_forcing]]/earth_area</f>
        <v>0</v>
      </c>
      <c r="U291" s="3">
        <f>U290+A_CO2*(AX290+AY290*life1_CO2*(1-EXP(-1/life1_CO2))+AZ290*life2_CO2*(1-EXP(-1/life2_CO2))+BA290*life3_CO2*(1-EXP(-1/life3_CO2)))</f>
        <v>4.8299863170563443E-13</v>
      </c>
      <c r="V291" s="3">
        <f t="shared" si="52"/>
        <v>2.6105279664741047E-12</v>
      </c>
      <c r="W291" s="3">
        <f t="shared" si="53"/>
        <v>3.9047514899375576E-11</v>
      </c>
      <c r="X291" s="3">
        <f t="shared" si="54"/>
        <v>-3.5199999999999995E-12</v>
      </c>
      <c r="Y291" s="3">
        <f t="shared" si="55"/>
        <v>4.7874903238801288E-10</v>
      </c>
      <c r="Z291" s="142">
        <f>Z290+inventory[[#This Row],[Other_radfor]]</f>
        <v>0</v>
      </c>
      <c r="AA291" s="3">
        <f>SUM(inventory[[#This Row],[CO2_temp_s1]:[CO2_temp_s2]])</f>
        <v>1.2227996733213826E-15</v>
      </c>
      <c r="AB291" s="3">
        <f>inventory[[#This Row],[CH4_temp_s1]]+inventory[[#This Row],[CH4_temp_s2]]</f>
        <v>1.4095811549835269E-15</v>
      </c>
      <c r="AC291" s="3">
        <f>inventory[[#This Row],[gas1_temp_s1]]+inventory[[#This Row],[gas1_temp_s2]]</f>
        <v>4.9091653881988E-14</v>
      </c>
      <c r="AD291" s="3">
        <f>inventory[[#This Row],[gas2_temp_s1]]+inventory[[#This Row],[gas2_temp_s2]]</f>
        <v>-1.8431557316317566E-15</v>
      </c>
      <c r="AE291" s="3">
        <f>inventory[[#This Row],[gas3_temp_s1]]+inventory[[#This Row],[gas3_temp_s2]]</f>
        <v>2.9612911429661323E-13</v>
      </c>
      <c r="AF291" s="142">
        <f>inventory[[#This Row],[other_temp_s1]]+inventory[[#This Row],[other_temp_s2]]</f>
        <v>0</v>
      </c>
      <c r="AG291" s="118">
        <f>inventory[[#This Row],[CO2_flux]]+AG290</f>
        <v>1</v>
      </c>
      <c r="AH291" s="118">
        <f>inventory[[#This Row],[CH4_flux]]+AH290</f>
        <v>1</v>
      </c>
      <c r="AI291" s="118">
        <f>inventory[[#This Row],[Gas1_flux]]+AI290</f>
        <v>1</v>
      </c>
      <c r="AJ291" s="118">
        <f>inventory[[#This Row],[Gas2_flux]]+AJ290</f>
        <v>1</v>
      </c>
      <c r="AK291" s="144">
        <f>inventory[[#This Row],[Gas3_flux]]+AK290</f>
        <v>1</v>
      </c>
      <c r="AL291" s="113">
        <f>A_CO2*(AX290*clim_sens1*(1-EXP(-1/clim_time1))
+AY290*clim_sens1*life1_CO2/(life1_CO2-clim_time1)*(EXP(-1/life1_CO2)-EXP(-1/clim_time1))
+AZ290*clim_sens1*life2_CO2/(life2_CO2-clim_time1)*(EXP(-1/life2_CO2)-EXP(-1/clim_time1))
+BA290*clim_sens1*life3_CO2/(life3_CO2-clim_time1)*(EXP(-1/life3_CO2)-EXP(-1/clim_time1)))
+AL290*EXP(-1/clim_time1)</f>
        <v>8.6912538002263935E-16</v>
      </c>
      <c r="AM291" s="113">
        <f>A_CO2*(AX290*clim_sens2*(1-EXP(-1/clim_time2))
+AY290*clim_sens2*life1_CO2/(life1_CO2-clim_time2)*(EXP(-1/life1_CO2)-EXP(-1/clim_time2))
+AZ290*clim_sens2*life2_CO2/(life2_CO2-clim_time2)*(EXP(-1/life2_CO2)-EXP(-1/clim_time2))
+BA290*clim_sens2*life3_CO2/(life3_CO2-clim_time2)*(EXP(-1/life3_CO2)-EXP(-1/clim_time2)))
+AM290*EXP(-1/clim_time2)</f>
        <v>3.5367429329874326E-16</v>
      </c>
      <c r="AN291" s="113">
        <f t="shared" si="56"/>
        <v>4.6552731292984842E-23</v>
      </c>
      <c r="AO291" s="113">
        <f t="shared" si="57"/>
        <v>1.4095811084307956E-15</v>
      </c>
      <c r="AP291" s="113">
        <f t="shared" si="58"/>
        <v>2.3142475798549353E-14</v>
      </c>
      <c r="AQ291" s="113">
        <f t="shared" si="59"/>
        <v>2.5949178083438644E-14</v>
      </c>
      <c r="AR291" s="113">
        <f t="shared" si="60"/>
        <v>-5.489998200182809E-28</v>
      </c>
      <c r="AS291" s="113">
        <f t="shared" si="61"/>
        <v>-1.8431557316312075E-15</v>
      </c>
      <c r="AT291" s="113">
        <f t="shared" si="62"/>
        <v>1.5016366340597499E-14</v>
      </c>
      <c r="AU291" s="113">
        <f t="shared" si="63"/>
        <v>2.8111274795601573E-13</v>
      </c>
      <c r="AV291" s="113">
        <f t="shared" si="64"/>
        <v>0</v>
      </c>
      <c r="AW291" s="149">
        <f>T290*Other_forcing_efficacy*clim_sens2*(1-EXP(-1/clim_time2))
+AW290*EXP(-1/clim_time2)</f>
        <v>0</v>
      </c>
      <c r="AX291" s="113">
        <f>p_0*(inventory[[#This Row],[CO2_flux]]+inventory[[#This Row],[CH4_to_CO2]])+AX290</f>
        <v>0.51608749996622372</v>
      </c>
      <c r="AY291" s="113">
        <f>p_1*(inventory[[#This Row],[CO2_flux]]+inventory[[#This Row],[CH4_to_CO2]])+AY290*EXP(-1/life1_CO2)</f>
        <v>0.26399623636057401</v>
      </c>
      <c r="AZ291" s="113">
        <f>p_2*(inventory[[#This Row],[CO2_flux]]+inventory[[#This Row],[CH4_to_CO2]])+AZ290*EXP(-1/life2_CO2)</f>
        <v>3.6999615750069596E-4</v>
      </c>
      <c r="BA291" s="113">
        <f>p_3*(inventory[[#This Row],[CO2_flux]]+inventory[[#This Row],[CH4_to_CO2]])+BA290*EXP(-1/life3_CO2)</f>
        <v>2.5626809029281909E-11</v>
      </c>
      <c r="BB291" s="113">
        <f>IF(fossil_CH4,K290*(1-EXP(-1/life_CH4))*CH4_to_CO2,0)</f>
        <v>1.3054672543955045E-11</v>
      </c>
    </row>
    <row r="292" spans="1:54" x14ac:dyDescent="0.2">
      <c r="A292" s="43">
        <v>285</v>
      </c>
      <c r="B292" s="107">
        <v>0</v>
      </c>
      <c r="C292" s="107">
        <v>0</v>
      </c>
      <c r="D292" s="107">
        <v>0</v>
      </c>
      <c r="E292" s="107">
        <v>0</v>
      </c>
      <c r="F292" s="107">
        <v>0</v>
      </c>
      <c r="G292" s="107">
        <v>0</v>
      </c>
      <c r="H292" s="131">
        <f>SUM(inventory[[#This Row],[CO2_IRF]:[other_IRF]])</f>
        <v>5.1742457155534289E-10</v>
      </c>
      <c r="I292" s="133">
        <f>SUM(inventory[[#This Row],[CO2_temp]:[other_temp]])</f>
        <v>3.4479702207796046E-13</v>
      </c>
      <c r="J292" s="117">
        <f>SUM(inventory[[#This Row],[CO2_mass0]:[CO2_mass3]])</f>
        <v>0.77977523024595041</v>
      </c>
      <c r="K292" s="117">
        <f>inventory[[#This Row],[CH4_flux]]+K291*EXP(-1/life_CH4)</f>
        <v>1.0428735816475936E-10</v>
      </c>
      <c r="L292" s="117">
        <f>inventory[[#This Row],[Gas1_flux]]+L291*EXP(-1/life_gas1)</f>
        <v>9.4858222122675195E-2</v>
      </c>
      <c r="M292" s="117">
        <f>inventory[[#This Row],[Gas2_flux]]+M291*EXP(-1/life_gas2)</f>
        <v>0</v>
      </c>
      <c r="N292" s="140">
        <f>inventory[[#This Row],[Gas3_flux]]+N291*EXP(-1/life_gas3)</f>
        <v>1.7761035457343531E-3</v>
      </c>
      <c r="O292" s="3">
        <f>inventory[[#This Row],[CO2]]*A_CO2</f>
        <v>1.365932270821831E-15</v>
      </c>
      <c r="P292" s="3">
        <f>inventory[[#This Row],[CH4]]*A_CH4</f>
        <v>2.1955247183030811E-23</v>
      </c>
      <c r="Q292" s="3">
        <f>inventory[[#This Row],[gas1]]*A_gas1</f>
        <v>3.3848877301534289E-14</v>
      </c>
      <c r="R292" s="3">
        <f>inventory[[#This Row],[gas2]]*A_gas2</f>
        <v>0</v>
      </c>
      <c r="S292" s="3">
        <f>inventory[[#This Row],[gas3]]*A_gas3</f>
        <v>1.8930107433839811E-14</v>
      </c>
      <c r="T292" s="142">
        <f>inventory[[#This Row],[Other_forcing]]/earth_area</f>
        <v>0</v>
      </c>
      <c r="U292" s="3">
        <f>U291+A_CO2*(AX291+AY291*life1_CO2*(1-EXP(-1/life1_CO2))+AZ291*life2_CO2*(1-EXP(-1/life2_CO2))+BA291*life3_CO2*(1-EXP(-1/life3_CO2)))</f>
        <v>4.843651579553208E-13</v>
      </c>
      <c r="V292" s="3">
        <f t="shared" si="52"/>
        <v>2.6105279664969697E-12</v>
      </c>
      <c r="W292" s="3">
        <f t="shared" si="53"/>
        <v>3.9081504034188995E-11</v>
      </c>
      <c r="X292" s="3">
        <f t="shared" si="54"/>
        <v>-3.5199999999999995E-12</v>
      </c>
      <c r="Y292" s="3">
        <f t="shared" si="55"/>
        <v>4.7876817439670164E-10</v>
      </c>
      <c r="Z292" s="142">
        <f>Z291+inventory[[#This Row],[Other_radfor]]</f>
        <v>0</v>
      </c>
      <c r="AA292" s="3">
        <f>SUM(inventory[[#This Row],[CO2_temp_s1]:[CO2_temp_s2]])</f>
        <v>1.22259756583169E-15</v>
      </c>
      <c r="AB292" s="3">
        <f>inventory[[#This Row],[CH4_temp_s1]]+inventory[[#This Row],[CH4_temp_s2]]</f>
        <v>1.4061431504035546E-15</v>
      </c>
      <c r="AC292" s="3">
        <f>inventory[[#This Row],[gas1_temp_s1]]+inventory[[#This Row],[gas1_temp_s2]]</f>
        <v>4.8873455426567668E-14</v>
      </c>
      <c r="AD292" s="3">
        <f>inventory[[#This Row],[gas2_temp_s1]]+inventory[[#This Row],[gas2_temp_s2]]</f>
        <v>-1.8386602320785335E-15</v>
      </c>
      <c r="AE292" s="3">
        <f>inventory[[#This Row],[gas3_temp_s1]]+inventory[[#This Row],[gas3_temp_s2]]</f>
        <v>2.9513348616723611E-13</v>
      </c>
      <c r="AF292" s="142">
        <f>inventory[[#This Row],[other_temp_s1]]+inventory[[#This Row],[other_temp_s2]]</f>
        <v>0</v>
      </c>
      <c r="AG292" s="118">
        <f>inventory[[#This Row],[CO2_flux]]+AG291</f>
        <v>1</v>
      </c>
      <c r="AH292" s="118">
        <f>inventory[[#This Row],[CH4_flux]]+AH291</f>
        <v>1</v>
      </c>
      <c r="AI292" s="118">
        <f>inventory[[#This Row],[Gas1_flux]]+AI291</f>
        <v>1</v>
      </c>
      <c r="AJ292" s="118">
        <f>inventory[[#This Row],[Gas2_flux]]+AJ291</f>
        <v>1</v>
      </c>
      <c r="AK292" s="144">
        <f>inventory[[#This Row],[Gas3_flux]]+AK291</f>
        <v>1</v>
      </c>
      <c r="AL292" s="113">
        <f>A_CO2*(AX291*clim_sens1*(1-EXP(-1/clim_time1))
+AY291*clim_sens1*life1_CO2/(life1_CO2-clim_time1)*(EXP(-1/life1_CO2)-EXP(-1/clim_time1))
+AZ291*clim_sens1*life2_CO2/(life2_CO2-clim_time1)*(EXP(-1/life2_CO2)-EXP(-1/clim_time1))
+BA291*clim_sens1*life3_CO2/(life3_CO2-clim_time1)*(EXP(-1/life3_CO2)-EXP(-1/clim_time1)))
+AL291*EXP(-1/clim_time1)</f>
        <v>8.6835604021922927E-16</v>
      </c>
      <c r="AM292" s="113">
        <f>A_CO2*(AX291*clim_sens2*(1-EXP(-1/clim_time2))
+AY291*clim_sens2*life1_CO2/(life1_CO2-clim_time2)*(EXP(-1/life1_CO2)-EXP(-1/clim_time2))
+AZ291*clim_sens2*life2_CO2/(life2_CO2-clim_time2)*(EXP(-1/life2_CO2)-EXP(-1/clim_time2))
+BA291*clim_sens2*life3_CO2/(life3_CO2-clim_time2)*(EXP(-1/life3_CO2)-EXP(-1/clim_time2)))
+AM291*EXP(-1/clim_time2)</f>
        <v>3.5424152561246079E-16</v>
      </c>
      <c r="AN292" s="113">
        <f t="shared" si="56"/>
        <v>4.2945900949862397E-23</v>
      </c>
      <c r="AO292" s="113">
        <f t="shared" si="57"/>
        <v>1.4061431074576538E-15</v>
      </c>
      <c r="AP292" s="113">
        <f t="shared" si="58"/>
        <v>2.295200382637118E-14</v>
      </c>
      <c r="AQ292" s="113">
        <f t="shared" si="59"/>
        <v>2.5921451600196488E-14</v>
      </c>
      <c r="AR292" s="113">
        <f t="shared" si="60"/>
        <v>-4.8738311355684587E-28</v>
      </c>
      <c r="AS292" s="113">
        <f t="shared" si="61"/>
        <v>-1.8386602320780459E-15</v>
      </c>
      <c r="AT292" s="113">
        <f t="shared" si="62"/>
        <v>1.4686349742713782E-14</v>
      </c>
      <c r="AU292" s="113">
        <f t="shared" si="63"/>
        <v>2.8044713642452232E-13</v>
      </c>
      <c r="AV292" s="113">
        <f t="shared" si="64"/>
        <v>0</v>
      </c>
      <c r="AW292" s="149">
        <f>T291*Other_forcing_efficacy*clim_sens2*(1-EXP(-1/clim_time2))
+AW291*EXP(-1/clim_time2)</f>
        <v>0</v>
      </c>
      <c r="AX292" s="113">
        <f>p_0*(inventory[[#This Row],[CO2_flux]]+inventory[[#This Row],[CH4_to_CO2]])+AX291</f>
        <v>0.51608749996884073</v>
      </c>
      <c r="AY292" s="113">
        <f>p_1*(inventory[[#This Row],[CO2_flux]]+inventory[[#This Row],[CH4_to_CO2]])+AY291*EXP(-1/life1_CO2)</f>
        <v>0.26332772257469389</v>
      </c>
      <c r="AZ292" s="113">
        <f>p_2*(inventory[[#This Row],[CO2_flux]]+inventory[[#This Row],[CH4_to_CO2]])+AZ291*EXP(-1/life2_CO2)</f>
        <v>3.600076787743904E-4</v>
      </c>
      <c r="BA292" s="113">
        <f>p_3*(inventory[[#This Row],[CO2_flux]]+inventory[[#This Row],[CH4_to_CO2]])+BA291*EXP(-1/life3_CO2)</f>
        <v>2.3641268967869101E-11</v>
      </c>
      <c r="BB292" s="113">
        <f>IF(fossil_CH4,K291*(1-EXP(-1/life_CH4))*CH4_to_CO2,0)</f>
        <v>1.2043209302666167E-11</v>
      </c>
    </row>
    <row r="293" spans="1:54" x14ac:dyDescent="0.2">
      <c r="A293" s="43">
        <v>286</v>
      </c>
      <c r="B293" s="107">
        <v>0</v>
      </c>
      <c r="C293" s="107">
        <v>0</v>
      </c>
      <c r="D293" s="107">
        <v>0</v>
      </c>
      <c r="E293" s="107">
        <v>0</v>
      </c>
      <c r="F293" s="107">
        <v>0</v>
      </c>
      <c r="G293" s="107">
        <v>0</v>
      </c>
      <c r="H293" s="131">
        <f>SUM(inventory[[#This Row],[CO2_IRF]:[other_IRF]])</f>
        <v>5.1747836760755837E-10</v>
      </c>
      <c r="I293" s="133">
        <f>SUM(inventory[[#This Row],[CO2_temp]:[other_temp]])</f>
        <v>3.4359382663438781E-13</v>
      </c>
      <c r="J293" s="117">
        <f>SUM(inventory[[#This Row],[CO2_mass0]:[CO2_mass3]])</f>
        <v>0.77909869049983627</v>
      </c>
      <c r="K293" s="117">
        <f>inventory[[#This Row],[CH4_flux]]+K292*EXP(-1/life_CH4)</f>
        <v>9.6207275806536931E-11</v>
      </c>
      <c r="L293" s="117">
        <f>inventory[[#This Row],[Gas1_flux]]+L292*EXP(-1/life_gas1)</f>
        <v>9.4077500440072903E-2</v>
      </c>
      <c r="M293" s="117">
        <f>inventory[[#This Row],[Gas2_flux]]+M292*EXP(-1/life_gas2)</f>
        <v>0</v>
      </c>
      <c r="N293" s="140">
        <f>inventory[[#This Row],[Gas3_flux]]+N292*EXP(-1/life_gas3)</f>
        <v>1.737069891629196E-3</v>
      </c>
      <c r="O293" s="3">
        <f>inventory[[#This Row],[CO2]]*A_CO2</f>
        <v>1.364747176148563E-15</v>
      </c>
      <c r="P293" s="3">
        <f>inventory[[#This Row],[CH4]]*A_CH4</f>
        <v>2.0254176137068052E-23</v>
      </c>
      <c r="Q293" s="3">
        <f>inventory[[#This Row],[gas1]]*A_gas1</f>
        <v>3.3570287297951086E-14</v>
      </c>
      <c r="R293" s="3">
        <f>inventory[[#This Row],[gas2]]*A_gas2</f>
        <v>0</v>
      </c>
      <c r="S293" s="3">
        <f>inventory[[#This Row],[gas3]]*A_gas3</f>
        <v>1.8514078048886101E-14</v>
      </c>
      <c r="T293" s="142">
        <f>inventory[[#This Row],[Other_forcing]]/earth_area</f>
        <v>0</v>
      </c>
      <c r="U293" s="3">
        <f>U292+A_CO2*(AX292+AY292*life1_CO2*(1-EXP(-1/life1_CO2))+AZ292*life2_CO2*(1-EXP(-1/life2_CO2))+BA292*life3_CO2*(1-EXP(-1/life3_CO2)))</f>
        <v>4.8573049739316734E-13</v>
      </c>
      <c r="V293" s="3">
        <f t="shared" si="52"/>
        <v>2.6105279665180628E-12</v>
      </c>
      <c r="W293" s="3">
        <f t="shared" si="53"/>
        <v>3.9115213424622562E-11</v>
      </c>
      <c r="X293" s="3">
        <f t="shared" si="54"/>
        <v>-3.5199999999999995E-12</v>
      </c>
      <c r="Y293" s="3">
        <f t="shared" si="55"/>
        <v>4.7878689571902456E-10</v>
      </c>
      <c r="Z293" s="142">
        <f>Z292+inventory[[#This Row],[Other_radfor]]</f>
        <v>0</v>
      </c>
      <c r="AA293" s="3">
        <f>SUM(inventory[[#This Row],[CO2_temp_s1]:[CO2_temp_s2]])</f>
        <v>1.2223951319441753E-15</v>
      </c>
      <c r="AB293" s="3">
        <f>inventory[[#This Row],[CH4_temp_s1]]+inventory[[#This Row],[CH4_temp_s2]]</f>
        <v>1.4027135314652445E-15</v>
      </c>
      <c r="AC293" s="3">
        <f>inventory[[#This Row],[gas1_temp_s1]]+inventory[[#This Row],[gas1_temp_s2]]</f>
        <v>4.8656599550843273E-14</v>
      </c>
      <c r="AD293" s="3">
        <f>inventory[[#This Row],[gas2_temp_s1]]+inventory[[#This Row],[gas2_temp_s2]]</f>
        <v>-1.8341756971529313E-15</v>
      </c>
      <c r="AE293" s="3">
        <f>inventory[[#This Row],[gas3_temp_s1]]+inventory[[#This Row],[gas3_temp_s2]]</f>
        <v>2.9414629411728803E-13</v>
      </c>
      <c r="AF293" s="142">
        <f>inventory[[#This Row],[other_temp_s1]]+inventory[[#This Row],[other_temp_s2]]</f>
        <v>0</v>
      </c>
      <c r="AG293" s="118">
        <f>inventory[[#This Row],[CO2_flux]]+AG292</f>
        <v>1</v>
      </c>
      <c r="AH293" s="118">
        <f>inventory[[#This Row],[CH4_flux]]+AH292</f>
        <v>1</v>
      </c>
      <c r="AI293" s="118">
        <f>inventory[[#This Row],[Gas1_flux]]+AI292</f>
        <v>1</v>
      </c>
      <c r="AJ293" s="118">
        <f>inventory[[#This Row],[Gas2_flux]]+AJ292</f>
        <v>1</v>
      </c>
      <c r="AK293" s="144">
        <f>inventory[[#This Row],[Gas3_flux]]+AK292</f>
        <v>1</v>
      </c>
      <c r="AL293" s="113">
        <f>A_CO2*(AX292*clim_sens1*(1-EXP(-1/clim_time1))
+AY292*clim_sens1*life1_CO2/(life1_CO2-clim_time1)*(EXP(-1/life1_CO2)-EXP(-1/clim_time1))
+AZ292*clim_sens1*life2_CO2/(life2_CO2-clim_time1)*(EXP(-1/life2_CO2)-EXP(-1/clim_time1))
+BA292*clim_sens1*life3_CO2/(life3_CO2-clim_time1)*(EXP(-1/life3_CO2)-EXP(-1/clim_time1)))
+AL292*EXP(-1/clim_time1)</f>
        <v>8.6758899931984733E-16</v>
      </c>
      <c r="AM293" s="113">
        <f>A_CO2*(AX292*clim_sens2*(1-EXP(-1/clim_time2))
+AY292*clim_sens2*life1_CO2/(life1_CO2-clim_time2)*(EXP(-1/life1_CO2)-EXP(-1/clim_time2))
+AZ292*clim_sens2*life2_CO2/(life2_CO2-clim_time2)*(EXP(-1/life2_CO2)-EXP(-1/clim_time2))
+BA292*clim_sens2*life3_CO2/(life3_CO2-clim_time2)*(EXP(-1/life3_CO2)-EXP(-1/clim_time2)))
+AM292*EXP(-1/clim_time2)</f>
        <v>3.5480613262432793E-16</v>
      </c>
      <c r="AN293" s="113">
        <f t="shared" si="56"/>
        <v>3.9618520957866539E-23</v>
      </c>
      <c r="AO293" s="113">
        <f t="shared" si="57"/>
        <v>1.4027134918467236E-15</v>
      </c>
      <c r="AP293" s="113">
        <f t="shared" si="58"/>
        <v>2.2763099515859852E-14</v>
      </c>
      <c r="AQ293" s="113">
        <f t="shared" si="59"/>
        <v>2.5893500034983417E-14</v>
      </c>
      <c r="AR293" s="113">
        <f t="shared" si="60"/>
        <v>-4.3268192578361044E-28</v>
      </c>
      <c r="AS293" s="113">
        <f t="shared" si="61"/>
        <v>-1.8341756971524986E-15</v>
      </c>
      <c r="AT293" s="113">
        <f t="shared" si="62"/>
        <v>1.4363585961683779E-14</v>
      </c>
      <c r="AU293" s="113">
        <f t="shared" si="63"/>
        <v>2.7978270815560425E-13</v>
      </c>
      <c r="AV293" s="113">
        <f t="shared" si="64"/>
        <v>0</v>
      </c>
      <c r="AW293" s="149">
        <f>T292*Other_forcing_efficacy*clim_sens2*(1-EXP(-1/clim_time2))
+AW292*EXP(-1/clim_time2)</f>
        <v>0</v>
      </c>
      <c r="AX293" s="113">
        <f>p_0*(inventory[[#This Row],[CO2_flux]]+inventory[[#This Row],[CH4_to_CO2]])+AX292</f>
        <v>0.51608749997125491</v>
      </c>
      <c r="AY293" s="113">
        <f>p_1*(inventory[[#This Row],[CO2_flux]]+inventory[[#This Row],[CH4_to_CO2]])+AY292*EXP(-1/life1_CO2)</f>
        <v>0.26266090165623757</v>
      </c>
      <c r="AZ293" s="113">
        <f>p_2*(inventory[[#This Row],[CO2_flux]]+inventory[[#This Row],[CH4_to_CO2]])+AZ292*EXP(-1/life2_CO2)</f>
        <v>3.5028885053422582E-4</v>
      </c>
      <c r="BA293" s="113">
        <f>p_3*(inventory[[#This Row],[CO2_flux]]+inventory[[#This Row],[CH4_to_CO2]])+BA292*EXP(-1/life3_CO2)</f>
        <v>2.1809566605522554E-11</v>
      </c>
      <c r="BB293" s="113">
        <f>IF(fossil_CH4,K292*(1-EXP(-1/life_CH4))*CH4_to_CO2,0)</f>
        <v>1.1110113242555827E-11</v>
      </c>
    </row>
    <row r="294" spans="1:54" x14ac:dyDescent="0.2">
      <c r="A294" s="43">
        <v>287</v>
      </c>
      <c r="B294" s="107">
        <v>0</v>
      </c>
      <c r="C294" s="107">
        <v>0</v>
      </c>
      <c r="D294" s="107">
        <v>0</v>
      </c>
      <c r="E294" s="107">
        <v>0</v>
      </c>
      <c r="F294" s="107">
        <v>0</v>
      </c>
      <c r="G294" s="107">
        <v>0</v>
      </c>
      <c r="H294" s="131">
        <f>SUM(inventory[[#This Row],[CO2_IRF]:[other_IRF]])</f>
        <v>5.1753147359352994E-10</v>
      </c>
      <c r="I294" s="133">
        <f>SUM(inventory[[#This Row],[CO2_temp]:[other_temp]])</f>
        <v>3.4240024439290828E-13</v>
      </c>
      <c r="J294" s="117">
        <f>SUM(inventory[[#This Row],[CO2_mass0]:[CO2_mass3]])</f>
        <v>0.77842410170526788</v>
      </c>
      <c r="K294" s="117">
        <f>inventory[[#This Row],[CH4_flux]]+K293*EXP(-1/life_CH4)</f>
        <v>8.8753230314763E-11</v>
      </c>
      <c r="L294" s="117">
        <f>inventory[[#This Row],[Gas1_flux]]+L293*EXP(-1/life_gas1)</f>
        <v>9.3303204413908672E-2</v>
      </c>
      <c r="M294" s="117">
        <f>inventory[[#This Row],[Gas2_flux]]+M293*EXP(-1/life_gas2)</f>
        <v>0</v>
      </c>
      <c r="N294" s="140">
        <f>inventory[[#This Row],[Gas3_flux]]+N293*EXP(-1/life_gas3)</f>
        <v>1.6988940851177001E-3</v>
      </c>
      <c r="O294" s="3">
        <f>inventory[[#This Row],[CO2]]*A_CO2</f>
        <v>1.3635654989571174E-15</v>
      </c>
      <c r="P294" s="3">
        <f>inventory[[#This Row],[CH4]]*A_CH4</f>
        <v>1.8684902409499841E-23</v>
      </c>
      <c r="Q294" s="3">
        <f>inventory[[#This Row],[gas1]]*A_gas1</f>
        <v>3.3293990203211065E-14</v>
      </c>
      <c r="R294" s="3">
        <f>inventory[[#This Row],[gas2]]*A_gas2</f>
        <v>0</v>
      </c>
      <c r="S294" s="3">
        <f>inventory[[#This Row],[gas3]]*A_gas3</f>
        <v>1.8107191794775673E-14</v>
      </c>
      <c r="T294" s="142">
        <f>inventory[[#This Row],[Other_forcing]]/earth_area</f>
        <v>0</v>
      </c>
      <c r="U294" s="3">
        <f>U293+A_CO2*(AX293+AY293*life1_CO2*(1-EXP(-1/life1_CO2))+AZ293*life2_CO2*(1-EXP(-1/life2_CO2))+BA293*life3_CO2*(1-EXP(-1/life3_CO2)))</f>
        <v>4.8709465344675534E-13</v>
      </c>
      <c r="V294" s="3">
        <f t="shared" si="52"/>
        <v>2.6105279665375217E-12</v>
      </c>
      <c r="W294" s="3">
        <f t="shared" si="53"/>
        <v>3.9148645373086104E-11</v>
      </c>
      <c r="X294" s="3">
        <f t="shared" si="54"/>
        <v>-3.5199999999999995E-12</v>
      </c>
      <c r="Y294" s="3">
        <f t="shared" si="55"/>
        <v>4.7880520560045957E-10</v>
      </c>
      <c r="Z294" s="142">
        <f>Z293+inventory[[#This Row],[Other_radfor]]</f>
        <v>0</v>
      </c>
      <c r="AA294" s="3">
        <f>SUM(inventory[[#This Row],[CO2_temp_s1]:[CO2_temp_s2]])</f>
        <v>1.2221923663590667E-15</v>
      </c>
      <c r="AB294" s="3">
        <f>inventory[[#This Row],[CH4_temp_s1]]+inventory[[#This Row],[CH4_temp_s2]]</f>
        <v>1.3992922776949961E-15</v>
      </c>
      <c r="AC294" s="3">
        <f>inventory[[#This Row],[gas1_temp_s1]]+inventory[[#This Row],[gas1_temp_s2]]</f>
        <v>4.844107631040455E-14</v>
      </c>
      <c r="AD294" s="3">
        <f>inventory[[#This Row],[gas2_temp_s1]]+inventory[[#This Row],[gas2_temp_s2]]</f>
        <v>-1.8297021001119691E-15</v>
      </c>
      <c r="AE294" s="3">
        <f>inventory[[#This Row],[gas3_temp_s1]]+inventory[[#This Row],[gas3_temp_s2]]</f>
        <v>2.9316738553856166E-13</v>
      </c>
      <c r="AF294" s="142">
        <f>inventory[[#This Row],[other_temp_s1]]+inventory[[#This Row],[other_temp_s2]]</f>
        <v>0</v>
      </c>
      <c r="AG294" s="118">
        <f>inventory[[#This Row],[CO2_flux]]+AG293</f>
        <v>1</v>
      </c>
      <c r="AH294" s="118">
        <f>inventory[[#This Row],[CH4_flux]]+AH293</f>
        <v>1</v>
      </c>
      <c r="AI294" s="118">
        <f>inventory[[#This Row],[Gas1_flux]]+AI293</f>
        <v>1</v>
      </c>
      <c r="AJ294" s="118">
        <f>inventory[[#This Row],[Gas2_flux]]+AJ293</f>
        <v>1</v>
      </c>
      <c r="AK294" s="144">
        <f>inventory[[#This Row],[Gas3_flux]]+AK293</f>
        <v>1</v>
      </c>
      <c r="AL294" s="113">
        <f>A_CO2*(AX293*clim_sens1*(1-EXP(-1/clim_time1))
+AY293*clim_sens1*life1_CO2/(life1_CO2-clim_time1)*(EXP(-1/life1_CO2)-EXP(-1/clim_time1))
+AZ293*clim_sens1*life2_CO2/(life2_CO2-clim_time1)*(EXP(-1/life2_CO2)-EXP(-1/clim_time1))
+BA293*clim_sens1*life3_CO2/(life3_CO2-clim_time1)*(EXP(-1/life3_CO2)-EXP(-1/clim_time1)))
+AL293*EXP(-1/clim_time1)</f>
        <v>8.6682424203513559E-16</v>
      </c>
      <c r="AM294" s="113">
        <f>A_CO2*(AX293*clim_sens2*(1-EXP(-1/clim_time2))
+AY293*clim_sens2*life1_CO2/(life1_CO2-clim_time2)*(EXP(-1/life1_CO2)-EXP(-1/clim_time2))
+AZ293*clim_sens2*life2_CO2/(life2_CO2-clim_time2)*(EXP(-1/life2_CO2)-EXP(-1/clim_time2))
+BA293*clim_sens2*life3_CO2/(life3_CO2-clim_time2)*(EXP(-1/life3_CO2)-EXP(-1/clim_time2)))
+AM293*EXP(-1/clim_time2)</f>
        <v>3.553681243239312E-16</v>
      </c>
      <c r="AN294" s="113">
        <f t="shared" si="56"/>
        <v>3.6548940151359566E-23</v>
      </c>
      <c r="AO294" s="113">
        <f t="shared" si="57"/>
        <v>1.3992922411460558E-15</v>
      </c>
      <c r="AP294" s="113">
        <f t="shared" si="58"/>
        <v>2.2575749964523349E-14</v>
      </c>
      <c r="AQ294" s="113">
        <f t="shared" si="59"/>
        <v>2.5865326345881198E-14</v>
      </c>
      <c r="AR294" s="113">
        <f t="shared" si="60"/>
        <v>-3.8412009709068046E-28</v>
      </c>
      <c r="AS294" s="113">
        <f t="shared" si="61"/>
        <v>-1.8297021001115849E-15</v>
      </c>
      <c r="AT294" s="113">
        <f t="shared" si="62"/>
        <v>1.4047915601426673E-14</v>
      </c>
      <c r="AU294" s="113">
        <f t="shared" si="63"/>
        <v>2.7911946993713501E-13</v>
      </c>
      <c r="AV294" s="113">
        <f t="shared" si="64"/>
        <v>0</v>
      </c>
      <c r="AW294" s="149">
        <f>T293*Other_forcing_efficacy*clim_sens2*(1-EXP(-1/clim_time2))
+AW293*EXP(-1/clim_time2)</f>
        <v>0</v>
      </c>
      <c r="AX294" s="113">
        <f>p_0*(inventory[[#This Row],[CO2_flux]]+inventory[[#This Row],[CH4_to_CO2]])+AX293</f>
        <v>0.51608749997348213</v>
      </c>
      <c r="AY294" s="113">
        <f>p_1*(inventory[[#This Row],[CO2_flux]]+inventory[[#This Row],[CH4_to_CO2]])+AY293*EXP(-1/life1_CO2)</f>
        <v>0.26199576931839791</v>
      </c>
      <c r="AZ294" s="113">
        <f>p_2*(inventory[[#This Row],[CO2_flux]]+inventory[[#This Row],[CH4_to_CO2]])+AZ293*EXP(-1/life2_CO2)</f>
        <v>3.4083239326809675E-4</v>
      </c>
      <c r="BA294" s="113">
        <f>p_3*(inventory[[#This Row],[CO2_flux]]+inventory[[#This Row],[CH4_to_CO2]])+BA293*EXP(-1/life3_CO2)</f>
        <v>2.011978274800694E-11</v>
      </c>
      <c r="BB294" s="113">
        <f>IF(fossil_CH4,K293*(1-EXP(-1/life_CH4))*CH4_to_CO2,0)</f>
        <v>1.0249312551189154E-11</v>
      </c>
    </row>
    <row r="295" spans="1:54" x14ac:dyDescent="0.2">
      <c r="A295" s="43">
        <v>288</v>
      </c>
      <c r="B295" s="107">
        <v>0</v>
      </c>
      <c r="C295" s="107">
        <v>0</v>
      </c>
      <c r="D295" s="107">
        <v>0</v>
      </c>
      <c r="E295" s="107">
        <v>0</v>
      </c>
      <c r="F295" s="107">
        <v>0</v>
      </c>
      <c r="G295" s="107">
        <v>0</v>
      </c>
      <c r="H295" s="131">
        <f>SUM(inventory[[#This Row],[CO2_IRF]:[other_IRF]])</f>
        <v>5.1758390084241427E-10</v>
      </c>
      <c r="I295" s="133">
        <f>SUM(inventory[[#This Row],[CO2_temp]:[other_temp]])</f>
        <v>3.4121611615516755E-13</v>
      </c>
      <c r="J295" s="117">
        <f>SUM(inventory[[#This Row],[CO2_mass0]:[CO2_mass3]])</f>
        <v>0.77775145250330102</v>
      </c>
      <c r="K295" s="117">
        <f>inventory[[#This Row],[CH4_flux]]+K294*EXP(-1/life_CH4)</f>
        <v>8.1876716966245749E-11</v>
      </c>
      <c r="L295" s="117">
        <f>inventory[[#This Row],[Gas1_flux]]+L294*EXP(-1/life_gas1)</f>
        <v>9.2535281158421051E-2</v>
      </c>
      <c r="M295" s="117">
        <f>inventory[[#This Row],[Gas2_flux]]+M294*EXP(-1/life_gas2)</f>
        <v>0</v>
      </c>
      <c r="N295" s="140">
        <f>inventory[[#This Row],[Gas3_flux]]+N294*EXP(-1/life_gas3)</f>
        <v>1.6615572731739105E-3</v>
      </c>
      <c r="O295" s="3">
        <f>inventory[[#This Row],[CO2]]*A_CO2</f>
        <v>1.3623872193500322E-15</v>
      </c>
      <c r="P295" s="3">
        <f>inventory[[#This Row],[CH4]]*A_CH4</f>
        <v>1.7237214473196123E-23</v>
      </c>
      <c r="Q295" s="3">
        <f>inventory[[#This Row],[gas1]]*A_gas1</f>
        <v>3.3019967145743479E-14</v>
      </c>
      <c r="R295" s="3">
        <f>inventory[[#This Row],[gas2]]*A_gas2</f>
        <v>0</v>
      </c>
      <c r="S295" s="3">
        <f>inventory[[#This Row],[gas3]]*A_gas3</f>
        <v>1.7709247731756095E-14</v>
      </c>
      <c r="T295" s="142">
        <f>inventory[[#This Row],[Other_forcing]]/earth_area</f>
        <v>0</v>
      </c>
      <c r="U295" s="3">
        <f>U294+A_CO2*(AX294+AY294*life1_CO2*(1-EXP(-1/life1_CO2))+AZ294*life2_CO2*(1-EXP(-1/life2_CO2))+BA294*life3_CO2*(1-EXP(-1/life3_CO2)))</f>
        <v>4.884576295235881E-13</v>
      </c>
      <c r="V295" s="3">
        <f t="shared" si="52"/>
        <v>2.6105279665554729E-12</v>
      </c>
      <c r="W295" s="3">
        <f t="shared" si="53"/>
        <v>3.9181802163039684E-11</v>
      </c>
      <c r="X295" s="3">
        <f t="shared" si="54"/>
        <v>-3.5199999999999995E-12</v>
      </c>
      <c r="Y295" s="3">
        <f t="shared" si="55"/>
        <v>4.7882311308329547E-10</v>
      </c>
      <c r="Z295" s="142">
        <f>Z294+inventory[[#This Row],[Other_radfor]]</f>
        <v>0</v>
      </c>
      <c r="AA295" s="3">
        <f>SUM(inventory[[#This Row],[CO2_temp_s1]:[CO2_temp_s2]])</f>
        <v>1.221989264025524E-15</v>
      </c>
      <c r="AB295" s="3">
        <f>inventory[[#This Row],[CH4_temp_s1]]+inventory[[#This Row],[CH4_temp_s2]]</f>
        <v>1.3958793686707576E-15</v>
      </c>
      <c r="AC295" s="3">
        <f>inventory[[#This Row],[gas1_temp_s1]]+inventory[[#This Row],[gas1_temp_s2]]</f>
        <v>4.8226875839991273E-14</v>
      </c>
      <c r="AD295" s="3">
        <f>inventory[[#This Row],[gas2_temp_s1]]+inventory[[#This Row],[gas2_temp_s2]]</f>
        <v>-1.8252394142778915E-15</v>
      </c>
      <c r="AE295" s="3">
        <f>inventory[[#This Row],[gas3_temp_s1]]+inventory[[#This Row],[gas3_temp_s2]]</f>
        <v>2.9219661109675788E-13</v>
      </c>
      <c r="AF295" s="142">
        <f>inventory[[#This Row],[other_temp_s1]]+inventory[[#This Row],[other_temp_s2]]</f>
        <v>0</v>
      </c>
      <c r="AG295" s="118">
        <f>inventory[[#This Row],[CO2_flux]]+AG294</f>
        <v>1</v>
      </c>
      <c r="AH295" s="118">
        <f>inventory[[#This Row],[CH4_flux]]+AH294</f>
        <v>1</v>
      </c>
      <c r="AI295" s="118">
        <f>inventory[[#This Row],[Gas1_flux]]+AI294</f>
        <v>1</v>
      </c>
      <c r="AJ295" s="118">
        <f>inventory[[#This Row],[Gas2_flux]]+AJ294</f>
        <v>1</v>
      </c>
      <c r="AK295" s="144">
        <f>inventory[[#This Row],[Gas3_flux]]+AK294</f>
        <v>1</v>
      </c>
      <c r="AL295" s="113">
        <f>A_CO2*(AX294*clim_sens1*(1-EXP(-1/clim_time1))
+AY294*clim_sens1*life1_CO2/(life1_CO2-clim_time1)*(EXP(-1/life1_CO2)-EXP(-1/clim_time1))
+AZ294*clim_sens1*life2_CO2/(life2_CO2-clim_time1)*(EXP(-1/life2_CO2)-EXP(-1/clim_time1))
+BA294*clim_sens1*life3_CO2/(life3_CO2-clim_time1)*(EXP(-1/life3_CO2)-EXP(-1/clim_time1)))
+AL294*EXP(-1/clim_time1)</f>
        <v>8.6606175337004031E-16</v>
      </c>
      <c r="AM295" s="113">
        <f>A_CO2*(AX294*clim_sens2*(1-EXP(-1/clim_time2))
+AY294*clim_sens2*life1_CO2/(life1_CO2-clim_time2)*(EXP(-1/life1_CO2)-EXP(-1/clim_time2))
+AZ294*clim_sens2*life2_CO2/(life2_CO2-clim_time2)*(EXP(-1/life2_CO2)-EXP(-1/clim_time2))
+BA294*clim_sens2*life3_CO2/(life3_CO2-clim_time2)*(EXP(-1/life3_CO2)-EXP(-1/clim_time2)))
+AM294*EXP(-1/clim_time2)</f>
        <v>3.5592751065548366E-16</v>
      </c>
      <c r="AN295" s="113">
        <f t="shared" si="56"/>
        <v>3.371718483385193E-23</v>
      </c>
      <c r="AO295" s="113">
        <f t="shared" si="57"/>
        <v>1.3958793349535728E-15</v>
      </c>
      <c r="AP295" s="113">
        <f t="shared" si="58"/>
        <v>2.2389942376062392E-14</v>
      </c>
      <c r="AQ295" s="113">
        <f t="shared" si="59"/>
        <v>2.5836933463928881E-14</v>
      </c>
      <c r="AR295" s="113">
        <f t="shared" si="60"/>
        <v>-3.4100857973610959E-28</v>
      </c>
      <c r="AS295" s="113">
        <f t="shared" si="61"/>
        <v>-1.8252394142775503E-15</v>
      </c>
      <c r="AT295" s="113">
        <f t="shared" si="62"/>
        <v>1.3739182768929631E-14</v>
      </c>
      <c r="AU295" s="113">
        <f t="shared" si="63"/>
        <v>2.7845742832782827E-13</v>
      </c>
      <c r="AV295" s="113">
        <f t="shared" si="64"/>
        <v>0</v>
      </c>
      <c r="AW295" s="149">
        <f>T294*Other_forcing_efficacy*clim_sens2*(1-EXP(-1/clim_time2))
+AW294*EXP(-1/clim_time2)</f>
        <v>0</v>
      </c>
      <c r="AX295" s="113">
        <f>p_0*(inventory[[#This Row],[CO2_flux]]+inventory[[#This Row],[CH4_to_CO2]])+AX294</f>
        <v>0.51608749997553671</v>
      </c>
      <c r="AY295" s="113">
        <f>p_1*(inventory[[#This Row],[CO2_flux]]+inventory[[#This Row],[CH4_to_CO2]])+AY294*EXP(-1/life1_CO2)</f>
        <v>0.26133232128522205</v>
      </c>
      <c r="AZ295" s="113">
        <f>p_2*(inventory[[#This Row],[CO2_flux]]+inventory[[#This Row],[CH4_to_CO2]])+AZ294*EXP(-1/life2_CO2)</f>
        <v>3.316312239813204E-4</v>
      </c>
      <c r="BA295" s="113">
        <f>p_3*(inventory[[#This Row],[CO2_flux]]+inventory[[#This Row],[CH4_to_CO2]])+BA294*EXP(-1/life3_CO2)</f>
        <v>1.8560921688581099E-11</v>
      </c>
      <c r="BB295" s="113">
        <f>IF(fossil_CH4,K294*(1-EXP(-1/life_CH4))*CH4_to_CO2,0)</f>
        <v>9.4552058542112255E-12</v>
      </c>
    </row>
    <row r="296" spans="1:54" x14ac:dyDescent="0.2">
      <c r="A296" s="43">
        <v>289</v>
      </c>
      <c r="B296" s="107">
        <v>0</v>
      </c>
      <c r="C296" s="107">
        <v>0</v>
      </c>
      <c r="D296" s="107">
        <v>0</v>
      </c>
      <c r="E296" s="107">
        <v>0</v>
      </c>
      <c r="F296" s="107">
        <v>0</v>
      </c>
      <c r="G296" s="107">
        <v>0</v>
      </c>
      <c r="H296" s="131">
        <f>SUM(inventory[[#This Row],[CO2_IRF]:[other_IRF]])</f>
        <v>5.1763566046583068E-10</v>
      </c>
      <c r="I296" s="133">
        <f>SUM(inventory[[#This Row],[CO2_temp]:[other_temp]])</f>
        <v>3.4004128600369623E-13</v>
      </c>
      <c r="J296" s="117">
        <f>SUM(inventory[[#This Row],[CO2_mass0]:[CO2_mass3]])</f>
        <v>0.77708073173703029</v>
      </c>
      <c r="K296" s="117">
        <f>inventory[[#This Row],[CH4_flux]]+K295*EXP(-1/life_CH4)</f>
        <v>7.5532989136234524E-11</v>
      </c>
      <c r="L296" s="117">
        <f>inventory[[#This Row],[Gas1_flux]]+L295*EXP(-1/life_gas1)</f>
        <v>9.1773678223119895E-2</v>
      </c>
      <c r="M296" s="117">
        <f>inventory[[#This Row],[Gas2_flux]]+M295*EXP(-1/life_gas2)</f>
        <v>0</v>
      </c>
      <c r="N296" s="140">
        <f>inventory[[#This Row],[Gas3_flux]]+N295*EXP(-1/life_gas3)</f>
        <v>1.625041017107228E-3</v>
      </c>
      <c r="O296" s="3">
        <f>inventory[[#This Row],[CO2]]*A_CO2</f>
        <v>1.3612123177837557E-15</v>
      </c>
      <c r="P296" s="3">
        <f>inventory[[#This Row],[CH4]]*A_CH4</f>
        <v>1.5901691980146406E-23</v>
      </c>
      <c r="Q296" s="3">
        <f>inventory[[#This Row],[gas1]]*A_gas1</f>
        <v>3.2748199409298261E-14</v>
      </c>
      <c r="R296" s="3">
        <f>inventory[[#This Row],[gas2]]*A_gas2</f>
        <v>0</v>
      </c>
      <c r="S296" s="3">
        <f>inventory[[#This Row],[gas3]]*A_gas3</f>
        <v>1.7320049336153492E-14</v>
      </c>
      <c r="T296" s="142">
        <f>inventory[[#This Row],[Other_forcing]]/earth_area</f>
        <v>0</v>
      </c>
      <c r="U296" s="3">
        <f>U295+A_CO2*(AX295+AY295*life1_CO2*(1-EXP(-1/life1_CO2))+AZ295*life2_CO2*(1-EXP(-1/life2_CO2))+BA295*life3_CO2*(1-EXP(-1/life3_CO2)))</f>
        <v>4.8981942901144893E-13</v>
      </c>
      <c r="V296" s="3">
        <f t="shared" si="52"/>
        <v>2.6105279665720335E-12</v>
      </c>
      <c r="W296" s="3">
        <f t="shared" si="53"/>
        <v>3.9214686059149556E-11</v>
      </c>
      <c r="X296" s="3">
        <f t="shared" si="54"/>
        <v>-3.5199999999999995E-12</v>
      </c>
      <c r="Y296" s="3">
        <f t="shared" si="55"/>
        <v>4.7884062701109761E-10</v>
      </c>
      <c r="Z296" s="142">
        <f>Z295+inventory[[#This Row],[Other_radfor]]</f>
        <v>0</v>
      </c>
      <c r="AA296" s="3">
        <f>SUM(inventory[[#This Row],[CO2_temp_s1]:[CO2_temp_s2]])</f>
        <v>1.2217858201344785E-15</v>
      </c>
      <c r="AB296" s="3">
        <f>inventory[[#This Row],[CH4_temp_s1]]+inventory[[#This Row],[CH4_temp_s2]]</f>
        <v>1.3924747840217768E-15</v>
      </c>
      <c r="AC296" s="3">
        <f>inventory[[#This Row],[gas1_temp_s1]]+inventory[[#This Row],[gas1_temp_s2]]</f>
        <v>4.8013988352848399E-14</v>
      </c>
      <c r="AD296" s="3">
        <f>inventory[[#This Row],[gas2_temp_s1]]+inventory[[#This Row],[gas2_temp_s2]]</f>
        <v>-1.8207876130380112E-15</v>
      </c>
      <c r="AE296" s="3">
        <f>inventory[[#This Row],[gas3_temp_s1]]+inventory[[#This Row],[gas3_temp_s2]]</f>
        <v>2.9123382465972958E-13</v>
      </c>
      <c r="AF296" s="142">
        <f>inventory[[#This Row],[other_temp_s1]]+inventory[[#This Row],[other_temp_s2]]</f>
        <v>0</v>
      </c>
      <c r="AG296" s="118">
        <f>inventory[[#This Row],[CO2_flux]]+AG295</f>
        <v>1</v>
      </c>
      <c r="AH296" s="118">
        <f>inventory[[#This Row],[CH4_flux]]+AH295</f>
        <v>1</v>
      </c>
      <c r="AI296" s="118">
        <f>inventory[[#This Row],[Gas1_flux]]+AI295</f>
        <v>1</v>
      </c>
      <c r="AJ296" s="118">
        <f>inventory[[#This Row],[Gas2_flux]]+AJ295</f>
        <v>1</v>
      </c>
      <c r="AK296" s="144">
        <f>inventory[[#This Row],[Gas3_flux]]+AK295</f>
        <v>1</v>
      </c>
      <c r="AL296" s="113">
        <f>A_CO2*(AX295*clim_sens1*(1-EXP(-1/clim_time1))
+AY295*clim_sens1*life1_CO2/(life1_CO2-clim_time1)*(EXP(-1/life1_CO2)-EXP(-1/clim_time1))
+AZ295*clim_sens1*life2_CO2/(life2_CO2-clim_time1)*(EXP(-1/life2_CO2)-EXP(-1/clim_time1))
+BA295*clim_sens1*life3_CO2/(life3_CO2-clim_time1)*(EXP(-1/life3_CO2)-EXP(-1/clim_time1)))
+AL295*EXP(-1/clim_time1)</f>
        <v>8.6530151861616788E-16</v>
      </c>
      <c r="AM296" s="113">
        <f>A_CO2*(AX295*clim_sens2*(1-EXP(-1/clim_time2))
+AY295*clim_sens2*life1_CO2/(life1_CO2-clim_time2)*(EXP(-1/life1_CO2)-EXP(-1/clim_time2))
+AZ295*clim_sens2*life2_CO2/(life2_CO2-clim_time2)*(EXP(-1/life2_CO2)-EXP(-1/clim_time2))
+BA295*clim_sens2*life3_CO2/(life3_CO2-clim_time2)*(EXP(-1/life3_CO2)-EXP(-1/clim_time2)))
+AM295*EXP(-1/clim_time2)</f>
        <v>3.5648430151831071E-16</v>
      </c>
      <c r="AN296" s="113">
        <f t="shared" si="56"/>
        <v>3.1104828814044848E-23</v>
      </c>
      <c r="AO296" s="113">
        <f t="shared" si="57"/>
        <v>1.392474752916948E-15</v>
      </c>
      <c r="AP296" s="113">
        <f t="shared" si="58"/>
        <v>2.220566405949645E-14</v>
      </c>
      <c r="AQ296" s="113">
        <f t="shared" si="59"/>
        <v>2.5808324293351952E-14</v>
      </c>
      <c r="AR296" s="113">
        <f t="shared" si="60"/>
        <v>-3.027356608893765E-28</v>
      </c>
      <c r="AS296" s="113">
        <f t="shared" si="61"/>
        <v>-1.8207876130377083E-15</v>
      </c>
      <c r="AT296" s="113">
        <f t="shared" si="62"/>
        <v>1.3437234997260447E-14</v>
      </c>
      <c r="AU296" s="113">
        <f t="shared" si="63"/>
        <v>2.7779658966246912E-13</v>
      </c>
      <c r="AV296" s="113">
        <f t="shared" si="64"/>
        <v>0</v>
      </c>
      <c r="AW296" s="149">
        <f>T295*Other_forcing_efficacy*clim_sens2*(1-EXP(-1/clim_time2))
+AW295*EXP(-1/clim_time2)</f>
        <v>0</v>
      </c>
      <c r="AX296" s="113">
        <f>p_0*(inventory[[#This Row],[CO2_flux]]+inventory[[#This Row],[CH4_to_CO2]])+AX295</f>
        <v>0.51608749997743208</v>
      </c>
      <c r="AY296" s="113">
        <f>p_1*(inventory[[#This Row],[CO2_flux]]+inventory[[#This Row],[CH4_to_CO2]])+AY295*EXP(-1/life1_CO2)</f>
        <v>0.26067055329158378</v>
      </c>
      <c r="AZ296" s="113">
        <f>p_2*(inventory[[#This Row],[CO2_flux]]+inventory[[#This Row],[CH4_to_CO2]])+AZ295*EXP(-1/life2_CO2)</f>
        <v>3.2267845089153994E-4</v>
      </c>
      <c r="BA296" s="113">
        <f>p_3*(inventory[[#This Row],[CO2_flux]]+inventory[[#This Row],[CH4_to_CO2]])+BA295*EXP(-1/life3_CO2)</f>
        <v>1.7122839657091582E-11</v>
      </c>
      <c r="BB296" s="113">
        <f>IF(fossil_CH4,K295*(1-EXP(-1/life_CH4))*CH4_to_CO2,0)</f>
        <v>8.7226257662654359E-12</v>
      </c>
    </row>
    <row r="297" spans="1:54" x14ac:dyDescent="0.2">
      <c r="A297" s="43">
        <v>290</v>
      </c>
      <c r="B297" s="107">
        <v>0</v>
      </c>
      <c r="C297" s="107">
        <v>0</v>
      </c>
      <c r="D297" s="107">
        <v>0</v>
      </c>
      <c r="E297" s="107">
        <v>0</v>
      </c>
      <c r="F297" s="107">
        <v>0</v>
      </c>
      <c r="G297" s="107">
        <v>0</v>
      </c>
      <c r="H297" s="131">
        <f>SUM(inventory[[#This Row],[CO2_IRF]:[other_IRF]])</f>
        <v>5.1768676336238408E-10</v>
      </c>
      <c r="I297" s="133">
        <f>SUM(inventory[[#This Row],[CO2_temp]:[other_temp]])</f>
        <v>3.3887560123108421E-13</v>
      </c>
      <c r="J297" s="117">
        <f>SUM(inventory[[#This Row],[CO2_mass0]:[CO2_mass3]])</f>
        <v>0.77641192844640006</v>
      </c>
      <c r="K297" s="117">
        <f>inventory[[#This Row],[CH4_flux]]+K296*EXP(-1/life_CH4)</f>
        <v>6.9680767124633793E-11</v>
      </c>
      <c r="L297" s="117">
        <f>inventory[[#This Row],[Gas1_flux]]+L296*EXP(-1/life_gas1)</f>
        <v>9.1018343589203868E-2</v>
      </c>
      <c r="M297" s="117">
        <f>inventory[[#This Row],[Gas2_flux]]+M296*EXP(-1/life_gas2)</f>
        <v>0</v>
      </c>
      <c r="N297" s="140">
        <f>inventory[[#This Row],[Gas3_flux]]+N296*EXP(-1/life_gas3)</f>
        <v>1.589327283456508E-3</v>
      </c>
      <c r="O297" s="3">
        <f>inventory[[#This Row],[CO2]]*A_CO2</f>
        <v>1.3600407750595588E-15</v>
      </c>
      <c r="P297" s="3">
        <f>inventory[[#This Row],[CH4]]*A_CH4</f>
        <v>1.466964446167656E-23</v>
      </c>
      <c r="Q297" s="3">
        <f>inventory[[#This Row],[gas1]]*A_gas1</f>
        <v>3.2478668431667683E-14</v>
      </c>
      <c r="R297" s="3">
        <f>inventory[[#This Row],[gas2]]*A_gas2</f>
        <v>0</v>
      </c>
      <c r="S297" s="3">
        <f>inventory[[#This Row],[gas3]]*A_gas3</f>
        <v>1.6939404403319837E-14</v>
      </c>
      <c r="T297" s="142">
        <f>inventory[[#This Row],[Other_forcing]]/earth_area</f>
        <v>0</v>
      </c>
      <c r="U297" s="3">
        <f>U296+A_CO2*(AX296+AY296*life1_CO2*(1-EXP(-1/life1_CO2))+AZ296*life2_CO2*(1-EXP(-1/life2_CO2))+BA296*life3_CO2*(1-EXP(-1/life3_CO2)))</f>
        <v>4.9118005527875088E-13</v>
      </c>
      <c r="V297" s="3">
        <f t="shared" si="52"/>
        <v>2.6105279665873109E-12</v>
      </c>
      <c r="W297" s="3">
        <f t="shared" si="53"/>
        <v>3.9247299307442857E-11</v>
      </c>
      <c r="X297" s="3">
        <f t="shared" si="54"/>
        <v>-3.5199999999999995E-12</v>
      </c>
      <c r="Y297" s="3">
        <f t="shared" si="55"/>
        <v>4.7885775603307514E-10</v>
      </c>
      <c r="Z297" s="142">
        <f>Z296+inventory[[#This Row],[Other_radfor]]</f>
        <v>0</v>
      </c>
      <c r="AA297" s="3">
        <f>SUM(inventory[[#This Row],[CO2_temp_s1]:[CO2_temp_s2]])</f>
        <v>1.2215820301116708E-15</v>
      </c>
      <c r="AB297" s="3">
        <f>inventory[[#This Row],[CH4_temp_s1]]+inventory[[#This Row],[CH4_temp_s2]]</f>
        <v>1.3890785034283585E-15</v>
      </c>
      <c r="AC297" s="3">
        <f>inventory[[#This Row],[gas1_temp_s1]]+inventory[[#This Row],[gas1_temp_s2]]</f>
        <v>4.7802404140086492E-14</v>
      </c>
      <c r="AD297" s="3">
        <f>inventory[[#This Row],[gas2_temp_s1]]+inventory[[#This Row],[gas2_temp_s2]]</f>
        <v>-1.8163466698445501E-15</v>
      </c>
      <c r="AE297" s="3">
        <f>inventory[[#This Row],[gas3_temp_s1]]+inventory[[#This Row],[gas3_temp_s2]]</f>
        <v>2.9027888322730226E-13</v>
      </c>
      <c r="AF297" s="142">
        <f>inventory[[#This Row],[other_temp_s1]]+inventory[[#This Row],[other_temp_s2]]</f>
        <v>0</v>
      </c>
      <c r="AG297" s="118">
        <f>inventory[[#This Row],[CO2_flux]]+AG296</f>
        <v>1</v>
      </c>
      <c r="AH297" s="118">
        <f>inventory[[#This Row],[CH4_flux]]+AH296</f>
        <v>1</v>
      </c>
      <c r="AI297" s="118">
        <f>inventory[[#This Row],[Gas1_flux]]+AI296</f>
        <v>1</v>
      </c>
      <c r="AJ297" s="118">
        <f>inventory[[#This Row],[Gas2_flux]]+AJ296</f>
        <v>1</v>
      </c>
      <c r="AK297" s="144">
        <f>inventory[[#This Row],[Gas3_flux]]+AK296</f>
        <v>1</v>
      </c>
      <c r="AL297" s="113">
        <f>A_CO2*(AX296*clim_sens1*(1-EXP(-1/clim_time1))
+AY296*clim_sens1*life1_CO2/(life1_CO2-clim_time1)*(EXP(-1/life1_CO2)-EXP(-1/clim_time1))
+AZ296*clim_sens1*life2_CO2/(life2_CO2-clim_time1)*(EXP(-1/life2_CO2)-EXP(-1/clim_time1))
+BA296*clim_sens1*life3_CO2/(life3_CO2-clim_time1)*(EXP(-1/life3_CO2)-EXP(-1/clim_time1)))
+AL296*EXP(-1/clim_time1)</f>
        <v>8.6454352334434554E-16</v>
      </c>
      <c r="AM297" s="113">
        <f>A_CO2*(AX296*clim_sens2*(1-EXP(-1/clim_time2))
+AY296*clim_sens2*life1_CO2/(life1_CO2-clim_time2)*(EXP(-1/life1_CO2)-EXP(-1/clim_time2))
+AZ296*clim_sens2*life2_CO2/(life2_CO2-clim_time2)*(EXP(-1/life2_CO2)-EXP(-1/clim_time2))
+BA296*clim_sens2*life3_CO2/(life3_CO2-clim_time2)*(EXP(-1/life3_CO2)-EXP(-1/clim_time2)))
+AM296*EXP(-1/clim_time2)</f>
        <v>3.5703850676732517E-16</v>
      </c>
      <c r="AN297" s="113">
        <f t="shared" si="56"/>
        <v>2.8694873510824517E-23</v>
      </c>
      <c r="AO297" s="113">
        <f t="shared" si="57"/>
        <v>1.3890784747334849E-15</v>
      </c>
      <c r="AP297" s="113">
        <f t="shared" si="58"/>
        <v>2.2022902428296909E-14</v>
      </c>
      <c r="AQ297" s="113">
        <f t="shared" si="59"/>
        <v>2.5779501711789583E-14</v>
      </c>
      <c r="AR297" s="113">
        <f t="shared" si="60"/>
        <v>-2.6875828298821777E-28</v>
      </c>
      <c r="AS297" s="113">
        <f t="shared" si="61"/>
        <v>-1.8163466698442814E-15</v>
      </c>
      <c r="AT297" s="113">
        <f t="shared" si="62"/>
        <v>1.314192317027212E-14</v>
      </c>
      <c r="AU297" s="113">
        <f t="shared" si="63"/>
        <v>2.7713696005703014E-13</v>
      </c>
      <c r="AV297" s="113">
        <f t="shared" si="64"/>
        <v>0</v>
      </c>
      <c r="AW297" s="149">
        <f>T296*Other_forcing_efficacy*clim_sens2*(1-EXP(-1/clim_time2))
+AW296*EXP(-1/clim_time2)</f>
        <v>0</v>
      </c>
      <c r="AX297" s="113">
        <f>p_0*(inventory[[#This Row],[CO2_flux]]+inventory[[#This Row],[CH4_to_CO2]])+AX296</f>
        <v>0.51608749997918069</v>
      </c>
      <c r="AY297" s="113">
        <f>p_1*(inventory[[#This Row],[CO2_flux]]+inventory[[#This Row],[CH4_to_CO2]])+AY296*EXP(-1/life1_CO2)</f>
        <v>0.2600104610831564</v>
      </c>
      <c r="AZ297" s="113">
        <f>p_2*(inventory[[#This Row],[CO2_flux]]+inventory[[#This Row],[CH4_to_CO2]])+AZ296*EXP(-1/life2_CO2)</f>
        <v>3.139673682668356E-4</v>
      </c>
      <c r="BA297" s="113">
        <f>p_3*(inventory[[#This Row],[CO2_flux]]+inventory[[#This Row],[CH4_to_CO2]])+BA296*EXP(-1/life3_CO2)</f>
        <v>1.5796178812760315E-11</v>
      </c>
      <c r="BB297" s="113">
        <f>IF(fossil_CH4,K296*(1-EXP(-1/life_CH4))*CH4_to_CO2,0)</f>
        <v>8.0468052659510082E-12</v>
      </c>
    </row>
    <row r="298" spans="1:54" x14ac:dyDescent="0.2">
      <c r="A298" s="43">
        <v>291</v>
      </c>
      <c r="B298" s="107">
        <v>0</v>
      </c>
      <c r="C298" s="107">
        <v>0</v>
      </c>
      <c r="D298" s="107">
        <v>0</v>
      </c>
      <c r="E298" s="107">
        <v>0</v>
      </c>
      <c r="F298" s="107">
        <v>0</v>
      </c>
      <c r="G298" s="107">
        <v>0</v>
      </c>
      <c r="H298" s="131">
        <f>SUM(inventory[[#This Row],[CO2_IRF]:[other_IRF]])</f>
        <v>5.1773722022208976E-10</v>
      </c>
      <c r="I298" s="133">
        <f>SUM(inventory[[#This Row],[CO2_temp]:[other_temp]])</f>
        <v>3.3771891227070197E-13</v>
      </c>
      <c r="J298" s="117">
        <f>SUM(inventory[[#This Row],[CO2_mass0]:[CO2_mass3]])</f>
        <v>0.77574503186315447</v>
      </c>
      <c r="K298" s="117">
        <f>inventory[[#This Row],[CH4_flux]]+K297*EXP(-1/life_CH4)</f>
        <v>6.4281969542076803E-11</v>
      </c>
      <c r="L298" s="117">
        <f>inventory[[#This Row],[Gas1_flux]]+L297*EXP(-1/life_gas1)</f>
        <v>9.0269225666007522E-2</v>
      </c>
      <c r="M298" s="117">
        <f>inventory[[#This Row],[Gas2_flux]]+M297*EXP(-1/life_gas2)</f>
        <v>0</v>
      </c>
      <c r="N298" s="140">
        <f>inventory[[#This Row],[Gas3_flux]]+N297*EXP(-1/life_gas3)</f>
        <v>1.5543984350842809E-3</v>
      </c>
      <c r="O298" s="3">
        <f>inventory[[#This Row],[CO2]]*A_CO2</f>
        <v>1.3588725723146874E-15</v>
      </c>
      <c r="P298" s="3">
        <f>inventory[[#This Row],[CH4]]*A_CH4</f>
        <v>1.3533054778112767E-23</v>
      </c>
      <c r="Q298" s="3">
        <f>inventory[[#This Row],[gas1]]*A_gas1</f>
        <v>3.2211355803418543E-14</v>
      </c>
      <c r="R298" s="3">
        <f>inventory[[#This Row],[gas2]]*A_gas2</f>
        <v>0</v>
      </c>
      <c r="S298" s="3">
        <f>inventory[[#This Row],[gas3]]*A_gas3</f>
        <v>1.6567124952713155E-14</v>
      </c>
      <c r="T298" s="142">
        <f>inventory[[#This Row],[Other_forcing]]/earth_area</f>
        <v>0</v>
      </c>
      <c r="U298" s="3">
        <f>U297+A_CO2*(AX297+AY297*life1_CO2*(1-EXP(-1/life1_CO2))+AZ297*life2_CO2*(1-EXP(-1/life2_CO2))+BA297*life3_CO2*(1-EXP(-1/life3_CO2)))</f>
        <v>4.92539511674877E-13</v>
      </c>
      <c r="V298" s="3">
        <f t="shared" si="52"/>
        <v>2.6105279666014044E-12</v>
      </c>
      <c r="W298" s="3">
        <f t="shared" si="53"/>
        <v>3.9279644135461004E-11</v>
      </c>
      <c r="X298" s="3">
        <f t="shared" si="54"/>
        <v>-3.5199999999999995E-12</v>
      </c>
      <c r="Y298" s="3">
        <f t="shared" si="55"/>
        <v>4.7887450860835243E-10</v>
      </c>
      <c r="Z298" s="142">
        <f>Z297+inventory[[#This Row],[Other_radfor]]</f>
        <v>0</v>
      </c>
      <c r="AA298" s="3">
        <f>SUM(inventory[[#This Row],[CO2_temp_s1]:[CO2_temp_s2]])</f>
        <v>1.2213778896108742E-15</v>
      </c>
      <c r="AB298" s="3">
        <f>inventory[[#This Row],[CH4_temp_s1]]+inventory[[#This Row],[CH4_temp_s2]]</f>
        <v>1.3856905066216347E-15</v>
      </c>
      <c r="AC298" s="3">
        <f>inventory[[#This Row],[gas1_temp_s1]]+inventory[[#This Row],[gas1_temp_s2]]</f>
        <v>4.7592113570047381E-14</v>
      </c>
      <c r="AD298" s="3">
        <f>inventory[[#This Row],[gas2_temp_s1]]+inventory[[#This Row],[gas2_temp_s2]]</f>
        <v>-1.8119165582144815E-15</v>
      </c>
      <c r="AE298" s="3">
        <f>inventory[[#This Row],[gas3_temp_s1]]+inventory[[#This Row],[gas3_temp_s2]]</f>
        <v>2.8933164686263655E-13</v>
      </c>
      <c r="AF298" s="142">
        <f>inventory[[#This Row],[other_temp_s1]]+inventory[[#This Row],[other_temp_s2]]</f>
        <v>0</v>
      </c>
      <c r="AG298" s="118">
        <f>inventory[[#This Row],[CO2_flux]]+AG297</f>
        <v>1</v>
      </c>
      <c r="AH298" s="118">
        <f>inventory[[#This Row],[CH4_flux]]+AH297</f>
        <v>1</v>
      </c>
      <c r="AI298" s="118">
        <f>inventory[[#This Row],[Gas1_flux]]+AI297</f>
        <v>1</v>
      </c>
      <c r="AJ298" s="118">
        <f>inventory[[#This Row],[Gas2_flux]]+AJ297</f>
        <v>1</v>
      </c>
      <c r="AK298" s="144">
        <f>inventory[[#This Row],[Gas3_flux]]+AK297</f>
        <v>1</v>
      </c>
      <c r="AL298" s="113">
        <f>A_CO2*(AX297*clim_sens1*(1-EXP(-1/clim_time1))
+AY297*clim_sens1*life1_CO2/(life1_CO2-clim_time1)*(EXP(-1/life1_CO2)-EXP(-1/clim_time1))
+AZ297*clim_sens1*life2_CO2/(life2_CO2-clim_time1)*(EXP(-1/life2_CO2)-EXP(-1/clim_time1))
+BA297*clim_sens1*life3_CO2/(life3_CO2-clim_time1)*(EXP(-1/life3_CO2)-EXP(-1/clim_time1)))
+AL297*EXP(-1/clim_time1)</f>
        <v>8.6378775339738262E-16</v>
      </c>
      <c r="AM298" s="113">
        <f>A_CO2*(AX297*clim_sens2*(1-EXP(-1/clim_time2))
+AY297*clim_sens2*life1_CO2/(life1_CO2-clim_time2)*(EXP(-1/life1_CO2)-EXP(-1/clim_time2))
+AZ297*clim_sens2*life2_CO2/(life2_CO2-clim_time2)*(EXP(-1/life2_CO2)-EXP(-1/clim_time2))
+BA297*clim_sens2*life3_CO2/(life3_CO2-clim_time2)*(EXP(-1/life3_CO2)-EXP(-1/clim_time2)))
+AM297*EXP(-1/clim_time2)</f>
        <v>3.575901362134916E-16</v>
      </c>
      <c r="AN298" s="113">
        <f t="shared" si="56"/>
        <v>2.6471637347134717E-23</v>
      </c>
      <c r="AO298" s="113">
        <f t="shared" si="57"/>
        <v>1.3856904801499973E-15</v>
      </c>
      <c r="AP298" s="113">
        <f t="shared" si="58"/>
        <v>2.1841644999527395E-14</v>
      </c>
      <c r="AQ298" s="113">
        <f t="shared" si="59"/>
        <v>2.5750468570519982E-14</v>
      </c>
      <c r="AR298" s="113">
        <f t="shared" si="60"/>
        <v>-2.3859433825065321E-28</v>
      </c>
      <c r="AS298" s="113">
        <f t="shared" si="61"/>
        <v>-1.8119165582142428E-15</v>
      </c>
      <c r="AT298" s="113">
        <f t="shared" si="62"/>
        <v>1.2853101448962224E-14</v>
      </c>
      <c r="AU298" s="113">
        <f t="shared" si="63"/>
        <v>2.7647854541367434E-13</v>
      </c>
      <c r="AV298" s="113">
        <f t="shared" si="64"/>
        <v>0</v>
      </c>
      <c r="AW298" s="149">
        <f>T297*Other_forcing_efficacy*clim_sens2*(1-EXP(-1/clim_time2))
+AW297*EXP(-1/clim_time2)</f>
        <v>0</v>
      </c>
      <c r="AX298" s="113">
        <f>p_0*(inventory[[#This Row],[CO2_flux]]+inventory[[#This Row],[CH4_to_CO2]])+AX297</f>
        <v>0.51608749998079373</v>
      </c>
      <c r="AY298" s="113">
        <f>p_1*(inventory[[#This Row],[CO2_flux]]+inventory[[#This Row],[CH4_to_CO2]])+AY297*EXP(-1/life1_CO2)</f>
        <v>0.25935204041638532</v>
      </c>
      <c r="AZ298" s="113">
        <f>p_2*(inventory[[#This Row],[CO2_flux]]+inventory[[#This Row],[CH4_to_CO2]])+AZ297*EXP(-1/life2_CO2)</f>
        <v>3.054914514031782E-4</v>
      </c>
      <c r="BA298" s="113">
        <f>p_3*(inventory[[#This Row],[CO2_flux]]+inventory[[#This Row],[CH4_to_CO2]])+BA297*EXP(-1/life3_CO2)</f>
        <v>1.4572306351146446E-11</v>
      </c>
      <c r="BB298" s="113">
        <f>IF(fossil_CH4,K297*(1-EXP(-1/life_CH4))*CH4_to_CO2,0)</f>
        <v>7.4233466760158658E-12</v>
      </c>
    </row>
    <row r="299" spans="1:54" x14ac:dyDescent="0.2">
      <c r="A299" s="43">
        <v>292</v>
      </c>
      <c r="B299" s="107">
        <v>0</v>
      </c>
      <c r="C299" s="107">
        <v>0</v>
      </c>
      <c r="D299" s="107">
        <v>0</v>
      </c>
      <c r="E299" s="107">
        <v>0</v>
      </c>
      <c r="F299" s="107">
        <v>0</v>
      </c>
      <c r="G299" s="107">
        <v>0</v>
      </c>
      <c r="H299" s="131">
        <f>SUM(inventory[[#This Row],[CO2_IRF]:[other_IRF]])</f>
        <v>5.1778704153070338E-10</v>
      </c>
      <c r="I299" s="133">
        <f>SUM(inventory[[#This Row],[CO2_temp]:[other_temp]])</f>
        <v>3.365710726289348E-13</v>
      </c>
      <c r="J299" s="117">
        <f>SUM(inventory[[#This Row],[CO2_mass0]:[CO2_mass3]])</f>
        <v>0.77508003140592363</v>
      </c>
      <c r="K299" s="117">
        <f>inventory[[#This Row],[CH4_flux]]+K298*EXP(-1/life_CH4)</f>
        <v>5.9301465507943145E-11</v>
      </c>
      <c r="L299" s="117">
        <f>inventory[[#This Row],[Gas1_flux]]+L298*EXP(-1/life_gas1)</f>
        <v>8.952627328747749E-2</v>
      </c>
      <c r="M299" s="117">
        <f>inventory[[#This Row],[Gas2_flux]]+M298*EXP(-1/life_gas2)</f>
        <v>0</v>
      </c>
      <c r="N299" s="140">
        <f>inventory[[#This Row],[Gas3_flux]]+N298*EXP(-1/life_gas3)</f>
        <v>1.5202372224666963E-3</v>
      </c>
      <c r="O299" s="3">
        <f>inventory[[#This Row],[CO2]]*A_CO2</f>
        <v>1.3577076910137562E-15</v>
      </c>
      <c r="P299" s="3">
        <f>inventory[[#This Row],[CH4]]*A_CH4</f>
        <v>1.2484526949910121E-23</v>
      </c>
      <c r="Q299" s="3">
        <f>inventory[[#This Row],[gas1]]*A_gas1</f>
        <v>3.1946243266634715E-14</v>
      </c>
      <c r="R299" s="3">
        <f>inventory[[#This Row],[gas2]]*A_gas2</f>
        <v>0</v>
      </c>
      <c r="S299" s="3">
        <f>inventory[[#This Row],[gas3]]*A_gas3</f>
        <v>1.6203027135063823E-14</v>
      </c>
      <c r="T299" s="142">
        <f>inventory[[#This Row],[Other_forcing]]/earth_area</f>
        <v>0</v>
      </c>
      <c r="U299" s="3">
        <f>U298+A_CO2*(AX298+AY298*life1_CO2*(1-EXP(-1/life1_CO2))+AZ298*life2_CO2*(1-EXP(-1/life2_CO2))+BA298*life3_CO2*(1-EXP(-1/life3_CO2)))</f>
        <v>4.9389780153051192E-13</v>
      </c>
      <c r="V299" s="3">
        <f t="shared" si="52"/>
        <v>2.6105279666144063E-12</v>
      </c>
      <c r="W299" s="3">
        <f t="shared" si="53"/>
        <v>3.9311722752411844E-11</v>
      </c>
      <c r="X299" s="3">
        <f t="shared" si="54"/>
        <v>-3.5199999999999995E-12</v>
      </c>
      <c r="Y299" s="3">
        <f t="shared" si="55"/>
        <v>4.7889089301014667E-10</v>
      </c>
      <c r="Z299" s="142">
        <f>Z298+inventory[[#This Row],[Other_radfor]]</f>
        <v>0</v>
      </c>
      <c r="AA299" s="3">
        <f>SUM(inventory[[#This Row],[CO2_temp_s1]:[CO2_temp_s2]])</f>
        <v>1.2211733945073069E-15</v>
      </c>
      <c r="AB299" s="3">
        <f>inventory[[#This Row],[CH4_temp_s1]]+inventory[[#This Row],[CH4_temp_s2]]</f>
        <v>1.3823107733833426E-15</v>
      </c>
      <c r="AC299" s="3">
        <f>inventory[[#This Row],[gas1_temp_s1]]+inventory[[#This Row],[gas1_temp_s2]]</f>
        <v>4.7383107087675072E-14</v>
      </c>
      <c r="AD299" s="3">
        <f>inventory[[#This Row],[gas2_temp_s1]]+inventory[[#This Row],[gas2_temp_s2]]</f>
        <v>-1.8074972517293704E-15</v>
      </c>
      <c r="AE299" s="3">
        <f>inventory[[#This Row],[gas3_temp_s1]]+inventory[[#This Row],[gas3_temp_s2]]</f>
        <v>2.8839197862509846E-13</v>
      </c>
      <c r="AF299" s="142">
        <f>inventory[[#This Row],[other_temp_s1]]+inventory[[#This Row],[other_temp_s2]]</f>
        <v>0</v>
      </c>
      <c r="AG299" s="118">
        <f>inventory[[#This Row],[CO2_flux]]+AG298</f>
        <v>1</v>
      </c>
      <c r="AH299" s="118">
        <f>inventory[[#This Row],[CH4_flux]]+AH298</f>
        <v>1</v>
      </c>
      <c r="AI299" s="118">
        <f>inventory[[#This Row],[Gas1_flux]]+AI298</f>
        <v>1</v>
      </c>
      <c r="AJ299" s="118">
        <f>inventory[[#This Row],[Gas2_flux]]+AJ298</f>
        <v>1</v>
      </c>
      <c r="AK299" s="144">
        <f>inventory[[#This Row],[Gas3_flux]]+AK298</f>
        <v>1</v>
      </c>
      <c r="AL299" s="113">
        <f>A_CO2*(AX298*clim_sens1*(1-EXP(-1/clim_time1))
+AY298*clim_sens1*life1_CO2/(life1_CO2-clim_time1)*(EXP(-1/life1_CO2)-EXP(-1/clim_time1))
+AZ298*clim_sens1*life2_CO2/(life2_CO2-clim_time1)*(EXP(-1/life2_CO2)-EXP(-1/clim_time1))
+BA298*clim_sens1*life3_CO2/(life3_CO2-clim_time1)*(EXP(-1/life3_CO2)-EXP(-1/clim_time1)))
+AL298*EXP(-1/clim_time1)</f>
        <v>8.630341948830264E-16</v>
      </c>
      <c r="AM299" s="113">
        <f>A_CO2*(AX298*clim_sens2*(1-EXP(-1/clim_time2))
+AY298*clim_sens2*life1_CO2/(life1_CO2-clim_time2)*(EXP(-1/life1_CO2)-EXP(-1/clim_time2))
+AZ298*clim_sens2*life2_CO2/(life2_CO2-clim_time2)*(EXP(-1/life2_CO2)-EXP(-1/clim_time2))
+BA298*clim_sens2*life3_CO2/(life3_CO2-clim_time2)*(EXP(-1/life3_CO2)-EXP(-1/clim_time2)))
+AM298*EXP(-1/clim_time2)</f>
        <v>3.5813919962428062E-16</v>
      </c>
      <c r="AN299" s="113">
        <f t="shared" si="56"/>
        <v>2.442065371308728E-23</v>
      </c>
      <c r="AO299" s="113">
        <f t="shared" si="57"/>
        <v>1.382310748962689E-15</v>
      </c>
      <c r="AP299" s="113">
        <f t="shared" si="58"/>
        <v>2.1661879392991168E-14</v>
      </c>
      <c r="AQ299" s="113">
        <f t="shared" si="59"/>
        <v>2.5721227694683901E-14</v>
      </c>
      <c r="AR299" s="113">
        <f t="shared" si="60"/>
        <v>-2.1181582800840701E-28</v>
      </c>
      <c r="AS299" s="113">
        <f t="shared" si="61"/>
        <v>-1.8074972517291586E-15</v>
      </c>
      <c r="AT299" s="113">
        <f t="shared" si="62"/>
        <v>1.2570627199450689E-14</v>
      </c>
      <c r="AU299" s="113">
        <f t="shared" si="63"/>
        <v>2.7582135142564776E-13</v>
      </c>
      <c r="AV299" s="113">
        <f t="shared" si="64"/>
        <v>0</v>
      </c>
      <c r="AW299" s="149">
        <f>T298*Other_forcing_efficacy*clim_sens2*(1-EXP(-1/clim_time2))
+AW298*EXP(-1/clim_time2)</f>
        <v>0</v>
      </c>
      <c r="AX299" s="113">
        <f>p_0*(inventory[[#This Row],[CO2_flux]]+inventory[[#This Row],[CH4_to_CO2]])+AX298</f>
        <v>0.51608749998228187</v>
      </c>
      <c r="AY299" s="113">
        <f>p_1*(inventory[[#This Row],[CO2_flux]]+inventory[[#This Row],[CH4_to_CO2]])+AY298*EXP(-1/life1_CO2)</f>
        <v>0.25869528705846107</v>
      </c>
      <c r="AZ299" s="113">
        <f>p_2*(inventory[[#This Row],[CO2_flux]]+inventory[[#This Row],[CH4_to_CO2]])+AZ298*EXP(-1/life2_CO2)</f>
        <v>2.972443517374643E-4</v>
      </c>
      <c r="BA299" s="113">
        <f>p_3*(inventory[[#This Row],[CO2_flux]]+inventory[[#This Row],[CH4_to_CO2]])+BA298*EXP(-1/life3_CO2)</f>
        <v>1.3443258329041123E-11</v>
      </c>
      <c r="BB299" s="113">
        <f>IF(fossil_CH4,K298*(1-EXP(-1/life_CH4))*CH4_to_CO2,0)</f>
        <v>6.8481930469337795E-12</v>
      </c>
    </row>
    <row r="300" spans="1:54" x14ac:dyDescent="0.2">
      <c r="A300" s="43">
        <v>293</v>
      </c>
      <c r="B300" s="107">
        <v>0</v>
      </c>
      <c r="C300" s="107">
        <v>0</v>
      </c>
      <c r="D300" s="107">
        <v>0</v>
      </c>
      <c r="E300" s="107">
        <v>0</v>
      </c>
      <c r="F300" s="107">
        <v>0</v>
      </c>
      <c r="G300" s="107">
        <v>0</v>
      </c>
      <c r="H300" s="131">
        <f>SUM(inventory[[#This Row],[CO2_IRF]:[other_IRF]])</f>
        <v>5.178362375739583E-10</v>
      </c>
      <c r="I300" s="133">
        <f>SUM(inventory[[#This Row],[CO2_temp]:[other_temp]])</f>
        <v>3.3543193881889776E-13</v>
      </c>
      <c r="J300" s="117">
        <f>SUM(inventory[[#This Row],[CO2_mass0]:[CO2_mass3]])</f>
        <v>0.77441691667544077</v>
      </c>
      <c r="K300" s="117">
        <f>inventory[[#This Row],[CH4_flux]]+K299*EXP(-1/life_CH4)</f>
        <v>5.4706846047831208E-11</v>
      </c>
      <c r="L300" s="117">
        <f>inventory[[#This Row],[Gas1_flux]]+L299*EXP(-1/life_gas1)</f>
        <v>8.8789435708677839E-2</v>
      </c>
      <c r="M300" s="117">
        <f>inventory[[#This Row],[Gas2_flux]]+M299*EXP(-1/life_gas2)</f>
        <v>0</v>
      </c>
      <c r="N300" s="140">
        <f>inventory[[#This Row],[Gas3_flux]]+N299*EXP(-1/life_gas3)</f>
        <v>1.486826775174889E-3</v>
      </c>
      <c r="O300" s="3">
        <f>inventory[[#This Row],[CO2]]*A_CO2</f>
        <v>1.3565461129403694E-15</v>
      </c>
      <c r="P300" s="3">
        <f>inventory[[#This Row],[CH4]]*A_CH4</f>
        <v>1.1517238030774292E-23</v>
      </c>
      <c r="Q300" s="3">
        <f>inventory[[#This Row],[gas1]]*A_gas1</f>
        <v>3.1683312713670168E-14</v>
      </c>
      <c r="R300" s="3">
        <f>inventory[[#This Row],[gas2]]*A_gas2</f>
        <v>0</v>
      </c>
      <c r="S300" s="3">
        <f>inventory[[#This Row],[gas3]]*A_gas3</f>
        <v>1.5846931141581048E-14</v>
      </c>
      <c r="T300" s="142">
        <f>inventory[[#This Row],[Other_forcing]]/earth_area</f>
        <v>0</v>
      </c>
      <c r="U300" s="3">
        <f>U299+A_CO2*(AX299+AY299*life1_CO2*(1-EXP(-1/life1_CO2))+AZ299*life2_CO2*(1-EXP(-1/life2_CO2))+BA299*life3_CO2*(1-EXP(-1/life3_CO2)))</f>
        <v>4.952549281579651E-13</v>
      </c>
      <c r="V300" s="3">
        <f t="shared" si="52"/>
        <v>2.6105279666264008E-12</v>
      </c>
      <c r="W300" s="3">
        <f t="shared" si="53"/>
        <v>3.9343537349320553E-11</v>
      </c>
      <c r="X300" s="3">
        <f t="shared" si="54"/>
        <v>-3.5199999999999995E-12</v>
      </c>
      <c r="Y300" s="3">
        <f t="shared" si="55"/>
        <v>4.7890691732985342E-10</v>
      </c>
      <c r="Z300" s="142">
        <f>Z299+inventory[[#This Row],[Other_radfor]]</f>
        <v>0</v>
      </c>
      <c r="AA300" s="3">
        <f>SUM(inventory[[#This Row],[CO2_temp_s1]:[CO2_temp_s2]])</f>
        <v>1.2209685408912204E-15</v>
      </c>
      <c r="AB300" s="3">
        <f>inventory[[#This Row],[CH4_temp_s1]]+inventory[[#This Row],[CH4_temp_s2]]</f>
        <v>1.3789392835456103E-15</v>
      </c>
      <c r="AC300" s="3">
        <f>inventory[[#This Row],[gas1_temp_s1]]+inventory[[#This Row],[gas1_temp_s2]]</f>
        <v>4.7175375213891784E-14</v>
      </c>
      <c r="AD300" s="3">
        <f>inventory[[#This Row],[gas2_temp_s1]]+inventory[[#This Row],[gas2_temp_s2]]</f>
        <v>-1.8030887240352177E-15</v>
      </c>
      <c r="AE300" s="3">
        <f>inventory[[#This Row],[gas3_temp_s1]]+inventory[[#This Row],[gas3_temp_s2]]</f>
        <v>2.8745974450460437E-13</v>
      </c>
      <c r="AF300" s="142">
        <f>inventory[[#This Row],[other_temp_s1]]+inventory[[#This Row],[other_temp_s2]]</f>
        <v>0</v>
      </c>
      <c r="AG300" s="118">
        <f>inventory[[#This Row],[CO2_flux]]+AG299</f>
        <v>1</v>
      </c>
      <c r="AH300" s="118">
        <f>inventory[[#This Row],[CH4_flux]]+AH299</f>
        <v>1</v>
      </c>
      <c r="AI300" s="118">
        <f>inventory[[#This Row],[Gas1_flux]]+AI299</f>
        <v>1</v>
      </c>
      <c r="AJ300" s="118">
        <f>inventory[[#This Row],[Gas2_flux]]+AJ299</f>
        <v>1</v>
      </c>
      <c r="AK300" s="144">
        <f>inventory[[#This Row],[Gas3_flux]]+AK299</f>
        <v>1</v>
      </c>
      <c r="AL300" s="113">
        <f>A_CO2*(AX299*clim_sens1*(1-EXP(-1/clim_time1))
+AY299*clim_sens1*life1_CO2/(life1_CO2-clim_time1)*(EXP(-1/life1_CO2)-EXP(-1/clim_time1))
+AZ299*clim_sens1*life2_CO2/(life2_CO2-clim_time1)*(EXP(-1/life2_CO2)-EXP(-1/clim_time1))
+BA299*clim_sens1*life3_CO2/(life3_CO2-clim_time1)*(EXP(-1/life3_CO2)-EXP(-1/clim_time1)))
+AL299*EXP(-1/clim_time1)</f>
        <v>8.6228283416710721E-16</v>
      </c>
      <c r="AM300" s="113">
        <f>A_CO2*(AX299*clim_sens2*(1-EXP(-1/clim_time2))
+AY299*clim_sens2*life1_CO2/(life1_CO2-clim_time2)*(EXP(-1/life1_CO2)-EXP(-1/clim_time2))
+AZ299*clim_sens2*life2_CO2/(life2_CO2-clim_time2)*(EXP(-1/life2_CO2)-EXP(-1/clim_time2))
+BA299*clim_sens2*life3_CO2/(life3_CO2-clim_time2)*(EXP(-1/life3_CO2)-EXP(-1/clim_time2)))
+AM299*EXP(-1/clim_time2)</f>
        <v>3.5868570672411315E-16</v>
      </c>
      <c r="AN300" s="113">
        <f t="shared" si="56"/>
        <v>2.2528576834421032E-23</v>
      </c>
      <c r="AO300" s="113">
        <f t="shared" si="57"/>
        <v>1.3789392610170334E-15</v>
      </c>
      <c r="AP300" s="113">
        <f t="shared" si="58"/>
        <v>2.148359333038554E-14</v>
      </c>
      <c r="AQ300" s="113">
        <f t="shared" si="59"/>
        <v>2.5691781883506247E-14</v>
      </c>
      <c r="AR300" s="113">
        <f t="shared" si="60"/>
        <v>-1.880427897989496E-28</v>
      </c>
      <c r="AS300" s="113">
        <f t="shared" si="61"/>
        <v>-1.8030887240350296E-15</v>
      </c>
      <c r="AT300" s="113">
        <f t="shared" si="62"/>
        <v>1.2294360922540409E-14</v>
      </c>
      <c r="AU300" s="113">
        <f t="shared" si="63"/>
        <v>2.7516538358206397E-13</v>
      </c>
      <c r="AV300" s="113">
        <f t="shared" si="64"/>
        <v>0</v>
      </c>
      <c r="AW300" s="149">
        <f>T299*Other_forcing_efficacy*clim_sens2*(1-EXP(-1/clim_time2))
+AW299*EXP(-1/clim_time2)</f>
        <v>0</v>
      </c>
      <c r="AX300" s="113">
        <f>p_0*(inventory[[#This Row],[CO2_flux]]+inventory[[#This Row],[CH4_to_CO2]])+AX299</f>
        <v>0.51608749998365466</v>
      </c>
      <c r="AY300" s="113">
        <f>p_1*(inventory[[#This Row],[CO2_flux]]+inventory[[#This Row],[CH4_to_CO2]])+AY299*EXP(-1/life1_CO2)</f>
        <v>0.25804019678729195</v>
      </c>
      <c r="AZ300" s="113">
        <f>p_2*(inventory[[#This Row],[CO2_flux]]+inventory[[#This Row],[CH4_to_CO2]])+AZ299*EXP(-1/life2_CO2)</f>
        <v>2.8921989209247304E-4</v>
      </c>
      <c r="BA300" s="113">
        <f>p_3*(inventory[[#This Row],[CO2_flux]]+inventory[[#This Row],[CH4_to_CO2]])+BA299*EXP(-1/life3_CO2)</f>
        <v>1.2401687841754417E-11</v>
      </c>
      <c r="BB300" s="113">
        <f>IF(fossil_CH4,K299*(1-EXP(-1/life_CH4))*CH4_to_CO2,0)</f>
        <v>6.317601757653911E-12</v>
      </c>
    </row>
    <row r="301" spans="1:54" x14ac:dyDescent="0.2">
      <c r="A301" s="43">
        <v>294</v>
      </c>
      <c r="B301" s="107">
        <v>0</v>
      </c>
      <c r="C301" s="107">
        <v>0</v>
      </c>
      <c r="D301" s="107">
        <v>0</v>
      </c>
      <c r="E301" s="107">
        <v>0</v>
      </c>
      <c r="F301" s="107">
        <v>0</v>
      </c>
      <c r="G301" s="107">
        <v>0</v>
      </c>
      <c r="H301" s="131">
        <f>SUM(inventory[[#This Row],[CO2_IRF]:[other_IRF]])</f>
        <v>5.1788481844171088E-10</v>
      </c>
      <c r="I301" s="133">
        <f>SUM(inventory[[#This Row],[CO2_temp]:[other_temp]])</f>
        <v>3.3430137029559821E-13</v>
      </c>
      <c r="J301" s="117">
        <f>SUM(inventory[[#This Row],[CO2_mass0]:[CO2_mass3]])</f>
        <v>0.77375567744988916</v>
      </c>
      <c r="K301" s="117">
        <f>inventory[[#This Row],[CH4_flux]]+K300*EXP(-1/life_CH4)</f>
        <v>5.0468213202930524E-11</v>
      </c>
      <c r="L301" s="117">
        <f>inventory[[#This Row],[Gas1_flux]]+L300*EXP(-1/life_gas1)</f>
        <v>8.8058662602324034E-2</v>
      </c>
      <c r="M301" s="117">
        <f>inventory[[#This Row],[Gas2_flux]]+M300*EXP(-1/life_gas2)</f>
        <v>0</v>
      </c>
      <c r="N301" s="140">
        <f>inventory[[#This Row],[Gas3_flux]]+N300*EXP(-1/life_gas3)</f>
        <v>1.4541505935435602E-3</v>
      </c>
      <c r="O301" s="3">
        <f>inventory[[#This Row],[CO2]]*A_CO2</f>
        <v>1.3553878201889706E-15</v>
      </c>
      <c r="P301" s="3">
        <f>inventory[[#This Row],[CH4]]*A_CH4</f>
        <v>1.0624893709606566E-23</v>
      </c>
      <c r="Q301" s="3">
        <f>inventory[[#This Row],[gas1]]*A_gas1</f>
        <v>3.1422546185912127E-14</v>
      </c>
      <c r="R301" s="3">
        <f>inventory[[#This Row],[gas2]]*A_gas2</f>
        <v>0</v>
      </c>
      <c r="S301" s="3">
        <f>inventory[[#This Row],[gas3]]*A_gas3</f>
        <v>1.5498661115154764E-14</v>
      </c>
      <c r="T301" s="142">
        <f>inventory[[#This Row],[Other_forcing]]/earth_area</f>
        <v>0</v>
      </c>
      <c r="U301" s="3">
        <f>U300+A_CO2*(AX300+AY300*life1_CO2*(1-EXP(-1/life1_CO2))+AZ300*life2_CO2*(1-EXP(-1/life2_CO2))+BA300*life3_CO2*(1-EXP(-1/life3_CO2)))</f>
        <v>4.9661089485148575E-13</v>
      </c>
      <c r="V301" s="3">
        <f t="shared" si="52"/>
        <v>2.610527966637466E-12</v>
      </c>
      <c r="W301" s="3">
        <f t="shared" si="53"/>
        <v>3.9375090099179279E-11</v>
      </c>
      <c r="X301" s="3">
        <f t="shared" si="54"/>
        <v>-3.5199999999999995E-12</v>
      </c>
      <c r="Y301" s="3">
        <f t="shared" si="55"/>
        <v>4.7892258948104259E-10</v>
      </c>
      <c r="Z301" s="142">
        <f>Z300+inventory[[#This Row],[Other_radfor]]</f>
        <v>0</v>
      </c>
      <c r="AA301" s="3">
        <f>SUM(inventory[[#This Row],[CO2_temp_s1]:[CO2_temp_s2]])</f>
        <v>1.2207633250616626E-15</v>
      </c>
      <c r="AB301" s="3">
        <f>inventory[[#This Row],[CH4_temp_s1]]+inventory[[#This Row],[CH4_temp_s2]]</f>
        <v>1.3755760169907499E-15</v>
      </c>
      <c r="AC301" s="3">
        <f>inventory[[#This Row],[gas1_temp_s1]]+inventory[[#This Row],[gas1_temp_s2]]</f>
        <v>4.6968908544979124E-14</v>
      </c>
      <c r="AD301" s="3">
        <f>inventory[[#This Row],[gas2_temp_s1]]+inventory[[#This Row],[gas2_temp_s2]]</f>
        <v>-1.7986909488423011E-15</v>
      </c>
      <c r="AE301" s="3">
        <f>inventory[[#This Row],[gas3_temp_s1]]+inventory[[#This Row],[gas3_temp_s2]]</f>
        <v>2.86534813357409E-13</v>
      </c>
      <c r="AF301" s="142">
        <f>inventory[[#This Row],[other_temp_s1]]+inventory[[#This Row],[other_temp_s2]]</f>
        <v>0</v>
      </c>
      <c r="AG301" s="118">
        <f>inventory[[#This Row],[CO2_flux]]+AG300</f>
        <v>1</v>
      </c>
      <c r="AH301" s="118">
        <f>inventory[[#This Row],[CH4_flux]]+AH300</f>
        <v>1</v>
      </c>
      <c r="AI301" s="118">
        <f>inventory[[#This Row],[Gas1_flux]]+AI300</f>
        <v>1</v>
      </c>
      <c r="AJ301" s="118">
        <f>inventory[[#This Row],[Gas2_flux]]+AJ300</f>
        <v>1</v>
      </c>
      <c r="AK301" s="144">
        <f>inventory[[#This Row],[Gas3_flux]]+AK300</f>
        <v>1</v>
      </c>
      <c r="AL301" s="113">
        <f>A_CO2*(AX300*clim_sens1*(1-EXP(-1/clim_time1))
+AY300*clim_sens1*life1_CO2/(life1_CO2-clim_time1)*(EXP(-1/life1_CO2)-EXP(-1/clim_time1))
+AZ300*clim_sens1*life2_CO2/(life2_CO2-clim_time1)*(EXP(-1/life2_CO2)-EXP(-1/clim_time1))
+BA300*clim_sens1*life3_CO2/(life3_CO2-clim_time1)*(EXP(-1/life3_CO2)-EXP(-1/clim_time1)))
+AL300*EXP(-1/clim_time1)</f>
        <v>8.615336578668678E-16</v>
      </c>
      <c r="AM301" s="113">
        <f>A_CO2*(AX300*clim_sens2*(1-EXP(-1/clim_time2))
+AY300*clim_sens2*life1_CO2/(life1_CO2-clim_time2)*(EXP(-1/life1_CO2)-EXP(-1/clim_time2))
+AZ300*clim_sens2*life2_CO2/(life2_CO2-clim_time2)*(EXP(-1/life2_CO2)-EXP(-1/clim_time2))
+BA300*clim_sens2*life3_CO2/(life3_CO2-clim_time2)*(EXP(-1/life3_CO2)-EXP(-1/clim_time2)))
+AM300*EXP(-1/clim_time2)</f>
        <v>3.5922966719479488E-16</v>
      </c>
      <c r="AN301" s="113">
        <f t="shared" si="56"/>
        <v>2.0783094933852037E-23</v>
      </c>
      <c r="AO301" s="113">
        <f t="shared" si="57"/>
        <v>1.375575996207655E-15</v>
      </c>
      <c r="AP301" s="113">
        <f t="shared" si="58"/>
        <v>2.1306774634463228E-14</v>
      </c>
      <c r="AQ301" s="113">
        <f t="shared" si="59"/>
        <v>2.56621339105159E-14</v>
      </c>
      <c r="AR301" s="113">
        <f t="shared" si="60"/>
        <v>-1.6693790604717461E-28</v>
      </c>
      <c r="AS301" s="113">
        <f t="shared" si="61"/>
        <v>-1.7986909488421343E-15</v>
      </c>
      <c r="AT301" s="113">
        <f t="shared" si="62"/>
        <v>1.2024166184825924E-14</v>
      </c>
      <c r="AU301" s="113">
        <f t="shared" si="63"/>
        <v>2.7451064717258305E-13</v>
      </c>
      <c r="AV301" s="113">
        <f t="shared" si="64"/>
        <v>0</v>
      </c>
      <c r="AW301" s="149">
        <f>T300*Other_forcing_efficacy*clim_sens2*(1-EXP(-1/clim_time2))
+AW300*EXP(-1/clim_time2)</f>
        <v>0</v>
      </c>
      <c r="AX301" s="113">
        <f>p_0*(inventory[[#This Row],[CO2_flux]]+inventory[[#This Row],[CH4_to_CO2]])+AX300</f>
        <v>0.51608749998492109</v>
      </c>
      <c r="AY301" s="113">
        <f>p_1*(inventory[[#This Row],[CO2_flux]]+inventory[[#This Row],[CH4_to_CO2]])+AY300*EXP(-1/life1_CO2)</f>
        <v>0.25738676539147698</v>
      </c>
      <c r="AZ301" s="113">
        <f>p_2*(inventory[[#This Row],[CO2_flux]]+inventory[[#This Row],[CH4_to_CO2]])+AZ300*EXP(-1/life2_CO2)</f>
        <v>2.8141206205018442E-4</v>
      </c>
      <c r="BA301" s="113">
        <f>p_3*(inventory[[#This Row],[CO2_flux]]+inventory[[#This Row],[CH4_to_CO2]])+BA300*EXP(-1/life3_CO2)</f>
        <v>1.1440817215575269E-11</v>
      </c>
      <c r="BB301" s="113">
        <f>IF(fossil_CH4,K300*(1-EXP(-1/life_CH4))*CH4_to_CO2,0)</f>
        <v>5.8281201617384438E-12</v>
      </c>
    </row>
    <row r="302" spans="1:54" x14ac:dyDescent="0.2">
      <c r="A302" s="43">
        <v>295</v>
      </c>
      <c r="B302" s="107">
        <v>0</v>
      </c>
      <c r="C302" s="107">
        <v>0</v>
      </c>
      <c r="D302" s="107">
        <v>0</v>
      </c>
      <c r="E302" s="107">
        <v>0</v>
      </c>
      <c r="F302" s="107">
        <v>0</v>
      </c>
      <c r="G302" s="107">
        <v>0</v>
      </c>
      <c r="H302" s="131">
        <f>SUM(inventory[[#This Row],[CO2_IRF]:[other_IRF]])</f>
        <v>5.179327940319974E-10</v>
      </c>
      <c r="I302" s="133">
        <f>SUM(inventory[[#This Row],[CO2_temp]:[other_temp]])</f>
        <v>3.331792293925142E-13</v>
      </c>
      <c r="J302" s="117">
        <f>SUM(inventory[[#This Row],[CO2_mass0]:[CO2_mass3]])</f>
        <v>0.77309630368037285</v>
      </c>
      <c r="K302" s="117">
        <f>inventory[[#This Row],[CH4_flux]]+K301*EXP(-1/life_CH4)</f>
        <v>4.6557985478993363E-11</v>
      </c>
      <c r="L302" s="117">
        <f>inventory[[#This Row],[Gas1_flux]]+L301*EXP(-1/life_gas1)</f>
        <v>8.7333904055345538E-2</v>
      </c>
      <c r="M302" s="117">
        <f>inventory[[#This Row],[Gas2_flux]]+M301*EXP(-1/life_gas2)</f>
        <v>0</v>
      </c>
      <c r="N302" s="140">
        <f>inventory[[#This Row],[Gas3_flux]]+N301*EXP(-1/life_gas3)</f>
        <v>1.4221925405226595E-3</v>
      </c>
      <c r="O302" s="3">
        <f>inventory[[#This Row],[CO2]]*A_CO2</f>
        <v>1.3542327951569088E-15</v>
      </c>
      <c r="P302" s="3">
        <f>inventory[[#This Row],[CH4]]*A_CH4</f>
        <v>9.8016873523667051E-24</v>
      </c>
      <c r="Q302" s="3">
        <f>inventory[[#This Row],[gas1]]*A_gas1</f>
        <v>3.11639258725545E-14</v>
      </c>
      <c r="R302" s="3">
        <f>inventory[[#This Row],[gas2]]*A_gas2</f>
        <v>0</v>
      </c>
      <c r="S302" s="3">
        <f>inventory[[#This Row],[gas3]]*A_gas3</f>
        <v>1.5158045063509046E-14</v>
      </c>
      <c r="T302" s="142">
        <f>inventory[[#This Row],[Other_forcing]]/earth_area</f>
        <v>0</v>
      </c>
      <c r="U302" s="3">
        <f>U301+A_CO2*(AX301+AY301*life1_CO2*(1-EXP(-1/life1_CO2))+AZ301*life2_CO2*(1-EXP(-1/life2_CO2))+BA301*life3_CO2*(1-EXP(-1/life3_CO2)))</f>
        <v>4.9796570488756951E-13</v>
      </c>
      <c r="V302" s="3">
        <f t="shared" si="52"/>
        <v>2.6105279666476736E-12</v>
      </c>
      <c r="W302" s="3">
        <f t="shared" si="53"/>
        <v>3.9406383157095553E-11</v>
      </c>
      <c r="X302" s="3">
        <f t="shared" si="54"/>
        <v>-3.5199999999999995E-12</v>
      </c>
      <c r="Y302" s="3">
        <f t="shared" si="55"/>
        <v>4.789379172033666E-10</v>
      </c>
      <c r="Z302" s="142">
        <f>Z301+inventory[[#This Row],[Other_radfor]]</f>
        <v>0</v>
      </c>
      <c r="AA302" s="3">
        <f>SUM(inventory[[#This Row],[CO2_temp_s1]:[CO2_temp_s2]])</f>
        <v>1.2205577435204131E-15</v>
      </c>
      <c r="AB302" s="3">
        <f>inventory[[#This Row],[CH4_temp_s1]]+inventory[[#This Row],[CH4_temp_s2]]</f>
        <v>1.372220953651059E-15</v>
      </c>
      <c r="AC302" s="3">
        <f>inventory[[#This Row],[gas1_temp_s1]]+inventory[[#This Row],[gas1_temp_s2]]</f>
        <v>4.676369775196432E-14</v>
      </c>
      <c r="AD302" s="3">
        <f>inventory[[#This Row],[gas2_temp_s1]]+inventory[[#This Row],[gas2_temp_s2]]</f>
        <v>-1.794303899925022E-15</v>
      </c>
      <c r="AE302" s="3">
        <f>inventory[[#This Row],[gas3_temp_s1]]+inventory[[#This Row],[gas3_temp_s2]]</f>
        <v>2.8561705684330344E-13</v>
      </c>
      <c r="AF302" s="142">
        <f>inventory[[#This Row],[other_temp_s1]]+inventory[[#This Row],[other_temp_s2]]</f>
        <v>0</v>
      </c>
      <c r="AG302" s="118">
        <f>inventory[[#This Row],[CO2_flux]]+AG301</f>
        <v>1</v>
      </c>
      <c r="AH302" s="118">
        <f>inventory[[#This Row],[CH4_flux]]+AH301</f>
        <v>1</v>
      </c>
      <c r="AI302" s="118">
        <f>inventory[[#This Row],[Gas1_flux]]+AI301</f>
        <v>1</v>
      </c>
      <c r="AJ302" s="118">
        <f>inventory[[#This Row],[Gas2_flux]]+AJ301</f>
        <v>1</v>
      </c>
      <c r="AK302" s="144">
        <f>inventory[[#This Row],[Gas3_flux]]+AK301</f>
        <v>1</v>
      </c>
      <c r="AL302" s="113">
        <f>A_CO2*(AX301*clim_sens1*(1-EXP(-1/clim_time1))
+AY301*clim_sens1*life1_CO2/(life1_CO2-clim_time1)*(EXP(-1/life1_CO2)-EXP(-1/clim_time1))
+AZ301*clim_sens1*life2_CO2/(life2_CO2-clim_time1)*(EXP(-1/life2_CO2)-EXP(-1/clim_time1))
+BA301*clim_sens1*life3_CO2/(life3_CO2-clim_time1)*(EXP(-1/life3_CO2)-EXP(-1/clim_time1)))
+AL301*EXP(-1/clim_time1)</f>
        <v>8.6078665284447193E-16</v>
      </c>
      <c r="AM302" s="113">
        <f>A_CO2*(AX301*clim_sens2*(1-EXP(-1/clim_time2))
+AY301*clim_sens2*life1_CO2/(life1_CO2-clim_time2)*(EXP(-1/life1_CO2)-EXP(-1/clim_time2))
+AZ301*clim_sens2*life2_CO2/(life2_CO2-clim_time2)*(EXP(-1/life2_CO2)-EXP(-1/clim_time2))
+BA301*clim_sens2*life3_CO2/(life3_CO2-clim_time2)*(EXP(-1/life3_CO2)-EXP(-1/clim_time2)))
+AM301*EXP(-1/clim_time2)</f>
        <v>3.5977109067594111E-16</v>
      </c>
      <c r="AN302" s="113">
        <f t="shared" si="56"/>
        <v>1.9172850120305925E-23</v>
      </c>
      <c r="AO302" s="113">
        <f t="shared" si="57"/>
        <v>1.3722209344782088E-15</v>
      </c>
      <c r="AP302" s="113">
        <f t="shared" si="58"/>
        <v>2.1131411228200653E-14</v>
      </c>
      <c r="AQ302" s="113">
        <f t="shared" si="59"/>
        <v>2.5632286523763667E-14</v>
      </c>
      <c r="AR302" s="113">
        <f t="shared" si="60"/>
        <v>-1.4820171783885631E-28</v>
      </c>
      <c r="AS302" s="113">
        <f t="shared" si="61"/>
        <v>-1.7943038999248737E-15</v>
      </c>
      <c r="AT302" s="113">
        <f t="shared" si="62"/>
        <v>1.175990955131612E-14</v>
      </c>
      <c r="AU302" s="113">
        <f t="shared" si="63"/>
        <v>2.7385714729198731E-13</v>
      </c>
      <c r="AV302" s="113">
        <f t="shared" si="64"/>
        <v>0</v>
      </c>
      <c r="AW302" s="149">
        <f>T301*Other_forcing_efficacy*clim_sens2*(1-EXP(-1/clim_time2))
+AW301*EXP(-1/clim_time2)</f>
        <v>0</v>
      </c>
      <c r="AX302" s="113">
        <f>p_0*(inventory[[#This Row],[CO2_flux]]+inventory[[#This Row],[CH4_to_CO2]])+AX301</f>
        <v>0.51608749998608938</v>
      </c>
      <c r="AY302" s="113">
        <f>p_1*(inventory[[#This Row],[CO2_flux]]+inventory[[#This Row],[CH4_to_CO2]])+AY301*EXP(-1/life1_CO2)</f>
        <v>0.25673498867027905</v>
      </c>
      <c r="AZ302" s="113">
        <f>p_2*(inventory[[#This Row],[CO2_flux]]+inventory[[#This Row],[CH4_to_CO2]])+AZ301*EXP(-1/life2_CO2)</f>
        <v>2.7381501344999368E-4</v>
      </c>
      <c r="BA302" s="113">
        <f>p_3*(inventory[[#This Row],[CO2_flux]]+inventory[[#This Row],[CH4_to_CO2]])+BA301*EXP(-1/life3_CO2)</f>
        <v>1.0554393904312839E-11</v>
      </c>
      <c r="BB302" s="113">
        <f>IF(fossil_CH4,K301*(1-EXP(-1/life_CH4))*CH4_to_CO2,0)</f>
        <v>5.3765631204135994E-12</v>
      </c>
    </row>
    <row r="303" spans="1:54" x14ac:dyDescent="0.2">
      <c r="A303" s="43">
        <v>296</v>
      </c>
      <c r="B303" s="107">
        <v>0</v>
      </c>
      <c r="C303" s="107">
        <v>0</v>
      </c>
      <c r="D303" s="107">
        <v>0</v>
      </c>
      <c r="E303" s="107">
        <v>0</v>
      </c>
      <c r="F303" s="107">
        <v>0</v>
      </c>
      <c r="G303" s="107">
        <v>0</v>
      </c>
      <c r="H303" s="131">
        <f>SUM(inventory[[#This Row],[CO2_IRF]:[other_IRF]])</f>
        <v>5.1798017405500442E-10</v>
      </c>
      <c r="I303" s="133">
        <f>SUM(inventory[[#This Row],[CO2_temp]:[other_temp]])</f>
        <v>3.3206538125955789E-13</v>
      </c>
      <c r="J303" s="117">
        <f>SUM(inventory[[#This Row],[CO2_mass0]:[CO2_mass3]])</f>
        <v>0.77243878548651002</v>
      </c>
      <c r="K303" s="117">
        <f>inventory[[#This Row],[CH4_flux]]+K302*EXP(-1/life_CH4)</f>
        <v>4.2950718368929467E-11</v>
      </c>
      <c r="L303" s="117">
        <f>inventory[[#This Row],[Gas1_flux]]+L302*EXP(-1/life_gas1)</f>
        <v>8.6615110565476647E-2</v>
      </c>
      <c r="M303" s="117">
        <f>inventory[[#This Row],[Gas2_flux]]+M302*EXP(-1/life_gas2)</f>
        <v>0</v>
      </c>
      <c r="N303" s="140">
        <f>inventory[[#This Row],[Gas3_flux]]+N302*EXP(-1/life_gas3)</f>
        <v>1.3909368337081431E-3</v>
      </c>
      <c r="O303" s="3">
        <f>inventory[[#This Row],[CO2]]*A_CO2</f>
        <v>1.3530810205367194E-15</v>
      </c>
      <c r="P303" s="3">
        <f>inventory[[#This Row],[CH4]]*A_CH4</f>
        <v>9.0422622173321433E-24</v>
      </c>
      <c r="Q303" s="3">
        <f>inventory[[#This Row],[gas1]]*A_gas1</f>
        <v>3.0907434109381363E-14</v>
      </c>
      <c r="R303" s="3">
        <f>inventory[[#This Row],[gas2]]*A_gas2</f>
        <v>0</v>
      </c>
      <c r="S303" s="3">
        <f>inventory[[#This Row],[gas3]]*A_gas3</f>
        <v>1.4824914774264134E-14</v>
      </c>
      <c r="T303" s="142">
        <f>inventory[[#This Row],[Other_forcing]]/earth_area</f>
        <v>0</v>
      </c>
      <c r="U303" s="3">
        <f>U302+A_CO2*(AX302+AY302*life1_CO2*(1-EXP(-1/life1_CO2))+AZ302*life2_CO2*(1-EXP(-1/life2_CO2))+BA302*life3_CO2*(1-EXP(-1/life3_CO2)))</f>
        <v>4.9931936152525769E-13</v>
      </c>
      <c r="V303" s="3">
        <f t="shared" si="52"/>
        <v>2.6105279666570905E-12</v>
      </c>
      <c r="W303" s="3">
        <f t="shared" si="53"/>
        <v>3.94374186604395E-11</v>
      </c>
      <c r="X303" s="3">
        <f t="shared" si="54"/>
        <v>-3.5199999999999995E-12</v>
      </c>
      <c r="Y303" s="3">
        <f t="shared" si="55"/>
        <v>4.7895290806638262E-10</v>
      </c>
      <c r="Z303" s="142">
        <f>Z302+inventory[[#This Row],[Other_radfor]]</f>
        <v>0</v>
      </c>
      <c r="AA303" s="3">
        <f>SUM(inventory[[#This Row],[CO2_temp_s1]:[CO2_temp_s2]])</f>
        <v>1.2203517929660806E-15</v>
      </c>
      <c r="AB303" s="3">
        <f>inventory[[#This Row],[CH4_temp_s1]]+inventory[[#This Row],[CH4_temp_s2]]</f>
        <v>1.3688740735086269E-15</v>
      </c>
      <c r="AC303" s="3">
        <f>inventory[[#This Row],[gas1_temp_s1]]+inventory[[#This Row],[gas1_temp_s2]]</f>
        <v>4.6559733580011486E-14</v>
      </c>
      <c r="AD303" s="3">
        <f>inventory[[#This Row],[gas2_temp_s1]]+inventory[[#This Row],[gas2_temp_s2]]</f>
        <v>-1.7899275511217444E-15</v>
      </c>
      <c r="AE303" s="3">
        <f>inventory[[#This Row],[gas3_temp_s1]]+inventory[[#This Row],[gas3_temp_s2]]</f>
        <v>2.8470634936419343E-13</v>
      </c>
      <c r="AF303" s="142">
        <f>inventory[[#This Row],[other_temp_s1]]+inventory[[#This Row],[other_temp_s2]]</f>
        <v>0</v>
      </c>
      <c r="AG303" s="118">
        <f>inventory[[#This Row],[CO2_flux]]+AG302</f>
        <v>1</v>
      </c>
      <c r="AH303" s="118">
        <f>inventory[[#This Row],[CH4_flux]]+AH302</f>
        <v>1</v>
      </c>
      <c r="AI303" s="118">
        <f>inventory[[#This Row],[Gas1_flux]]+AI302</f>
        <v>1</v>
      </c>
      <c r="AJ303" s="118">
        <f>inventory[[#This Row],[Gas2_flux]]+AJ302</f>
        <v>1</v>
      </c>
      <c r="AK303" s="144">
        <f>inventory[[#This Row],[Gas3_flux]]+AK302</f>
        <v>1</v>
      </c>
      <c r="AL303" s="113">
        <f>A_CO2*(AX302*clim_sens1*(1-EXP(-1/clim_time1))
+AY302*clim_sens1*life1_CO2/(life1_CO2-clim_time1)*(EXP(-1/life1_CO2)-EXP(-1/clim_time1))
+AZ302*clim_sens1*life2_CO2/(life2_CO2-clim_time1)*(EXP(-1/life2_CO2)-EXP(-1/clim_time1))
+BA302*clim_sens1*life3_CO2/(life3_CO2-clim_time1)*(EXP(-1/life3_CO2)-EXP(-1/clim_time1)))
+AL302*EXP(-1/clim_time1)</f>
        <v>8.6004180620068775E-16</v>
      </c>
      <c r="AM303" s="113">
        <f>A_CO2*(AX302*clim_sens2*(1-EXP(-1/clim_time2))
+AY302*clim_sens2*life1_CO2/(life1_CO2-clim_time2)*(EXP(-1/life1_CO2)-EXP(-1/clim_time2))
+AZ302*clim_sens2*life2_CO2/(life2_CO2-clim_time2)*(EXP(-1/life2_CO2)-EXP(-1/clim_time2))
+BA302*clim_sens2*life3_CO2/(life3_CO2-clim_time2)*(EXP(-1/life3_CO2)-EXP(-1/clim_time2)))
+AM302*EXP(-1/clim_time2)</f>
        <v>3.6030998676539284E-16</v>
      </c>
      <c r="AN303" s="113">
        <f t="shared" si="56"/>
        <v>1.7687364484795285E-23</v>
      </c>
      <c r="AO303" s="113">
        <f t="shared" si="57"/>
        <v>1.3688740558212623E-15</v>
      </c>
      <c r="AP303" s="113">
        <f t="shared" si="58"/>
        <v>2.095749113397303E-14</v>
      </c>
      <c r="AQ303" s="113">
        <f t="shared" si="59"/>
        <v>2.5602242446038455E-14</v>
      </c>
      <c r="AR303" s="113">
        <f t="shared" si="60"/>
        <v>-1.3156837587372932E-28</v>
      </c>
      <c r="AS303" s="113">
        <f t="shared" si="61"/>
        <v>-1.7899275511216126E-15</v>
      </c>
      <c r="AT303" s="113">
        <f t="shared" si="62"/>
        <v>1.15014605195377E-14</v>
      </c>
      <c r="AU303" s="113">
        <f t="shared" si="63"/>
        <v>2.7320488884465573E-13</v>
      </c>
      <c r="AV303" s="113">
        <f t="shared" si="64"/>
        <v>0</v>
      </c>
      <c r="AW303" s="149">
        <f>T302*Other_forcing_efficacy*clim_sens2*(1-EXP(-1/clim_time2))
+AW302*EXP(-1/clim_time2)</f>
        <v>0</v>
      </c>
      <c r="AX303" s="113">
        <f>p_0*(inventory[[#This Row],[CO2_flux]]+inventory[[#This Row],[CH4_to_CO2]])+AX302</f>
        <v>0.51608749998716719</v>
      </c>
      <c r="AY303" s="113">
        <f>p_1*(inventory[[#This Row],[CO2_flux]]+inventory[[#This Row],[CH4_to_CO2]])+AY302*EXP(-1/life1_CO2)</f>
        <v>0.25608486243359774</v>
      </c>
      <c r="AZ303" s="113">
        <f>p_2*(inventory[[#This Row],[CO2_flux]]+inventory[[#This Row],[CH4_to_CO2]])+AZ302*EXP(-1/life2_CO2)</f>
        <v>2.6642305600845081E-4</v>
      </c>
      <c r="BA303" s="113">
        <f>p_3*(inventory[[#This Row],[CO2_flux]]+inventory[[#This Row],[CH4_to_CO2]])+BA302*EXP(-1/life3_CO2)</f>
        <v>9.7366498029306056E-12</v>
      </c>
      <c r="BB303" s="113">
        <f>IF(fossil_CH4,K302*(1-EXP(-1/life_CH4))*CH4_to_CO2,0)</f>
        <v>4.9599922763378558E-12</v>
      </c>
    </row>
    <row r="304" spans="1:54" x14ac:dyDescent="0.2">
      <c r="A304" s="43">
        <v>297</v>
      </c>
      <c r="B304" s="107">
        <v>0</v>
      </c>
      <c r="C304" s="107">
        <v>0</v>
      </c>
      <c r="D304" s="107">
        <v>0</v>
      </c>
      <c r="E304" s="107">
        <v>0</v>
      </c>
      <c r="F304" s="107">
        <v>0</v>
      </c>
      <c r="G304" s="107">
        <v>0</v>
      </c>
      <c r="H304" s="131">
        <f>SUM(inventory[[#This Row],[CO2_IRF]:[other_IRF]])</f>
        <v>5.1802696803695261E-10</v>
      </c>
      <c r="I304" s="133">
        <f>SUM(inventory[[#This Row],[CO2_temp]:[other_temp]])</f>
        <v>3.3095969380239375E-13</v>
      </c>
      <c r="J304" s="117">
        <f>SUM(inventory[[#This Row],[CO2_mass0]:[CO2_mass3]])</f>
        <v>0.77178311315214354</v>
      </c>
      <c r="K304" s="117">
        <f>inventory[[#This Row],[CH4_flux]]+K303*EXP(-1/life_CH4)</f>
        <v>3.9622938781134328E-11</v>
      </c>
      <c r="L304" s="117">
        <f>inventory[[#This Row],[Gas1_flux]]+L303*EXP(-1/life_gas1)</f>
        <v>8.5902233037875406E-2</v>
      </c>
      <c r="M304" s="117">
        <f>inventory[[#This Row],[Gas2_flux]]+M303*EXP(-1/life_gas2)</f>
        <v>0</v>
      </c>
      <c r="N304" s="140">
        <f>inventory[[#This Row],[Gas3_flux]]+N303*EXP(-1/life_gas3)</f>
        <v>1.3603680375478733E-3</v>
      </c>
      <c r="O304" s="3">
        <f>inventory[[#This Row],[CO2]]*A_CO2</f>
        <v>1.3519324793086096E-15</v>
      </c>
      <c r="P304" s="3">
        <f>inventory[[#This Row],[CH4]]*A_CH4</f>
        <v>8.3416765978819063E-24</v>
      </c>
      <c r="Q304" s="3">
        <f>inventory[[#This Row],[gas1]]*A_gas1</f>
        <v>3.0653053377560467E-14</v>
      </c>
      <c r="R304" s="3">
        <f>inventory[[#This Row],[gas2]]*A_gas2</f>
        <v>0</v>
      </c>
      <c r="S304" s="3">
        <f>inventory[[#This Row],[gas3]]*A_gas3</f>
        <v>1.4499105731865205E-14</v>
      </c>
      <c r="T304" s="142">
        <f>inventory[[#This Row],[Other_forcing]]/earth_area</f>
        <v>0</v>
      </c>
      <c r="U304" s="3">
        <f>U303+A_CO2*(AX303+AY303*life1_CO2*(1-EXP(-1/life1_CO2))+AZ303*life2_CO2*(1-EXP(-1/life2_CO2))+BA303*life3_CO2*(1-EXP(-1/life3_CO2)))</f>
        <v>5.0067186800642864E-13</v>
      </c>
      <c r="V304" s="3">
        <f t="shared" si="52"/>
        <v>2.6105279666657779E-12</v>
      </c>
      <c r="W304" s="3">
        <f t="shared" si="53"/>
        <v>3.9468198728989828E-11</v>
      </c>
      <c r="X304" s="3">
        <f t="shared" si="54"/>
        <v>-3.5199999999999995E-12</v>
      </c>
      <c r="Y304" s="3">
        <f t="shared" si="55"/>
        <v>4.7896756947329056E-10</v>
      </c>
      <c r="Z304" s="142">
        <f>Z303+inventory[[#This Row],[Other_radfor]]</f>
        <v>0</v>
      </c>
      <c r="AA304" s="3">
        <f>SUM(inventory[[#This Row],[CO2_temp_s1]:[CO2_temp_s2]])</f>
        <v>1.2201454702883637E-15</v>
      </c>
      <c r="AB304" s="3">
        <f>inventory[[#This Row],[CH4_temp_s1]]+inventory[[#This Row],[CH4_temp_s2]]</f>
        <v>1.3655353565951481E-15</v>
      </c>
      <c r="AC304" s="3">
        <f>inventory[[#This Row],[gas1_temp_s1]]+inventory[[#This Row],[gas1_temp_s2]]</f>
        <v>4.6357006847817921E-14</v>
      </c>
      <c r="AD304" s="3">
        <f>inventory[[#This Row],[gas2_temp_s1]]+inventory[[#This Row],[gas2_temp_s2]]</f>
        <v>-1.7855618763346416E-15</v>
      </c>
      <c r="AE304" s="3">
        <f>inventory[[#This Row],[gas3_temp_s1]]+inventory[[#This Row],[gas3_temp_s2]]</f>
        <v>2.8380256800402696E-13</v>
      </c>
      <c r="AF304" s="142">
        <f>inventory[[#This Row],[other_temp_s1]]+inventory[[#This Row],[other_temp_s2]]</f>
        <v>0</v>
      </c>
      <c r="AG304" s="118">
        <f>inventory[[#This Row],[CO2_flux]]+AG303</f>
        <v>1</v>
      </c>
      <c r="AH304" s="118">
        <f>inventory[[#This Row],[CH4_flux]]+AH303</f>
        <v>1</v>
      </c>
      <c r="AI304" s="118">
        <f>inventory[[#This Row],[Gas1_flux]]+AI303</f>
        <v>1</v>
      </c>
      <c r="AJ304" s="118">
        <f>inventory[[#This Row],[Gas2_flux]]+AJ303</f>
        <v>1</v>
      </c>
      <c r="AK304" s="144">
        <f>inventory[[#This Row],[Gas3_flux]]+AK303</f>
        <v>1</v>
      </c>
      <c r="AL304" s="113">
        <f>A_CO2*(AX303*clim_sens1*(1-EXP(-1/clim_time1))
+AY303*clim_sens1*life1_CO2/(life1_CO2-clim_time1)*(EXP(-1/life1_CO2)-EXP(-1/clim_time1))
+AZ303*clim_sens1*life2_CO2/(life2_CO2-clim_time1)*(EXP(-1/life2_CO2)-EXP(-1/clim_time1))
+BA303*clim_sens1*life3_CO2/(life3_CO2-clim_time1)*(EXP(-1/life3_CO2)-EXP(-1/clim_time1)))
+AL303*EXP(-1/clim_time1)</f>
        <v>8.592991052687403E-16</v>
      </c>
      <c r="AM304" s="113">
        <f>A_CO2*(AX303*clim_sens2*(1-EXP(-1/clim_time2))
+AY303*clim_sens2*life1_CO2/(life1_CO2-clim_time2)*(EXP(-1/life1_CO2)-EXP(-1/clim_time2))
+AZ303*clim_sens2*life2_CO2/(life2_CO2-clim_time2)*(EXP(-1/life2_CO2)-EXP(-1/clim_time2))
+BA303*clim_sens2*life3_CO2/(life3_CO2-clim_time2)*(EXP(-1/life3_CO2)-EXP(-1/clim_time2)))
+AM303*EXP(-1/clim_time2)</f>
        <v>3.6084636501962336E-16</v>
      </c>
      <c r="AN304" s="113">
        <f t="shared" si="56"/>
        <v>1.6316971922086406E-23</v>
      </c>
      <c r="AO304" s="113">
        <f t="shared" si="57"/>
        <v>1.3655353402781762E-15</v>
      </c>
      <c r="AP304" s="113">
        <f t="shared" si="58"/>
        <v>2.0785002472736298E-14</v>
      </c>
      <c r="AQ304" s="113">
        <f t="shared" si="59"/>
        <v>2.5572004375081623E-14</v>
      </c>
      <c r="AR304" s="113">
        <f t="shared" si="60"/>
        <v>-1.1680186830811775E-28</v>
      </c>
      <c r="AS304" s="113">
        <f t="shared" si="61"/>
        <v>-1.7855618763345249E-15</v>
      </c>
      <c r="AT304" s="113">
        <f t="shared" si="62"/>
        <v>1.1248691455086857E-14</v>
      </c>
      <c r="AU304" s="113">
        <f t="shared" si="63"/>
        <v>2.7255387654894008E-13</v>
      </c>
      <c r="AV304" s="113">
        <f t="shared" si="64"/>
        <v>0</v>
      </c>
      <c r="AW304" s="149">
        <f>T303*Other_forcing_efficacy*clim_sens2*(1-EXP(-1/clim_time2))
+AW303*EXP(-1/clim_time2)</f>
        <v>0</v>
      </c>
      <c r="AX304" s="113">
        <f>p_0*(inventory[[#This Row],[CO2_flux]]+inventory[[#This Row],[CH4_to_CO2]])+AX303</f>
        <v>0.5160874999881615</v>
      </c>
      <c r="AY304" s="113">
        <f>p_1*(inventory[[#This Row],[CO2_flux]]+inventory[[#This Row],[CH4_to_CO2]])+AY303*EXP(-1/life1_CO2)</f>
        <v>0.25543638250194256</v>
      </c>
      <c r="AZ304" s="113">
        <f>p_2*(inventory[[#This Row],[CO2_flux]]+inventory[[#This Row],[CH4_to_CO2]])+AZ303*EXP(-1/life2_CO2)</f>
        <v>2.5923065305724532E-4</v>
      </c>
      <c r="BA304" s="113">
        <f>p_3*(inventory[[#This Row],[CO2_flux]]+inventory[[#This Row],[CH4_to_CO2]])+BA303*EXP(-1/life3_CO2)</f>
        <v>8.9822637135202548E-12</v>
      </c>
      <c r="BB304" s="113">
        <f>IF(fossil_CH4,K303*(1-EXP(-1/life_CH4))*CH4_to_CO2,0)</f>
        <v>4.5756969332183118E-12</v>
      </c>
    </row>
    <row r="305" spans="1:54" x14ac:dyDescent="0.2">
      <c r="A305" s="43">
        <v>298</v>
      </c>
      <c r="B305" s="107">
        <v>0</v>
      </c>
      <c r="C305" s="107">
        <v>0</v>
      </c>
      <c r="D305" s="107">
        <v>0</v>
      </c>
      <c r="E305" s="107">
        <v>0</v>
      </c>
      <c r="F305" s="107">
        <v>0</v>
      </c>
      <c r="G305" s="107">
        <v>0</v>
      </c>
      <c r="H305" s="131">
        <f>SUM(inventory[[#This Row],[CO2_IRF]:[other_IRF]])</f>
        <v>5.1807318532389784E-10</v>
      </c>
      <c r="I305" s="133">
        <f>SUM(inventory[[#This Row],[CO2_temp]:[other_temp]])</f>
        <v>3.2986203762308122E-13</v>
      </c>
      <c r="J305" s="117">
        <f>SUM(inventory[[#This Row],[CO2_mass0]:[CO2_mass3]])</f>
        <v>0.77112927712116752</v>
      </c>
      <c r="K305" s="117">
        <f>inventory[[#This Row],[CH4_flux]]+K304*EXP(-1/life_CH4)</f>
        <v>3.6552992296148412E-11</v>
      </c>
      <c r="L305" s="117">
        <f>inventory[[#This Row],[Gas1_flux]]+L304*EXP(-1/life_gas1)</f>
        <v>8.519522278177033E-2</v>
      </c>
      <c r="M305" s="117">
        <f>inventory[[#This Row],[Gas2_flux]]+M304*EXP(-1/life_gas2)</f>
        <v>0</v>
      </c>
      <c r="N305" s="140">
        <f>inventory[[#This Row],[Gas3_flux]]+N304*EXP(-1/life_gas3)</f>
        <v>1.3304710557188099E-3</v>
      </c>
      <c r="O305" s="3">
        <f>inventory[[#This Row],[CO2]]*A_CO2</f>
        <v>1.3507871547331488E-15</v>
      </c>
      <c r="P305" s="3">
        <f>inventory[[#This Row],[CH4]]*A_CH4</f>
        <v>7.6953716659834725E-24</v>
      </c>
      <c r="Q305" s="3">
        <f>inventory[[#This Row],[gas1]]*A_gas1</f>
        <v>3.0400766302446642E-14</v>
      </c>
      <c r="R305" s="3">
        <f>inventory[[#This Row],[gas2]]*A_gas2</f>
        <v>0</v>
      </c>
      <c r="S305" s="3">
        <f>inventory[[#This Row],[gas3]]*A_gas3</f>
        <v>1.4180457036336744E-14</v>
      </c>
      <c r="T305" s="142">
        <f>inventory[[#This Row],[Other_forcing]]/earth_area</f>
        <v>0</v>
      </c>
      <c r="U305" s="3">
        <f>U304+A_CO2*(AX304+AY304*life1_CO2*(1-EXP(-1/life1_CO2))+AZ304*life2_CO2*(1-EXP(-1/life2_CO2))+BA304*life3_CO2*(1-EXP(-1/life3_CO2)))</f>
        <v>5.0202322755608155E-13</v>
      </c>
      <c r="V305" s="3">
        <f t="shared" si="52"/>
        <v>2.610527966673792E-12</v>
      </c>
      <c r="W305" s="3">
        <f t="shared" si="53"/>
        <v>3.9498725465078603E-11</v>
      </c>
      <c r="X305" s="3">
        <f t="shared" si="54"/>
        <v>-3.5199999999999995E-12</v>
      </c>
      <c r="Y305" s="3">
        <f t="shared" si="55"/>
        <v>4.7898190866458934E-10</v>
      </c>
      <c r="Z305" s="142">
        <f>Z304+inventory[[#This Row],[Other_radfor]]</f>
        <v>0</v>
      </c>
      <c r="AA305" s="3">
        <f>SUM(inventory[[#This Row],[CO2_temp_s1]:[CO2_temp_s2]])</f>
        <v>1.2199387725624662E-15</v>
      </c>
      <c r="AB305" s="3">
        <f>inventory[[#This Row],[CH4_temp_s1]]+inventory[[#This Row],[CH4_temp_s2]]</f>
        <v>1.362204782991741E-15</v>
      </c>
      <c r="AC305" s="3">
        <f>inventory[[#This Row],[gas1_temp_s1]]+inventory[[#This Row],[gas1_temp_s2]]</f>
        <v>4.6155508447015318E-14</v>
      </c>
      <c r="AD305" s="3">
        <f>inventory[[#This Row],[gas2_temp_s1]]+inventory[[#This Row],[gas2_temp_s2]]</f>
        <v>-1.7812068495295413E-15</v>
      </c>
      <c r="AE305" s="3">
        <f>inventory[[#This Row],[gas3_temp_s1]]+inventory[[#This Row],[gas3_temp_s2]]</f>
        <v>2.8290559247004123E-13</v>
      </c>
      <c r="AF305" s="142">
        <f>inventory[[#This Row],[other_temp_s1]]+inventory[[#This Row],[other_temp_s2]]</f>
        <v>0</v>
      </c>
      <c r="AG305" s="118">
        <f>inventory[[#This Row],[CO2_flux]]+AG304</f>
        <v>1</v>
      </c>
      <c r="AH305" s="118">
        <f>inventory[[#This Row],[CH4_flux]]+AH304</f>
        <v>1</v>
      </c>
      <c r="AI305" s="118">
        <f>inventory[[#This Row],[Gas1_flux]]+AI304</f>
        <v>1</v>
      </c>
      <c r="AJ305" s="118">
        <f>inventory[[#This Row],[Gas2_flux]]+AJ304</f>
        <v>1</v>
      </c>
      <c r="AK305" s="144">
        <f>inventory[[#This Row],[Gas3_flux]]+AK304</f>
        <v>1</v>
      </c>
      <c r="AL305" s="113">
        <f>A_CO2*(AX304*clim_sens1*(1-EXP(-1/clim_time1))
+AY304*clim_sens1*life1_CO2/(life1_CO2-clim_time1)*(EXP(-1/life1_CO2)-EXP(-1/clim_time1))
+AZ304*clim_sens1*life2_CO2/(life2_CO2-clim_time1)*(EXP(-1/life2_CO2)-EXP(-1/clim_time1))
+BA304*clim_sens1*life3_CO2/(life3_CO2-clim_time1)*(EXP(-1/life3_CO2)-EXP(-1/clim_time1)))
+AL304*EXP(-1/clim_time1)</f>
        <v>8.5855853760832989E-16</v>
      </c>
      <c r="AM305" s="113">
        <f>A_CO2*(AX304*clim_sens2*(1-EXP(-1/clim_time2))
+AY304*clim_sens2*life1_CO2/(life1_CO2-clim_time2)*(EXP(-1/life1_CO2)-EXP(-1/clim_time2))
+AZ304*clim_sens2*life2_CO2/(life2_CO2-clim_time2)*(EXP(-1/life2_CO2)-EXP(-1/clim_time2))
+BA304*clim_sens2*life3_CO2/(life3_CO2-clim_time2)*(EXP(-1/life3_CO2)-EXP(-1/clim_time2)))
+AM304*EXP(-1/clim_time2)</f>
        <v>3.6138023495413629E-16</v>
      </c>
      <c r="AN305" s="113">
        <f t="shared" si="56"/>
        <v>1.5052755234552562E-23</v>
      </c>
      <c r="AO305" s="113">
        <f t="shared" si="57"/>
        <v>1.3622047679389858E-15</v>
      </c>
      <c r="AP305" s="113">
        <f t="shared" si="58"/>
        <v>2.0613933463215746E-14</v>
      </c>
      <c r="AQ305" s="113">
        <f t="shared" si="59"/>
        <v>2.5541574983799575E-14</v>
      </c>
      <c r="AR305" s="113">
        <f t="shared" si="60"/>
        <v>-1.0369267196366569E-28</v>
      </c>
      <c r="AS305" s="113">
        <f t="shared" si="61"/>
        <v>-1.7812068495294375E-15</v>
      </c>
      <c r="AT305" s="113">
        <f t="shared" si="62"/>
        <v>1.1001477528597357E-14</v>
      </c>
      <c r="AU305" s="113">
        <f t="shared" si="63"/>
        <v>2.7190411494144386E-13</v>
      </c>
      <c r="AV305" s="113">
        <f t="shared" si="64"/>
        <v>0</v>
      </c>
      <c r="AW305" s="149">
        <f>T304*Other_forcing_efficacy*clim_sens2*(1-EXP(-1/clim_time2))
+AW304*EXP(-1/clim_time2)</f>
        <v>0</v>
      </c>
      <c r="AX305" s="113">
        <f>p_0*(inventory[[#This Row],[CO2_flux]]+inventory[[#This Row],[CH4_to_CO2]])+AX304</f>
        <v>0.51608749998907877</v>
      </c>
      <c r="AY305" s="113">
        <f>p_1*(inventory[[#This Row],[CO2_flux]]+inventory[[#This Row],[CH4_to_CO2]])+AY304*EXP(-1/life1_CO2)</f>
        <v>0.25478954470640619</v>
      </c>
      <c r="AZ305" s="113">
        <f>p_2*(inventory[[#This Row],[CO2_flux]]+inventory[[#This Row],[CH4_to_CO2]])+AZ304*EXP(-1/life2_CO2)</f>
        <v>2.5223241739624373E-4</v>
      </c>
      <c r="BA305" s="113">
        <f>p_3*(inventory[[#This Row],[CO2_flux]]+inventory[[#This Row],[CH4_to_CO2]])+BA304*EXP(-1/life3_CO2)</f>
        <v>8.2863267193751521E-12</v>
      </c>
      <c r="BB305" s="113">
        <f>IF(fossil_CH4,K304*(1-EXP(-1/life_CH4))*CH4_to_CO2,0)</f>
        <v>4.2211764168556362E-12</v>
      </c>
    </row>
    <row r="306" spans="1:54" x14ac:dyDescent="0.2">
      <c r="A306" s="43">
        <v>299</v>
      </c>
      <c r="B306" s="107">
        <v>0</v>
      </c>
      <c r="C306" s="107">
        <v>0</v>
      </c>
      <c r="D306" s="107">
        <v>0</v>
      </c>
      <c r="E306" s="107">
        <v>0</v>
      </c>
      <c r="F306" s="107">
        <v>0</v>
      </c>
      <c r="G306" s="107">
        <v>0</v>
      </c>
      <c r="H306" s="131">
        <f>SUM(inventory[[#This Row],[CO2_IRF]:[other_IRF]])</f>
        <v>5.1811883508545111E-10</v>
      </c>
      <c r="I306" s="133">
        <f>SUM(inventory[[#This Row],[CO2_temp]:[other_temp]])</f>
        <v>3.2877228596201353E-13</v>
      </c>
      <c r="J306" s="117">
        <f>SUM(inventory[[#This Row],[CO2_mass0]:[CO2_mass3]])</f>
        <v>0.7704772679934655</v>
      </c>
      <c r="K306" s="117">
        <f>inventory[[#This Row],[CH4_flux]]+K305*EXP(-1/life_CH4)</f>
        <v>3.3720902257720791E-11</v>
      </c>
      <c r="L306" s="117">
        <f>inventory[[#This Row],[Gas1_flux]]+L305*EXP(-1/life_gas1)</f>
        <v>8.4494031507134776E-2</v>
      </c>
      <c r="M306" s="117">
        <f>inventory[[#This Row],[Gas2_flux]]+M305*EXP(-1/life_gas2)</f>
        <v>0</v>
      </c>
      <c r="N306" s="140">
        <f>inventory[[#This Row],[Gas3_flux]]+N305*EXP(-1/life_gas3)</f>
        <v>1.3012311236717295E-3</v>
      </c>
      <c r="O306" s="3">
        <f>inventory[[#This Row],[CO2]]*A_CO2</f>
        <v>1.3496450303441532E-15</v>
      </c>
      <c r="P306" s="3">
        <f>inventory[[#This Row],[CH4]]*A_CH4</f>
        <v>7.0991418071347789E-24</v>
      </c>
      <c r="Q306" s="3">
        <f>inventory[[#This Row],[gas1]]*A_gas1</f>
        <v>3.0150555652395129E-14</v>
      </c>
      <c r="R306" s="3">
        <f>inventory[[#This Row],[gas2]]*A_gas2</f>
        <v>0</v>
      </c>
      <c r="S306" s="3">
        <f>inventory[[#This Row],[gas3]]*A_gas3</f>
        <v>1.3868811323822526E-14</v>
      </c>
      <c r="T306" s="142">
        <f>inventory[[#This Row],[Other_forcing]]/earth_area</f>
        <v>0</v>
      </c>
      <c r="U306" s="3">
        <f>U305+A_CO2*(AX305+AY305*life1_CO2*(1-EXP(-1/life1_CO2))+AZ305*life2_CO2*(1-EXP(-1/life2_CO2))+BA305*life3_CO2*(1-EXP(-1/life3_CO2)))</f>
        <v>5.0337344338261354E-13</v>
      </c>
      <c r="V306" s="3">
        <f t="shared" si="52"/>
        <v>2.6105279666811854E-12</v>
      </c>
      <c r="W306" s="3">
        <f t="shared" si="53"/>
        <v>3.9529000953734835E-11</v>
      </c>
      <c r="X306" s="3">
        <f t="shared" si="54"/>
        <v>-3.5199999999999995E-12</v>
      </c>
      <c r="Y306" s="3">
        <f t="shared" si="55"/>
        <v>4.7899593272165248E-10</v>
      </c>
      <c r="Z306" s="142">
        <f>Z305+inventory[[#This Row],[Other_radfor]]</f>
        <v>0</v>
      </c>
      <c r="AA306" s="3">
        <f>SUM(inventory[[#This Row],[CO2_temp_s1]:[CO2_temp_s2]])</f>
        <v>1.2197316970436659E-15</v>
      </c>
      <c r="AB306" s="3">
        <f>inventory[[#This Row],[CH4_temp_s1]]+inventory[[#This Row],[CH4_temp_s2]]</f>
        <v>1.3588823328287707E-15</v>
      </c>
      <c r="AC306" s="3">
        <f>inventory[[#This Row],[gas1_temp_s1]]+inventory[[#This Row],[gas1_temp_s2]]</f>
        <v>4.5955229341575928E-14</v>
      </c>
      <c r="AD306" s="3">
        <f>inventory[[#This Row],[gas2_temp_s1]]+inventory[[#This Row],[gas2_temp_s2]]</f>
        <v>-1.7768624447357677E-15</v>
      </c>
      <c r="AE306" s="3">
        <f>inventory[[#This Row],[gas3_temp_s1]]+inventory[[#This Row],[gas3_temp_s2]]</f>
        <v>2.8201530503530093E-13</v>
      </c>
      <c r="AF306" s="142">
        <f>inventory[[#This Row],[other_temp_s1]]+inventory[[#This Row],[other_temp_s2]]</f>
        <v>0</v>
      </c>
      <c r="AG306" s="118">
        <f>inventory[[#This Row],[CO2_flux]]+AG305</f>
        <v>1</v>
      </c>
      <c r="AH306" s="118">
        <f>inventory[[#This Row],[CH4_flux]]+AH305</f>
        <v>1</v>
      </c>
      <c r="AI306" s="118">
        <f>inventory[[#This Row],[Gas1_flux]]+AI305</f>
        <v>1</v>
      </c>
      <c r="AJ306" s="118">
        <f>inventory[[#This Row],[Gas2_flux]]+AJ305</f>
        <v>1</v>
      </c>
      <c r="AK306" s="144">
        <f>inventory[[#This Row],[Gas3_flux]]+AK305</f>
        <v>1</v>
      </c>
      <c r="AL306" s="113">
        <f>A_CO2*(AX305*clim_sens1*(1-EXP(-1/clim_time1))
+AY305*clim_sens1*life1_CO2/(life1_CO2-clim_time1)*(EXP(-1/life1_CO2)-EXP(-1/clim_time1))
+AZ305*clim_sens1*life2_CO2/(life2_CO2-clim_time1)*(EXP(-1/life2_CO2)-EXP(-1/clim_time1))
+BA305*clim_sens1*life3_CO2/(life3_CO2-clim_time1)*(EXP(-1/life3_CO2)-EXP(-1/clim_time1)))
+AL305*EXP(-1/clim_time1)</f>
        <v>8.5782009099981068E-16</v>
      </c>
      <c r="AM306" s="113">
        <f>A_CO2*(AX305*clim_sens2*(1-EXP(-1/clim_time2))
+AY305*clim_sens2*life1_CO2/(life1_CO2-clim_time2)*(EXP(-1/life1_CO2)-EXP(-1/clim_time2))
+AZ305*clim_sens2*life2_CO2/(life2_CO2-clim_time2)*(EXP(-1/life2_CO2)-EXP(-1/clim_time2))
+BA305*clim_sens2*life3_CO2/(life3_CO2-clim_time2)*(EXP(-1/life3_CO2)-EXP(-1/clim_time2)))
+AM305*EXP(-1/clim_time2)</f>
        <v>3.6191160604385532E-16</v>
      </c>
      <c r="AN306" s="113">
        <f t="shared" si="56"/>
        <v>1.3886488108978127E-23</v>
      </c>
      <c r="AO306" s="113">
        <f t="shared" si="57"/>
        <v>1.3588823189422826E-15</v>
      </c>
      <c r="AP306" s="113">
        <f t="shared" si="58"/>
        <v>2.0444272421101344E-14</v>
      </c>
      <c r="AQ306" s="113">
        <f t="shared" si="59"/>
        <v>2.5510956920474583E-14</v>
      </c>
      <c r="AR306" s="113">
        <f t="shared" si="60"/>
        <v>-9.2054779385897053E-29</v>
      </c>
      <c r="AS306" s="113">
        <f t="shared" si="61"/>
        <v>-1.7768624447356758E-15</v>
      </c>
      <c r="AT306" s="113">
        <f t="shared" si="62"/>
        <v>1.0759696654093864E-14</v>
      </c>
      <c r="AU306" s="113">
        <f t="shared" si="63"/>
        <v>2.7125560838120705E-13</v>
      </c>
      <c r="AV306" s="113">
        <f t="shared" si="64"/>
        <v>0</v>
      </c>
      <c r="AW306" s="149">
        <f>T305*Other_forcing_efficacy*clim_sens2*(1-EXP(-1/clim_time2))
+AW305*EXP(-1/clim_time2)</f>
        <v>0</v>
      </c>
      <c r="AX306" s="113">
        <f>p_0*(inventory[[#This Row],[CO2_flux]]+inventory[[#This Row],[CH4_to_CO2]])+AX305</f>
        <v>0.51608749998992498</v>
      </c>
      <c r="AY306" s="113">
        <f>p_1*(inventory[[#This Row],[CO2_flux]]+inventory[[#This Row],[CH4_to_CO2]])+AY305*EXP(-1/life1_CO2)</f>
        <v>0.25414434488863769</v>
      </c>
      <c r="AZ306" s="113">
        <f>p_2*(inventory[[#This Row],[CO2_flux]]+inventory[[#This Row],[CH4_to_CO2]])+AZ305*EXP(-1/life2_CO2)</f>
        <v>2.4542310725847476E-4</v>
      </c>
      <c r="BA306" s="113">
        <f>p_3*(inventory[[#This Row],[CO2_flux]]+inventory[[#This Row],[CH4_to_CO2]])+BA305*EXP(-1/life3_CO2)</f>
        <v>7.6443102418466672E-12</v>
      </c>
      <c r="BB306" s="113">
        <f>IF(fossil_CH4,K305*(1-EXP(-1/life_CH4))*CH4_to_CO2,0)</f>
        <v>3.8941238028379837E-12</v>
      </c>
    </row>
    <row r="307" spans="1:54" x14ac:dyDescent="0.2">
      <c r="A307" s="43">
        <v>300</v>
      </c>
      <c r="B307" s="107">
        <v>0</v>
      </c>
      <c r="C307" s="107">
        <v>0</v>
      </c>
      <c r="D307" s="107">
        <v>0</v>
      </c>
      <c r="E307" s="107">
        <v>0</v>
      </c>
      <c r="F307" s="107">
        <v>0</v>
      </c>
      <c r="G307" s="107">
        <v>0</v>
      </c>
      <c r="H307" s="131">
        <f>SUM(inventory[[#This Row],[CO2_IRF]:[other_IRF]])</f>
        <v>5.1816392631841827E-10</v>
      </c>
      <c r="I307" s="133">
        <f>SUM(inventory[[#This Row],[CO2_temp]:[other_temp]])</f>
        <v>3.2769031464112376E-13</v>
      </c>
      <c r="J307" s="117">
        <f>SUM(inventory[[#This Row],[CO2_mass0]:[CO2_mass3]])</f>
        <v>0.76982707652095728</v>
      </c>
      <c r="K307" s="117">
        <f>inventory[[#This Row],[CH4_flux]]+K306*EXP(-1/life_CH4)</f>
        <v>3.1108239781359163E-11</v>
      </c>
      <c r="L307" s="117">
        <f>inventory[[#This Row],[Gas1_flux]]+L306*EXP(-1/life_gas1)</f>
        <v>8.3798611321388619E-2</v>
      </c>
      <c r="M307" s="117">
        <f>inventory[[#This Row],[Gas2_flux]]+M306*EXP(-1/life_gas2)</f>
        <v>0</v>
      </c>
      <c r="N307" s="140">
        <f>inventory[[#This Row],[Gas3_flux]]+N306*EXP(-1/life_gas3)</f>
        <v>1.2726338013397892E-3</v>
      </c>
      <c r="O307" s="3">
        <f>inventory[[#This Row],[CO2]]*A_CO2</f>
        <v>1.3485060899417606E-15</v>
      </c>
      <c r="P307" s="3">
        <f>inventory[[#This Row],[CH4]]*A_CH4</f>
        <v>6.5491072537258645E-24</v>
      </c>
      <c r="Q307" s="3">
        <f>inventory[[#This Row],[gas1]]*A_gas1</f>
        <v>2.9902404337584593E-14</v>
      </c>
      <c r="R307" s="3">
        <f>inventory[[#This Row],[gas2]]*A_gas2</f>
        <v>0</v>
      </c>
      <c r="S307" s="3">
        <f>inventory[[#This Row],[gas3]]*A_gas3</f>
        <v>1.3564014688871862E-14</v>
      </c>
      <c r="T307" s="142">
        <f>inventory[[#This Row],[Other_forcing]]/earth_area</f>
        <v>0</v>
      </c>
      <c r="U307" s="3">
        <f>U306+A_CO2*(AX306+AY306*life1_CO2*(1-EXP(-1/life1_CO2))+AZ306*life2_CO2*(1-EXP(-1/life2_CO2))+BA306*life3_CO2*(1-EXP(-1/life3_CO2)))</f>
        <v>5.0472251867808914E-13</v>
      </c>
      <c r="V307" s="3">
        <f t="shared" si="52"/>
        <v>2.610527966688006E-12</v>
      </c>
      <c r="W307" s="3">
        <f t="shared" si="53"/>
        <v>3.9559027262826911E-11</v>
      </c>
      <c r="X307" s="3">
        <f t="shared" si="54"/>
        <v>-3.5199999999999995E-12</v>
      </c>
      <c r="Y307" s="3">
        <f t="shared" si="55"/>
        <v>4.7900964857022521E-10</v>
      </c>
      <c r="Z307" s="142">
        <f>Z306+inventory[[#This Row],[Other_radfor]]</f>
        <v>0</v>
      </c>
      <c r="AA307" s="3">
        <f>SUM(inventory[[#This Row],[CO2_temp_s1]:[CO2_temp_s2]])</f>
        <v>1.2195242411620313E-15</v>
      </c>
      <c r="AB307" s="3">
        <f>inventory[[#This Row],[CH4_temp_s1]]+inventory[[#This Row],[CH4_temp_s2]]</f>
        <v>1.3555679862856778E-15</v>
      </c>
      <c r="AC307" s="3">
        <f>inventory[[#This Row],[gas1_temp_s1]]+inventory[[#This Row],[gas1_temp_s2]]</f>
        <v>4.5756160567223513E-14</v>
      </c>
      <c r="AD307" s="3">
        <f>inventory[[#This Row],[gas2_temp_s1]]+inventory[[#This Row],[gas2_temp_s2]]</f>
        <v>-1.7725286360459896E-15</v>
      </c>
      <c r="AE307" s="3">
        <f>inventory[[#This Row],[gas3_temp_s1]]+inventory[[#This Row],[gas3_temp_s2]]</f>
        <v>2.8113159048249854E-13</v>
      </c>
      <c r="AF307" s="142">
        <f>inventory[[#This Row],[other_temp_s1]]+inventory[[#This Row],[other_temp_s2]]</f>
        <v>0</v>
      </c>
      <c r="AG307" s="118">
        <f>inventory[[#This Row],[CO2_flux]]+AG306</f>
        <v>1</v>
      </c>
      <c r="AH307" s="118">
        <f>inventory[[#This Row],[CH4_flux]]+AH306</f>
        <v>1</v>
      </c>
      <c r="AI307" s="118">
        <f>inventory[[#This Row],[Gas1_flux]]+AI306</f>
        <v>1</v>
      </c>
      <c r="AJ307" s="118">
        <f>inventory[[#This Row],[Gas2_flux]]+AJ306</f>
        <v>1</v>
      </c>
      <c r="AK307" s="144">
        <f>inventory[[#This Row],[Gas3_flux]]+AK306</f>
        <v>1</v>
      </c>
      <c r="AL307" s="113">
        <f>A_CO2*(AX306*clim_sens1*(1-EXP(-1/clim_time1))
+AY306*clim_sens1*life1_CO2/(life1_CO2-clim_time1)*(EXP(-1/life1_CO2)-EXP(-1/clim_time1))
+AZ306*clim_sens1*life2_CO2/(life2_CO2-clim_time1)*(EXP(-1/life2_CO2)-EXP(-1/clim_time1))
+BA306*clim_sens1*life3_CO2/(life3_CO2-clim_time1)*(EXP(-1/life3_CO2)-EXP(-1/clim_time1)))
+AL306*EXP(-1/clim_time1)</f>
        <v>8.5708375343852599E-16</v>
      </c>
      <c r="AM307" s="113">
        <f>A_CO2*(AX306*clim_sens2*(1-EXP(-1/clim_time2))
+AY306*clim_sens2*life1_CO2/(life1_CO2-clim_time2)*(EXP(-1/life1_CO2)-EXP(-1/clim_time2))
+AZ306*clim_sens2*life2_CO2/(life2_CO2-clim_time2)*(EXP(-1/life2_CO2)-EXP(-1/clim_time2))
+BA306*clim_sens2*life3_CO2/(life3_CO2-clim_time2)*(EXP(-1/life3_CO2)-EXP(-1/clim_time2)))
+AM306*EXP(-1/clim_time2)</f>
        <v>3.6244048772350524E-16</v>
      </c>
      <c r="AN307" s="113">
        <f t="shared" si="56"/>
        <v>1.281058158878236E-23</v>
      </c>
      <c r="AO307" s="113">
        <f t="shared" si="57"/>
        <v>1.3555679734750962E-15</v>
      </c>
      <c r="AP307" s="113">
        <f t="shared" si="58"/>
        <v>2.0276007758249671E-14</v>
      </c>
      <c r="AQ307" s="113">
        <f t="shared" si="59"/>
        <v>2.5480152808973845E-14</v>
      </c>
      <c r="AR307" s="113">
        <f t="shared" si="60"/>
        <v>-8.1723059569296555E-29</v>
      </c>
      <c r="AS307" s="113">
        <f t="shared" si="61"/>
        <v>-1.772528636045908E-15</v>
      </c>
      <c r="AT307" s="113">
        <f t="shared" si="62"/>
        <v>1.0523229428700085E-14</v>
      </c>
      <c r="AU307" s="113">
        <f t="shared" si="63"/>
        <v>2.7060836105379845E-13</v>
      </c>
      <c r="AV307" s="113">
        <f t="shared" si="64"/>
        <v>0</v>
      </c>
      <c r="AW307" s="149">
        <f>T306*Other_forcing_efficacy*clim_sens2*(1-EXP(-1/clim_time2))
+AW306*EXP(-1/clim_time2)</f>
        <v>0</v>
      </c>
      <c r="AX307" s="113">
        <f>p_0*(inventory[[#This Row],[CO2_flux]]+inventory[[#This Row],[CH4_to_CO2]])+AX306</f>
        <v>0.51608749999070558</v>
      </c>
      <c r="AY307" s="113">
        <f>p_1*(inventory[[#This Row],[CO2_flux]]+inventory[[#This Row],[CH4_to_CO2]])+AY306*EXP(-1/life1_CO2)</f>
        <v>0.25350077890081568</v>
      </c>
      <c r="AZ307" s="113">
        <f>p_2*(inventory[[#This Row],[CO2_flux]]+inventory[[#This Row],[CH4_to_CO2]])+AZ306*EXP(-1/life2_CO2)</f>
        <v>2.3879762238404037E-4</v>
      </c>
      <c r="BA307" s="113">
        <f>p_3*(inventory[[#This Row],[CO2_flux]]+inventory[[#This Row],[CH4_to_CO2]])+BA306*EXP(-1/life3_CO2)</f>
        <v>7.0520365721239992E-12</v>
      </c>
      <c r="BB307" s="113">
        <f>IF(fossil_CH4,K306*(1-EXP(-1/life_CH4))*CH4_to_CO2,0)</f>
        <v>3.5924109049972394E-12</v>
      </c>
    </row>
    <row r="308" spans="1:54" x14ac:dyDescent="0.2">
      <c r="A308" s="43">
        <v>301</v>
      </c>
      <c r="B308" s="107">
        <v>0</v>
      </c>
      <c r="C308" s="107">
        <v>0</v>
      </c>
      <c r="D308" s="107">
        <v>0</v>
      </c>
      <c r="E308" s="107">
        <v>0</v>
      </c>
      <c r="F308" s="107">
        <v>0</v>
      </c>
      <c r="G308" s="107">
        <v>0</v>
      </c>
      <c r="H308" s="131">
        <f>SUM(inventory[[#This Row],[CO2_IRF]:[other_IRF]])</f>
        <v>5.1820846785036151E-10</v>
      </c>
      <c r="I308" s="133">
        <f>SUM(inventory[[#This Row],[CO2_temp]:[other_temp]])</f>
        <v>3.266160020083306E-13</v>
      </c>
      <c r="J308" s="117">
        <f>SUM(inventory[[#This Row],[CO2_mass0]:[CO2_mass3]])</f>
        <v>0.76917869360375324</v>
      </c>
      <c r="K308" s="117">
        <f>inventory[[#This Row],[CH4_flux]]+K307*EXP(-1/life_CH4)</f>
        <v>2.869800383449009E-11</v>
      </c>
      <c r="L308" s="117">
        <f>inventory[[#This Row],[Gas1_flux]]+L307*EXP(-1/life_gas1)</f>
        <v>8.3108914726127095E-2</v>
      </c>
      <c r="M308" s="117">
        <f>inventory[[#This Row],[Gas2_flux]]+M307*EXP(-1/life_gas2)</f>
        <v>0</v>
      </c>
      <c r="N308" s="140">
        <f>inventory[[#This Row],[Gas3_flux]]+N307*EXP(-1/life_gas3)</f>
        <v>1.2446649660073372E-3</v>
      </c>
      <c r="O308" s="3">
        <f>inventory[[#This Row],[CO2]]*A_CO2</f>
        <v>1.3473703175856943E-15</v>
      </c>
      <c r="P308" s="3">
        <f>inventory[[#This Row],[CH4]]*A_CH4</f>
        <v>6.0416888387408484E-24</v>
      </c>
      <c r="Q308" s="3">
        <f>inventory[[#This Row],[gas1]]*A_gas1</f>
        <v>2.9656295408849859E-14</v>
      </c>
      <c r="R308" s="3">
        <f>inventory[[#This Row],[gas2]]*A_gas2</f>
        <v>0</v>
      </c>
      <c r="S308" s="3">
        <f>inventory[[#This Row],[gas3]]*A_gas3</f>
        <v>1.3265916608433773E-14</v>
      </c>
      <c r="T308" s="142">
        <f>inventory[[#This Row],[Other_forcing]]/earth_area</f>
        <v>0</v>
      </c>
      <c r="U308" s="3">
        <f>U307+A_CO2*(AX307+AY307*life1_CO2*(1-EXP(-1/life1_CO2))+AZ307*life2_CO2*(1-EXP(-1/life2_CO2))+BA307*life3_CO2*(1-EXP(-1/life3_CO2)))</f>
        <v>5.0607045661850345E-13</v>
      </c>
      <c r="V308" s="3">
        <f t="shared" si="52"/>
        <v>2.6105279666942979E-12</v>
      </c>
      <c r="W308" s="3">
        <f t="shared" si="53"/>
        <v>3.9588806443203816E-11</v>
      </c>
      <c r="X308" s="3">
        <f t="shared" si="54"/>
        <v>-3.5199999999999995E-12</v>
      </c>
      <c r="Y308" s="3">
        <f t="shared" si="55"/>
        <v>4.7902306298384494E-10</v>
      </c>
      <c r="Z308" s="142">
        <f>Z307+inventory[[#This Row],[Other_radfor]]</f>
        <v>0</v>
      </c>
      <c r="AA308" s="3">
        <f>SUM(inventory[[#This Row],[CO2_temp_s1]:[CO2_temp_s2]])</f>
        <v>1.2193164025172809E-15</v>
      </c>
      <c r="AB308" s="3">
        <f>inventory[[#This Row],[CH4_temp_s1]]+inventory[[#This Row],[CH4_temp_s2]]</f>
        <v>1.3522617235908113E-15</v>
      </c>
      <c r="AC308" s="3">
        <f>inventory[[#This Row],[gas1_temp_s1]]+inventory[[#This Row],[gas1_temp_s2]]</f>
        <v>4.5558293230849272E-14</v>
      </c>
      <c r="AD308" s="3">
        <f>inventory[[#This Row],[gas2_temp_s1]]+inventory[[#This Row],[gas2_temp_s2]]</f>
        <v>-1.7682053976160632E-15</v>
      </c>
      <c r="AE308" s="3">
        <f>inventory[[#This Row],[gas3_temp_s1]]+inventory[[#This Row],[gas3_temp_s2]]</f>
        <v>2.8025433604898932E-13</v>
      </c>
      <c r="AF308" s="142">
        <f>inventory[[#This Row],[other_temp_s1]]+inventory[[#This Row],[other_temp_s2]]</f>
        <v>0</v>
      </c>
      <c r="AG308" s="118">
        <f>inventory[[#This Row],[CO2_flux]]+AG307</f>
        <v>1</v>
      </c>
      <c r="AH308" s="118">
        <f>inventory[[#This Row],[CH4_flux]]+AH307</f>
        <v>1</v>
      </c>
      <c r="AI308" s="118">
        <f>inventory[[#This Row],[Gas1_flux]]+AI307</f>
        <v>1</v>
      </c>
      <c r="AJ308" s="118">
        <f>inventory[[#This Row],[Gas2_flux]]+AJ307</f>
        <v>1</v>
      </c>
      <c r="AK308" s="144">
        <f>inventory[[#This Row],[Gas3_flux]]+AK307</f>
        <v>1</v>
      </c>
      <c r="AL308" s="113">
        <f>A_CO2*(AX307*clim_sens1*(1-EXP(-1/clim_time1))
+AY307*clim_sens1*life1_CO2/(life1_CO2-clim_time1)*(EXP(-1/life1_CO2)-EXP(-1/clim_time1))
+AZ307*clim_sens1*life2_CO2/(life2_CO2-clim_time1)*(EXP(-1/life2_CO2)-EXP(-1/clim_time1))
+BA307*clim_sens1*life3_CO2/(life3_CO2-clim_time1)*(EXP(-1/life3_CO2)-EXP(-1/clim_time1)))
+AL307*EXP(-1/clim_time1)</f>
        <v>8.5634951312929573E-16</v>
      </c>
      <c r="AM308" s="113">
        <f>A_CO2*(AX307*clim_sens2*(1-EXP(-1/clim_time2))
+AY307*clim_sens2*life1_CO2/(life1_CO2-clim_time2)*(EXP(-1/life1_CO2)-EXP(-1/clim_time2))
+AZ307*clim_sens2*life2_CO2/(life2_CO2-clim_time2)*(EXP(-1/life2_CO2)-EXP(-1/clim_time2))
+BA307*clim_sens2*life3_CO2/(life3_CO2-clim_time2)*(EXP(-1/life3_CO2)-EXP(-1/clim_time2)))
+AM307*EXP(-1/clim_time2)</f>
        <v>3.6296688938798522E-16</v>
      </c>
      <c r="AN308" s="113">
        <f t="shared" si="56"/>
        <v>1.1818034693380166E-23</v>
      </c>
      <c r="AO308" s="113">
        <f t="shared" si="57"/>
        <v>1.3522617117727766E-15</v>
      </c>
      <c r="AP308" s="113">
        <f t="shared" si="58"/>
        <v>2.0109127981892438E-14</v>
      </c>
      <c r="AQ308" s="113">
        <f t="shared" si="59"/>
        <v>2.5449165248956834E-14</v>
      </c>
      <c r="AR308" s="113">
        <f t="shared" si="60"/>
        <v>-7.2550914900025006E-29</v>
      </c>
      <c r="AS308" s="113">
        <f t="shared" si="61"/>
        <v>-1.7682053976159906E-15</v>
      </c>
      <c r="AT308" s="113">
        <f t="shared" si="62"/>
        <v>1.0291959073671968E-14</v>
      </c>
      <c r="AU308" s="113">
        <f t="shared" si="63"/>
        <v>2.6996237697531735E-13</v>
      </c>
      <c r="AV308" s="113">
        <f t="shared" si="64"/>
        <v>0</v>
      </c>
      <c r="AW308" s="149">
        <f>T307*Other_forcing_efficacy*clim_sens2*(1-EXP(-1/clim_time2))
+AW307*EXP(-1/clim_time2)</f>
        <v>0</v>
      </c>
      <c r="AX308" s="113">
        <f>p_0*(inventory[[#This Row],[CO2_flux]]+inventory[[#This Row],[CH4_to_CO2]])+AX307</f>
        <v>0.51608749999142578</v>
      </c>
      <c r="AY308" s="113">
        <f>p_1*(inventory[[#This Row],[CO2_flux]]+inventory[[#This Row],[CH4_to_CO2]])+AY307*EXP(-1/life1_CO2)</f>
        <v>0.2528588426056218</v>
      </c>
      <c r="AZ308" s="113">
        <f>p_2*(inventory[[#This Row],[CO2_flux]]+inventory[[#This Row],[CH4_to_CO2]])+AZ307*EXP(-1/life2_CO2)</f>
        <v>2.3235100020001212E-4</v>
      </c>
      <c r="BA308" s="113">
        <f>p_3*(inventory[[#This Row],[CO2_flux]]+inventory[[#This Row],[CH4_to_CO2]])+BA307*EXP(-1/life3_CO2)</f>
        <v>6.5056516861828252E-12</v>
      </c>
      <c r="BB308" s="113">
        <f>IF(fossil_CH4,K307*(1-EXP(-1/life_CH4))*CH4_to_CO2,0)</f>
        <v>3.3140744269449766E-12</v>
      </c>
    </row>
    <row r="309" spans="1:54" x14ac:dyDescent="0.2">
      <c r="A309" s="43">
        <v>302</v>
      </c>
      <c r="B309" s="107">
        <v>0</v>
      </c>
      <c r="C309" s="107">
        <v>0</v>
      </c>
      <c r="D309" s="107">
        <v>0</v>
      </c>
      <c r="E309" s="107">
        <v>0</v>
      </c>
      <c r="F309" s="107">
        <v>0</v>
      </c>
      <c r="G309" s="107">
        <v>0</v>
      </c>
      <c r="H309" s="131">
        <f>SUM(inventory[[#This Row],[CO2_IRF]:[other_IRF]])</f>
        <v>5.1825246834308536E-10</v>
      </c>
      <c r="I309" s="133">
        <f>SUM(inventory[[#This Row],[CO2_temp]:[other_temp]])</f>
        <v>3.2554922888319643E-13</v>
      </c>
      <c r="J309" s="117">
        <f>SUM(inventory[[#This Row],[CO2_mass0]:[CO2_mass3]])</f>
        <v>0.76853211028640944</v>
      </c>
      <c r="K309" s="117">
        <f>inventory[[#This Row],[CH4_flux]]+K308*EXP(-1/life_CH4)</f>
        <v>2.6474510607890934E-11</v>
      </c>
      <c r="L309" s="117">
        <f>inventory[[#This Row],[Gas1_flux]]+L308*EXP(-1/life_gas1)</f>
        <v>8.2424894613876629E-2</v>
      </c>
      <c r="M309" s="117">
        <f>inventory[[#This Row],[Gas2_flux]]+M308*EXP(-1/life_gas2)</f>
        <v>0</v>
      </c>
      <c r="N309" s="140">
        <f>inventory[[#This Row],[Gas3_flux]]+N308*EXP(-1/life_gas3)</f>
        <v>1.2173108053354436E-3</v>
      </c>
      <c r="O309" s="3">
        <f>inventory[[#This Row],[CO2]]*A_CO2</f>
        <v>1.3462376975887032E-15</v>
      </c>
      <c r="P309" s="3">
        <f>inventory[[#This Row],[CH4]]*A_CH4</f>
        <v>5.573584705518348E-24</v>
      </c>
      <c r="Q309" s="3">
        <f>inventory[[#This Row],[gas1]]*A_gas1</f>
        <v>2.9412212056524273E-14</v>
      </c>
      <c r="R309" s="3">
        <f>inventory[[#This Row],[gas2]]*A_gas2</f>
        <v>0</v>
      </c>
      <c r="S309" s="3">
        <f>inventory[[#This Row],[gas3]]*A_gas3</f>
        <v>1.2974369867521569E-14</v>
      </c>
      <c r="T309" s="142">
        <f>inventory[[#This Row],[Other_forcing]]/earth_area</f>
        <v>0</v>
      </c>
      <c r="U309" s="3">
        <f>U308+A_CO2*(AX308+AY308*life1_CO2*(1-EXP(-1/life1_CO2))+AZ308*life2_CO2*(1-EXP(-1/life2_CO2))+BA308*life3_CO2*(1-EXP(-1/life3_CO2)))</f>
        <v>5.0741726036403842E-13</v>
      </c>
      <c r="V309" s="3">
        <f t="shared" si="52"/>
        <v>2.6105279667001023E-12</v>
      </c>
      <c r="W309" s="3">
        <f t="shared" si="53"/>
        <v>3.9618340528835215E-11</v>
      </c>
      <c r="X309" s="3">
        <f t="shared" si="54"/>
        <v>-3.5199999999999995E-12</v>
      </c>
      <c r="Y309" s="3">
        <f t="shared" si="55"/>
        <v>4.7903618258718601E-10</v>
      </c>
      <c r="Z309" s="142">
        <f>Z308+inventory[[#This Row],[Other_radfor]]</f>
        <v>0</v>
      </c>
      <c r="AA309" s="3">
        <f>SUM(inventory[[#This Row],[CO2_temp_s1]:[CO2_temp_s2]])</f>
        <v>1.2191081788737854E-15</v>
      </c>
      <c r="AB309" s="3">
        <f>inventory[[#This Row],[CH4_temp_s1]]+inventory[[#This Row],[CH4_temp_s2]]</f>
        <v>1.3489635250212658E-15</v>
      </c>
      <c r="AC309" s="3">
        <f>inventory[[#This Row],[gas1_temp_s1]]+inventory[[#This Row],[gas1_temp_s2]]</f>
        <v>4.5361618509932381E-14</v>
      </c>
      <c r="AD309" s="3">
        <f>inventory[[#This Row],[gas2_temp_s1]]+inventory[[#This Row],[gas2_temp_s2]]</f>
        <v>-1.7638927036648794E-15</v>
      </c>
      <c r="AE309" s="3">
        <f>inventory[[#This Row],[gas3_temp_s1]]+inventory[[#This Row],[gas3_temp_s2]]</f>
        <v>2.7938343137303386E-13</v>
      </c>
      <c r="AF309" s="142">
        <f>inventory[[#This Row],[other_temp_s1]]+inventory[[#This Row],[other_temp_s2]]</f>
        <v>0</v>
      </c>
      <c r="AG309" s="118">
        <f>inventory[[#This Row],[CO2_flux]]+AG308</f>
        <v>1</v>
      </c>
      <c r="AH309" s="118">
        <f>inventory[[#This Row],[CH4_flux]]+AH308</f>
        <v>1</v>
      </c>
      <c r="AI309" s="118">
        <f>inventory[[#This Row],[Gas1_flux]]+AI308</f>
        <v>1</v>
      </c>
      <c r="AJ309" s="118">
        <f>inventory[[#This Row],[Gas2_flux]]+AJ308</f>
        <v>1</v>
      </c>
      <c r="AK309" s="144">
        <f>inventory[[#This Row],[Gas3_flux]]+AK308</f>
        <v>1</v>
      </c>
      <c r="AL309" s="113">
        <f>A_CO2*(AX308*clim_sens1*(1-EXP(-1/clim_time1))
+AY308*clim_sens1*life1_CO2/(life1_CO2-clim_time1)*(EXP(-1/life1_CO2)-EXP(-1/clim_time1))
+AZ308*clim_sens1*life2_CO2/(life2_CO2-clim_time1)*(EXP(-1/life2_CO2)-EXP(-1/clim_time1))
+BA308*clim_sens1*life3_CO2/(life3_CO2-clim_time1)*(EXP(-1/life3_CO2)-EXP(-1/clim_time1)))
+AL308*EXP(-1/clim_time1)</f>
        <v>8.5561735848105135E-16</v>
      </c>
      <c r="AM309" s="113">
        <f>A_CO2*(AX308*clim_sens2*(1-EXP(-1/clim_time2))
+AY308*clim_sens2*life1_CO2/(life1_CO2-clim_time2)*(EXP(-1/life1_CO2)-EXP(-1/clim_time2))
+AZ308*clim_sens2*life2_CO2/(life2_CO2-clim_time2)*(EXP(-1/life2_CO2)-EXP(-1/clim_time2))
+BA308*clim_sens2*life3_CO2/(life3_CO2-clim_time2)*(EXP(-1/life3_CO2)-EXP(-1/clim_time2)))
+AM308*EXP(-1/clim_time2)</f>
        <v>3.6349082039273412E-16</v>
      </c>
      <c r="AN309" s="113">
        <f t="shared" si="56"/>
        <v>1.0902388863379774E-23</v>
      </c>
      <c r="AO309" s="113">
        <f t="shared" si="57"/>
        <v>1.348963514118877E-15</v>
      </c>
      <c r="AP309" s="113">
        <f t="shared" si="58"/>
        <v>1.9943621693851494E-14</v>
      </c>
      <c r="AQ309" s="113">
        <f t="shared" si="59"/>
        <v>2.541799681608089E-14</v>
      </c>
      <c r="AR309" s="113">
        <f t="shared" si="60"/>
        <v>-6.440820107043843E-29</v>
      </c>
      <c r="AS309" s="113">
        <f t="shared" si="61"/>
        <v>-1.7638927036648149E-15</v>
      </c>
      <c r="AT309" s="113">
        <f t="shared" si="62"/>
        <v>1.006577137672681E-14</v>
      </c>
      <c r="AU309" s="113">
        <f t="shared" si="63"/>
        <v>2.6931765999630702E-13</v>
      </c>
      <c r="AV309" s="113">
        <f t="shared" si="64"/>
        <v>0</v>
      </c>
      <c r="AW309" s="149">
        <f>T308*Other_forcing_efficacy*clim_sens2*(1-EXP(-1/clim_time2))
+AW308*EXP(-1/clim_time2)</f>
        <v>0</v>
      </c>
      <c r="AX309" s="113">
        <f>p_0*(inventory[[#This Row],[CO2_flux]]+inventory[[#This Row],[CH4_to_CO2]])+AX308</f>
        <v>0.51608749999209014</v>
      </c>
      <c r="AY309" s="113">
        <f>p_1*(inventory[[#This Row],[CO2_flux]]+inventory[[#This Row],[CH4_to_CO2]])+AY308*EXP(-1/life1_CO2)</f>
        <v>0.25221853187621424</v>
      </c>
      <c r="AZ309" s="113">
        <f>p_2*(inventory[[#This Row],[CO2_flux]]+inventory[[#This Row],[CH4_to_CO2]])+AZ308*EXP(-1/life2_CO2)</f>
        <v>2.2607841210345227E-4</v>
      </c>
      <c r="BA309" s="113">
        <f>p_3*(inventory[[#This Row],[CO2_flux]]+inventory[[#This Row],[CH4_to_CO2]])+BA308*EXP(-1/life3_CO2)</f>
        <v>6.0016001660051006E-12</v>
      </c>
      <c r="BB309" s="113">
        <f>IF(fossil_CH4,K308*(1-EXP(-1/life_CH4))*CH4_to_CO2,0)</f>
        <v>3.0573031865738406E-12</v>
      </c>
    </row>
    <row r="310" spans="1:54" x14ac:dyDescent="0.2">
      <c r="A310" s="43">
        <v>303</v>
      </c>
      <c r="B310" s="107">
        <v>0</v>
      </c>
      <c r="C310" s="107">
        <v>0</v>
      </c>
      <c r="D310" s="107">
        <v>0</v>
      </c>
      <c r="E310" s="107">
        <v>0</v>
      </c>
      <c r="F310" s="107">
        <v>0</v>
      </c>
      <c r="G310" s="107">
        <v>0</v>
      </c>
      <c r="H310" s="131">
        <f>SUM(inventory[[#This Row],[CO2_IRF]:[other_IRF]])</f>
        <v>5.1829593629604659E-10</v>
      </c>
      <c r="I310" s="133">
        <f>SUM(inventory[[#This Row],[CO2_temp]:[other_temp]])</f>
        <v>3.2448987850377122E-13</v>
      </c>
      <c r="J310" s="117">
        <f>SUM(inventory[[#This Row],[CO2_mass0]:[CO2_mass3]])</f>
        <v>0.76788731775428531</v>
      </c>
      <c r="K310" s="117">
        <f>inventory[[#This Row],[CH4_flux]]+K309*EXP(-1/life_CH4)</f>
        <v>2.4423291458514897E-11</v>
      </c>
      <c r="L310" s="117">
        <f>inventory[[#This Row],[Gas1_flux]]+L309*EXP(-1/life_gas1)</f>
        <v>8.1746504264877243E-2</v>
      </c>
      <c r="M310" s="117">
        <f>inventory[[#This Row],[Gas2_flux]]+M309*EXP(-1/life_gas2)</f>
        <v>0</v>
      </c>
      <c r="N310" s="140">
        <f>inventory[[#This Row],[Gas3_flux]]+N309*EXP(-1/life_gas3)</f>
        <v>1.190557810540713E-3</v>
      </c>
      <c r="O310" s="3">
        <f>inventory[[#This Row],[CO2]]*A_CO2</f>
        <v>1.3451082145101813E-15</v>
      </c>
      <c r="P310" s="3">
        <f>inventory[[#This Row],[CH4]]*A_CH4</f>
        <v>5.1417488220168394E-24</v>
      </c>
      <c r="Q310" s="3">
        <f>inventory[[#This Row],[gas1]]*A_gas1</f>
        <v>2.9170137609291548E-14</v>
      </c>
      <c r="R310" s="3">
        <f>inventory[[#This Row],[gas2]]*A_gas2</f>
        <v>0</v>
      </c>
      <c r="S310" s="3">
        <f>inventory[[#This Row],[gas3]]*A_gas3</f>
        <v>1.2689230486511091E-14</v>
      </c>
      <c r="T310" s="142">
        <f>inventory[[#This Row],[Other_forcing]]/earth_area</f>
        <v>0</v>
      </c>
      <c r="U310" s="3">
        <f>U309+A_CO2*(AX309+AY309*life1_CO2*(1-EXP(-1/life1_CO2))+AZ309*life2_CO2*(1-EXP(-1/life2_CO2))+BA309*life3_CO2*(1-EXP(-1/life3_CO2)))</f>
        <v>5.0876293305931241E-13</v>
      </c>
      <c r="V310" s="3">
        <f t="shared" si="52"/>
        <v>2.6105279667054571E-12</v>
      </c>
      <c r="W310" s="3">
        <f t="shared" si="53"/>
        <v>3.9647631536950377E-11</v>
      </c>
      <c r="X310" s="3">
        <f t="shared" si="54"/>
        <v>-3.5199999999999995E-12</v>
      </c>
      <c r="Y310" s="3">
        <f t="shared" si="55"/>
        <v>4.7904901385933145E-10</v>
      </c>
      <c r="Z310" s="142">
        <f>Z309+inventory[[#This Row],[Other_radfor]]</f>
        <v>0</v>
      </c>
      <c r="AA310" s="3">
        <f>SUM(inventory[[#This Row],[CO2_temp_s1]:[CO2_temp_s2]])</f>
        <v>1.218899568155704E-15</v>
      </c>
      <c r="AB310" s="3">
        <f>inventory[[#This Row],[CH4_temp_s1]]+inventory[[#This Row],[CH4_temp_s2]]</f>
        <v>1.3456733709027216E-15</v>
      </c>
      <c r="AC310" s="3">
        <f>inventory[[#This Row],[gas1_temp_s1]]+inventory[[#This Row],[gas1_temp_s2]]</f>
        <v>4.5166127651965475E-14</v>
      </c>
      <c r="AD310" s="3">
        <f>inventory[[#This Row],[gas2_temp_s1]]+inventory[[#This Row],[gas2_temp_s2]]</f>
        <v>-1.7595905284742102E-15</v>
      </c>
      <c r="AE310" s="3">
        <f>inventory[[#This Row],[gas3_temp_s1]]+inventory[[#This Row],[gas3_temp_s2]]</f>
        <v>2.7851876844122152E-13</v>
      </c>
      <c r="AF310" s="142">
        <f>inventory[[#This Row],[other_temp_s1]]+inventory[[#This Row],[other_temp_s2]]</f>
        <v>0</v>
      </c>
      <c r="AG310" s="118">
        <f>inventory[[#This Row],[CO2_flux]]+AG309</f>
        <v>1</v>
      </c>
      <c r="AH310" s="118">
        <f>inventory[[#This Row],[CH4_flux]]+AH309</f>
        <v>1</v>
      </c>
      <c r="AI310" s="118">
        <f>inventory[[#This Row],[Gas1_flux]]+AI309</f>
        <v>1</v>
      </c>
      <c r="AJ310" s="118">
        <f>inventory[[#This Row],[Gas2_flux]]+AJ309</f>
        <v>1</v>
      </c>
      <c r="AK310" s="144">
        <f>inventory[[#This Row],[Gas3_flux]]+AK309</f>
        <v>1</v>
      </c>
      <c r="AL310" s="113">
        <f>A_CO2*(AX309*clim_sens1*(1-EXP(-1/clim_time1))
+AY309*clim_sens1*life1_CO2/(life1_CO2-clim_time1)*(EXP(-1/life1_CO2)-EXP(-1/clim_time1))
+AZ309*clim_sens1*life2_CO2/(life2_CO2-clim_time1)*(EXP(-1/life2_CO2)-EXP(-1/clim_time1))
+BA309*clim_sens1*life3_CO2/(life3_CO2-clim_time1)*(EXP(-1/life3_CO2)-EXP(-1/clim_time1)))
+AL309*EXP(-1/clim_time1)</f>
        <v>8.5488727810161596E-16</v>
      </c>
      <c r="AM310" s="113">
        <f>A_CO2*(AX309*clim_sens2*(1-EXP(-1/clim_time2))
+AY309*clim_sens2*life1_CO2/(life1_CO2-clim_time2)*(EXP(-1/life1_CO2)-EXP(-1/clim_time2))
+AZ309*clim_sens2*life2_CO2/(life2_CO2-clim_time2)*(EXP(-1/life2_CO2)-EXP(-1/clim_time2))
+BA309*clim_sens2*life3_CO2/(life3_CO2-clim_time2)*(EXP(-1/life3_CO2)-EXP(-1/clim_time2)))
+AM309*EXP(-1/clim_time2)</f>
        <v>3.6401229005408801E-16</v>
      </c>
      <c r="AN310" s="113">
        <f t="shared" si="56"/>
        <v>1.0057685935209426E-23</v>
      </c>
      <c r="AO310" s="113">
        <f t="shared" si="57"/>
        <v>1.3456733608450357E-15</v>
      </c>
      <c r="AP310" s="113">
        <f t="shared" si="58"/>
        <v>1.9779477589760334E-14</v>
      </c>
      <c r="AQ310" s="113">
        <f t="shared" si="59"/>
        <v>2.5386650062205141E-14</v>
      </c>
      <c r="AR310" s="113">
        <f t="shared" si="60"/>
        <v>-5.7179380450908634E-29</v>
      </c>
      <c r="AS310" s="113">
        <f t="shared" si="61"/>
        <v>-1.7595905284741531E-15</v>
      </c>
      <c r="AT310" s="113">
        <f t="shared" si="62"/>
        <v>9.8445546356398089E-15</v>
      </c>
      <c r="AU310" s="113">
        <f t="shared" si="63"/>
        <v>2.6867421380558172E-13</v>
      </c>
      <c r="AV310" s="113">
        <f t="shared" si="64"/>
        <v>0</v>
      </c>
      <c r="AW310" s="149">
        <f>T309*Other_forcing_efficacy*clim_sens2*(1-EXP(-1/clim_time2))
+AW309*EXP(-1/clim_time2)</f>
        <v>0</v>
      </c>
      <c r="AX310" s="113">
        <f>p_0*(inventory[[#This Row],[CO2_flux]]+inventory[[#This Row],[CH4_to_CO2]])+AX309</f>
        <v>0.51608749999270298</v>
      </c>
      <c r="AY310" s="113">
        <f>p_1*(inventory[[#This Row],[CO2_flux]]+inventory[[#This Row],[CH4_to_CO2]])+AY309*EXP(-1/life1_CO2)</f>
        <v>0.25157984259620109</v>
      </c>
      <c r="AZ310" s="113">
        <f>p_2*(inventory[[#This Row],[CO2_flux]]+inventory[[#This Row],[CH4_to_CO2]])+AZ309*EXP(-1/life2_CO2)</f>
        <v>2.1997515984477554E-4</v>
      </c>
      <c r="BA310" s="113">
        <f>p_3*(inventory[[#This Row],[CO2_flux]]+inventory[[#This Row],[CH4_to_CO2]])+BA309*EXP(-1/life3_CO2)</f>
        <v>5.53660206387819E-12</v>
      </c>
      <c r="BB310" s="113">
        <f>IF(fossil_CH4,K309*(1-EXP(-1/life_CH4))*CH4_to_CO2,0)</f>
        <v>2.8204263303920514E-12</v>
      </c>
    </row>
    <row r="311" spans="1:54" x14ac:dyDescent="0.2">
      <c r="A311" s="43">
        <v>304</v>
      </c>
      <c r="B311" s="107">
        <v>0</v>
      </c>
      <c r="C311" s="107">
        <v>0</v>
      </c>
      <c r="D311" s="107">
        <v>0</v>
      </c>
      <c r="E311" s="107">
        <v>0</v>
      </c>
      <c r="F311" s="107">
        <v>0</v>
      </c>
      <c r="G311" s="107">
        <v>0</v>
      </c>
      <c r="H311" s="131">
        <f>SUM(inventory[[#This Row],[CO2_IRF]:[other_IRF]])</f>
        <v>5.1833888004969274E-10</v>
      </c>
      <c r="I311" s="133">
        <f>SUM(inventory[[#This Row],[CO2_temp]:[other_temp]])</f>
        <v>3.2343783647459699E-13</v>
      </c>
      <c r="J311" s="117">
        <f>SUM(inventory[[#This Row],[CO2_mass0]:[CO2_mass3]])</f>
        <v>0.76724430732999871</v>
      </c>
      <c r="K311" s="117">
        <f>inventory[[#This Row],[CH4_flux]]+K310*EXP(-1/life_CH4)</f>
        <v>2.2530998759606008E-11</v>
      </c>
      <c r="L311" s="117">
        <f>inventory[[#This Row],[Gas1_flux]]+L310*EXP(-1/life_gas1)</f>
        <v>8.1073697343891582E-2</v>
      </c>
      <c r="M311" s="117">
        <f>inventory[[#This Row],[Gas2_flux]]+M310*EXP(-1/life_gas2)</f>
        <v>0</v>
      </c>
      <c r="N311" s="140">
        <f>inventory[[#This Row],[Gas3_flux]]+N310*EXP(-1/life_gas3)</f>
        <v>1.1643927697240048E-3</v>
      </c>
      <c r="O311" s="3">
        <f>inventory[[#This Row],[CO2]]*A_CO2</f>
        <v>1.3439818531499585E-15</v>
      </c>
      <c r="P311" s="3">
        <f>inventory[[#This Row],[CH4]]*A_CH4</f>
        <v>4.7433711597737063E-24</v>
      </c>
      <c r="Q311" s="3">
        <f>inventory[[#This Row],[gas1]]*A_gas1</f>
        <v>2.8930055533047127E-14</v>
      </c>
      <c r="R311" s="3">
        <f>inventory[[#This Row],[gas2]]*A_gas2</f>
        <v>0</v>
      </c>
      <c r="S311" s="3">
        <f>inventory[[#This Row],[gas3]]*A_gas3</f>
        <v>1.2410357650036742E-14</v>
      </c>
      <c r="T311" s="142">
        <f>inventory[[#This Row],[Other_forcing]]/earth_area</f>
        <v>0</v>
      </c>
      <c r="U311" s="3">
        <f>U310+A_CO2*(AX310+AY310*life1_CO2*(1-EXP(-1/life1_CO2))+AZ310*life2_CO2*(1-EXP(-1/life2_CO2))+BA310*life3_CO2*(1-EXP(-1/life3_CO2)))</f>
        <v>5.1010747783362411E-13</v>
      </c>
      <c r="V311" s="3">
        <f t="shared" si="52"/>
        <v>2.6105279667103972E-12</v>
      </c>
      <c r="W311" s="3">
        <f t="shared" si="53"/>
        <v>3.9676681468175951E-11</v>
      </c>
      <c r="X311" s="3">
        <f t="shared" si="54"/>
        <v>-3.5199999999999995E-12</v>
      </c>
      <c r="Y311" s="3">
        <f t="shared" si="55"/>
        <v>4.7906156313697279E-10</v>
      </c>
      <c r="Z311" s="142">
        <f>Z310+inventory[[#This Row],[Other_radfor]]</f>
        <v>0</v>
      </c>
      <c r="AA311" s="3">
        <f>SUM(inventory[[#This Row],[CO2_temp_s1]:[CO2_temp_s2]])</f>
        <v>1.2186905684422537E-15</v>
      </c>
      <c r="AB311" s="3">
        <f>inventory[[#This Row],[CH4_temp_s1]]+inventory[[#This Row],[CH4_temp_s2]]</f>
        <v>1.3423912416092891E-15</v>
      </c>
      <c r="AC311" s="3">
        <f>inventory[[#This Row],[gas1_temp_s1]]+inventory[[#This Row],[gas1_temp_s2]]</f>
        <v>4.497181197388467E-14</v>
      </c>
      <c r="AD311" s="3">
        <f>inventory[[#This Row],[gas2_temp_s1]]+inventory[[#This Row],[gas2_temp_s2]]</f>
        <v>-1.7552988463885547E-15</v>
      </c>
      <c r="AE311" s="3">
        <f>inventory[[#This Row],[gas3_temp_s1]]+inventory[[#This Row],[gas3_temp_s2]]</f>
        <v>2.7766024153704931E-13</v>
      </c>
      <c r="AF311" s="142">
        <f>inventory[[#This Row],[other_temp_s1]]+inventory[[#This Row],[other_temp_s2]]</f>
        <v>0</v>
      </c>
      <c r="AG311" s="118">
        <f>inventory[[#This Row],[CO2_flux]]+AG310</f>
        <v>1</v>
      </c>
      <c r="AH311" s="118">
        <f>inventory[[#This Row],[CH4_flux]]+AH310</f>
        <v>1</v>
      </c>
      <c r="AI311" s="118">
        <f>inventory[[#This Row],[Gas1_flux]]+AI310</f>
        <v>1</v>
      </c>
      <c r="AJ311" s="118">
        <f>inventory[[#This Row],[Gas2_flux]]+AJ310</f>
        <v>1</v>
      </c>
      <c r="AK311" s="144">
        <f>inventory[[#This Row],[Gas3_flux]]+AK310</f>
        <v>1</v>
      </c>
      <c r="AL311" s="113">
        <f>A_CO2*(AX310*clim_sens1*(1-EXP(-1/clim_time1))
+AY310*clim_sens1*life1_CO2/(life1_CO2-clim_time1)*(EXP(-1/life1_CO2)-EXP(-1/clim_time1))
+AZ310*clim_sens1*life2_CO2/(life2_CO2-clim_time1)*(EXP(-1/life2_CO2)-EXP(-1/clim_time1))
+BA310*clim_sens1*life3_CO2/(life3_CO2-clim_time1)*(EXP(-1/life3_CO2)-EXP(-1/clim_time1)))
+AL310*EXP(-1/clim_time1)</f>
        <v>8.5415926079262317E-16</v>
      </c>
      <c r="AM311" s="113">
        <f>A_CO2*(AX310*clim_sens2*(1-EXP(-1/clim_time2))
+AY310*clim_sens2*life1_CO2/(life1_CO2-clim_time2)*(EXP(-1/life1_CO2)-EXP(-1/clim_time2))
+AZ310*clim_sens2*life2_CO2/(life2_CO2-clim_time2)*(EXP(-1/life2_CO2)-EXP(-1/clim_time2))
+BA310*clim_sens2*life3_CO2/(life3_CO2-clim_time2)*(EXP(-1/life3_CO2)-EXP(-1/clim_time2)))
+AM310*EXP(-1/clim_time2)</f>
        <v>3.6453130764963044E-16</v>
      </c>
      <c r="AN311" s="113">
        <f t="shared" si="56"/>
        <v>9.2784293717289982E-24</v>
      </c>
      <c r="AO311" s="113">
        <f t="shared" si="57"/>
        <v>1.3423912323308598E-15</v>
      </c>
      <c r="AP311" s="113">
        <f t="shared" si="58"/>
        <v>1.9616684458291974E-14</v>
      </c>
      <c r="AQ311" s="113">
        <f t="shared" si="59"/>
        <v>2.5355127515592696E-14</v>
      </c>
      <c r="AR311" s="113">
        <f t="shared" si="60"/>
        <v>-5.0761882716987629E-29</v>
      </c>
      <c r="AS311" s="113">
        <f t="shared" si="61"/>
        <v>-1.755298846388504E-15</v>
      </c>
      <c r="AT311" s="113">
        <f t="shared" si="62"/>
        <v>9.6281996030801972E-15</v>
      </c>
      <c r="AU311" s="113">
        <f t="shared" si="63"/>
        <v>2.6803204193396913E-13</v>
      </c>
      <c r="AV311" s="113">
        <f t="shared" si="64"/>
        <v>0</v>
      </c>
      <c r="AW311" s="149">
        <f>T310*Other_forcing_efficacy*clim_sens2*(1-EXP(-1/clim_time2))
+AW310*EXP(-1/clim_time2)</f>
        <v>0</v>
      </c>
      <c r="AX311" s="113">
        <f>p_0*(inventory[[#This Row],[CO2_flux]]+inventory[[#This Row],[CH4_to_CO2]])+AX310</f>
        <v>0.51608749999326842</v>
      </c>
      <c r="AY311" s="113">
        <f>p_1*(inventory[[#This Row],[CO2_flux]]+inventory[[#This Row],[CH4_to_CO2]])+AY310*EXP(-1/life1_CO2)</f>
        <v>0.25094277065961401</v>
      </c>
      <c r="AZ311" s="113">
        <f>p_2*(inventory[[#This Row],[CO2_flux]]+inventory[[#This Row],[CH4_to_CO2]])+AZ310*EXP(-1/life2_CO2)</f>
        <v>2.1403667200874351E-4</v>
      </c>
      <c r="BA311" s="113">
        <f>p_3*(inventory[[#This Row],[CO2_flux]]+inventory[[#This Row],[CH4_to_CO2]])+BA310*EXP(-1/life3_CO2)</f>
        <v>5.1076315592254293E-12</v>
      </c>
      <c r="BB311" s="113">
        <f>IF(fossil_CH4,K310*(1-EXP(-1/life_CH4))*CH4_to_CO2,0)</f>
        <v>2.6019024609997232E-12</v>
      </c>
    </row>
    <row r="312" spans="1:54" x14ac:dyDescent="0.2">
      <c r="A312" s="43">
        <v>305</v>
      </c>
      <c r="B312" s="107">
        <v>0</v>
      </c>
      <c r="C312" s="107">
        <v>0</v>
      </c>
      <c r="D312" s="107">
        <v>0</v>
      </c>
      <c r="E312" s="107">
        <v>0</v>
      </c>
      <c r="F312" s="107">
        <v>0</v>
      </c>
      <c r="G312" s="107">
        <v>0</v>
      </c>
      <c r="H312" s="131">
        <f>SUM(inventory[[#This Row],[CO2_IRF]:[other_IRF]])</f>
        <v>5.1838130778872792E-10</v>
      </c>
      <c r="I312" s="133">
        <f>SUM(inventory[[#This Row],[CO2_temp]:[other_temp]])</f>
        <v>3.2239299071584559E-13</v>
      </c>
      <c r="J312" s="117">
        <f>SUM(inventory[[#This Row],[CO2_mass0]:[CO2_mass3]])</f>
        <v>0.76660307046997422</v>
      </c>
      <c r="K312" s="117">
        <f>inventory[[#This Row],[CH4_flux]]+K311*EXP(-1/life_CH4)</f>
        <v>2.0785319045454973E-11</v>
      </c>
      <c r="L312" s="117">
        <f>inventory[[#This Row],[Gas1_flux]]+L311*EXP(-1/life_gas1)</f>
        <v>8.0406427897040111E-2</v>
      </c>
      <c r="M312" s="117">
        <f>inventory[[#This Row],[Gas2_flux]]+M311*EXP(-1/life_gas2)</f>
        <v>0</v>
      </c>
      <c r="N312" s="140">
        <f>inventory[[#This Row],[Gas3_flux]]+N311*EXP(-1/life_gas3)</f>
        <v>1.1388027613457711E-3</v>
      </c>
      <c r="O312" s="3">
        <f>inventory[[#This Row],[CO2]]*A_CO2</f>
        <v>1.3428585985422536E-15</v>
      </c>
      <c r="P312" s="3">
        <f>inventory[[#This Row],[CH4]]*A_CH4</f>
        <v>4.3758594085791122E-24</v>
      </c>
      <c r="Q312" s="3">
        <f>inventory[[#This Row],[gas1]]*A_gas1</f>
        <v>2.8691949429768819E-14</v>
      </c>
      <c r="R312" s="3">
        <f>inventory[[#This Row],[gas2]]*A_gas2</f>
        <v>0</v>
      </c>
      <c r="S312" s="3">
        <f>inventory[[#This Row],[gas3]]*A_gas3</f>
        <v>1.2137613637450169E-14</v>
      </c>
      <c r="T312" s="142">
        <f>inventory[[#This Row],[Other_forcing]]/earth_area</f>
        <v>0</v>
      </c>
      <c r="U312" s="3">
        <f>U311+A_CO2*(AX311+AY311*life1_CO2*(1-EXP(-1/life1_CO2))+AZ311*life2_CO2*(1-EXP(-1/life2_CO2))+BA311*life3_CO2*(1-EXP(-1/life3_CO2)))</f>
        <v>5.1145089780118957E-13</v>
      </c>
      <c r="V312" s="3">
        <f t="shared" si="52"/>
        <v>2.6105279667149544E-12</v>
      </c>
      <c r="W312" s="3">
        <f t="shared" si="53"/>
        <v>3.9705492306672624E-11</v>
      </c>
      <c r="X312" s="3">
        <f t="shared" si="54"/>
        <v>-3.5199999999999995E-12</v>
      </c>
      <c r="Y312" s="3">
        <f t="shared" si="55"/>
        <v>4.7907383661753918E-10</v>
      </c>
      <c r="Z312" s="142">
        <f>Z311+inventory[[#This Row],[Other_radfor]]</f>
        <v>0</v>
      </c>
      <c r="AA312" s="3">
        <f>SUM(inventory[[#This Row],[CO2_temp_s1]:[CO2_temp_s2]])</f>
        <v>1.2184811779631095E-15</v>
      </c>
      <c r="AB312" s="3">
        <f>inventory[[#This Row],[CH4_temp_s1]]+inventory[[#This Row],[CH4_temp_s2]]</f>
        <v>1.3391171175633567E-15</v>
      </c>
      <c r="AC312" s="3">
        <f>inventory[[#This Row],[gas1_temp_s1]]+inventory[[#This Row],[gas1_temp_s2]]</f>
        <v>4.4778662861504393E-14</v>
      </c>
      <c r="AD312" s="3">
        <f>inventory[[#This Row],[gas2_temp_s1]]+inventory[[#This Row],[gas2_temp_s2]]</f>
        <v>-1.7510176318149868E-15</v>
      </c>
      <c r="AE312" s="3">
        <f>inventory[[#This Row],[gas3_temp_s1]]+inventory[[#This Row],[gas3_temp_s2]]</f>
        <v>2.7680774719062971E-13</v>
      </c>
      <c r="AF312" s="142">
        <f>inventory[[#This Row],[other_temp_s1]]+inventory[[#This Row],[other_temp_s2]]</f>
        <v>0</v>
      </c>
      <c r="AG312" s="118">
        <f>inventory[[#This Row],[CO2_flux]]+AG311</f>
        <v>1</v>
      </c>
      <c r="AH312" s="118">
        <f>inventory[[#This Row],[CH4_flux]]+AH311</f>
        <v>1</v>
      </c>
      <c r="AI312" s="118">
        <f>inventory[[#This Row],[Gas1_flux]]+AI311</f>
        <v>1</v>
      </c>
      <c r="AJ312" s="118">
        <f>inventory[[#This Row],[Gas2_flux]]+AJ311</f>
        <v>1</v>
      </c>
      <c r="AK312" s="144">
        <f>inventory[[#This Row],[Gas3_flux]]+AK311</f>
        <v>1</v>
      </c>
      <c r="AL312" s="113">
        <f>A_CO2*(AX311*clim_sens1*(1-EXP(-1/clim_time1))
+AY311*clim_sens1*life1_CO2/(life1_CO2-clim_time1)*(EXP(-1/life1_CO2)-EXP(-1/clim_time1))
+AZ311*clim_sens1*life2_CO2/(life2_CO2-clim_time1)*(EXP(-1/life2_CO2)-EXP(-1/clim_time1))
+BA311*clim_sens1*life3_CO2/(life3_CO2-clim_time1)*(EXP(-1/life3_CO2)-EXP(-1/clim_time1)))
+AL311*EXP(-1/clim_time1)</f>
        <v>8.534332955445741E-16</v>
      </c>
      <c r="AM312" s="113">
        <f>A_CO2*(AX311*clim_sens2*(1-EXP(-1/clim_time2))
+AY311*clim_sens2*life1_CO2/(life1_CO2-clim_time2)*(EXP(-1/life1_CO2)-EXP(-1/clim_time2))
+AZ311*clim_sens2*life2_CO2/(life2_CO2-clim_time2)*(EXP(-1/life2_CO2)-EXP(-1/clim_time2))
+BA311*clim_sens2*life3_CO2/(life3_CO2-clim_time2)*(EXP(-1/life3_CO2)-EXP(-1/clim_time2)))
+AM311*EXP(-1/clim_time2)</f>
        <v>3.6504788241853544E-16</v>
      </c>
      <c r="AN312" s="113">
        <f t="shared" si="56"/>
        <v>8.5595484965672407E-24</v>
      </c>
      <c r="AO312" s="113">
        <f t="shared" si="57"/>
        <v>1.3391171090038082E-15</v>
      </c>
      <c r="AP312" s="113">
        <f t="shared" si="58"/>
        <v>1.9455231180393206E-14</v>
      </c>
      <c r="AQ312" s="113">
        <f t="shared" si="59"/>
        <v>2.5323431681111187E-14</v>
      </c>
      <c r="AR312" s="113">
        <f t="shared" si="60"/>
        <v>-4.5064649470721227E-29</v>
      </c>
      <c r="AS312" s="113">
        <f t="shared" si="61"/>
        <v>-1.7510176318149416E-15</v>
      </c>
      <c r="AT312" s="113">
        <f t="shared" si="62"/>
        <v>9.4165994326597275E-15</v>
      </c>
      <c r="AU312" s="113">
        <f t="shared" si="63"/>
        <v>2.6739114775796996E-13</v>
      </c>
      <c r="AV312" s="113">
        <f t="shared" si="64"/>
        <v>0</v>
      </c>
      <c r="AW312" s="149">
        <f>T311*Other_forcing_efficacy*clim_sens2*(1-EXP(-1/clim_time2))
+AW311*EXP(-1/clim_time2)</f>
        <v>0</v>
      </c>
      <c r="AX312" s="113">
        <f>p_0*(inventory[[#This Row],[CO2_flux]]+inventory[[#This Row],[CH4_to_CO2]])+AX311</f>
        <v>0.51608749999379</v>
      </c>
      <c r="AY312" s="113">
        <f>p_1*(inventory[[#This Row],[CO2_flux]]+inventory[[#This Row],[CH4_to_CO2]])+AY311*EXP(-1/life1_CO2)</f>
        <v>0.25030731197088185</v>
      </c>
      <c r="AZ312" s="113">
        <f>p_2*(inventory[[#This Row],[CO2_flux]]+inventory[[#This Row],[CH4_to_CO2]])+AZ311*EXP(-1/life2_CO2)</f>
        <v>2.0825850059045565E-4</v>
      </c>
      <c r="BA312" s="113">
        <f>p_3*(inventory[[#This Row],[CO2_flux]]+inventory[[#This Row],[CH4_to_CO2]])+BA311*EXP(-1/life3_CO2)</f>
        <v>4.7118972690845614E-12</v>
      </c>
      <c r="BB312" s="113">
        <f>IF(fossil_CH4,K311*(1-EXP(-1/life_CH4))*CH4_to_CO2,0)</f>
        <v>2.4003096069576731E-12</v>
      </c>
    </row>
    <row r="313" spans="1:54" x14ac:dyDescent="0.2">
      <c r="A313" s="43">
        <v>306</v>
      </c>
      <c r="B313" s="107">
        <v>0</v>
      </c>
      <c r="C313" s="107">
        <v>0</v>
      </c>
      <c r="D313" s="107">
        <v>0</v>
      </c>
      <c r="E313" s="107">
        <v>0</v>
      </c>
      <c r="F313" s="107">
        <v>0</v>
      </c>
      <c r="G313" s="107">
        <v>0</v>
      </c>
      <c r="H313" s="131">
        <f>SUM(inventory[[#This Row],[CO2_IRF]:[other_IRF]])</f>
        <v>5.1842322754530924E-10</v>
      </c>
      <c r="I313" s="133">
        <f>SUM(inventory[[#This Row],[CO2_temp]:[other_temp]])</f>
        <v>3.2135523141356672E-13</v>
      </c>
      <c r="J313" s="117">
        <f>SUM(inventory[[#This Row],[CO2_mass0]:[CO2_mass3]])</f>
        <v>0.765963598761086</v>
      </c>
      <c r="K313" s="117">
        <f>inventory[[#This Row],[CH4_flux]]+K312*EXP(-1/life_CH4)</f>
        <v>1.9174892885614273E-11</v>
      </c>
      <c r="L313" s="117">
        <f>inventory[[#This Row],[Gas1_flux]]+L312*EXP(-1/life_gas1)</f>
        <v>7.9744650348662349E-2</v>
      </c>
      <c r="M313" s="117">
        <f>inventory[[#This Row],[Gas2_flux]]+M312*EXP(-1/life_gas2)</f>
        <v>0</v>
      </c>
      <c r="N313" s="140">
        <f>inventory[[#This Row],[Gas3_flux]]+N312*EXP(-1/life_gas3)</f>
        <v>1.1137751478447861E-3</v>
      </c>
      <c r="O313" s="3">
        <f>inventory[[#This Row],[CO2]]*A_CO2</f>
        <v>1.3417384359497941E-15</v>
      </c>
      <c r="P313" s="3">
        <f>inventory[[#This Row],[CH4]]*A_CH4</f>
        <v>4.0368221078790401E-24</v>
      </c>
      <c r="Q313" s="3">
        <f>inventory[[#This Row],[gas1]]*A_gas1</f>
        <v>2.8455803036396828E-14</v>
      </c>
      <c r="R313" s="3">
        <f>inventory[[#This Row],[gas2]]*A_gas2</f>
        <v>0</v>
      </c>
      <c r="S313" s="3">
        <f>inventory[[#This Row],[gas3]]*A_gas3</f>
        <v>1.1870863754807277E-14</v>
      </c>
      <c r="T313" s="142">
        <f>inventory[[#This Row],[Other_forcing]]/earth_area</f>
        <v>0</v>
      </c>
      <c r="U313" s="3">
        <f>U312+A_CO2*(AX312+AY312*life1_CO2*(1-EXP(-1/life1_CO2))+AZ312*life2_CO2*(1-EXP(-1/life2_CO2))+BA312*life3_CO2*(1-EXP(-1/life3_CO2)))</f>
        <v>5.1279319606137377E-13</v>
      </c>
      <c r="V313" s="3">
        <f t="shared" si="52"/>
        <v>2.6105279667191585E-12</v>
      </c>
      <c r="W313" s="3">
        <f t="shared" si="53"/>
        <v>3.9734066020270632E-11</v>
      </c>
      <c r="X313" s="3">
        <f t="shared" si="54"/>
        <v>-3.5199999999999995E-12</v>
      </c>
      <c r="Y313" s="3">
        <f t="shared" si="55"/>
        <v>4.7908584036225809E-10</v>
      </c>
      <c r="Z313" s="142">
        <f>Z312+inventory[[#This Row],[Other_radfor]]</f>
        <v>0</v>
      </c>
      <c r="AA313" s="3">
        <f>SUM(inventory[[#This Row],[CO2_temp_s1]:[CO2_temp_s2]])</f>
        <v>1.2182713950939284E-15</v>
      </c>
      <c r="AB313" s="3">
        <f>inventory[[#This Row],[CH4_temp_s1]]+inventory[[#This Row],[CH4_temp_s2]]</f>
        <v>1.3358509792354404E-15</v>
      </c>
      <c r="AC313" s="3">
        <f>inventory[[#This Row],[gas1_temp_s1]]+inventory[[#This Row],[gas1_temp_s2]]</f>
        <v>4.4586671768956767E-14</v>
      </c>
      <c r="AD313" s="3">
        <f>inventory[[#This Row],[gas2_temp_s1]]+inventory[[#This Row],[gas2_temp_s2]]</f>
        <v>-1.7467468592230012E-15</v>
      </c>
      <c r="AE313" s="3">
        <f>inventory[[#This Row],[gas3_temp_s1]]+inventory[[#This Row],[gas3_temp_s2]]</f>
        <v>2.759611841295036E-13</v>
      </c>
      <c r="AF313" s="142">
        <f>inventory[[#This Row],[other_temp_s1]]+inventory[[#This Row],[other_temp_s2]]</f>
        <v>0</v>
      </c>
      <c r="AG313" s="118">
        <f>inventory[[#This Row],[CO2_flux]]+AG312</f>
        <v>1</v>
      </c>
      <c r="AH313" s="118">
        <f>inventory[[#This Row],[CH4_flux]]+AH312</f>
        <v>1</v>
      </c>
      <c r="AI313" s="118">
        <f>inventory[[#This Row],[Gas1_flux]]+AI312</f>
        <v>1</v>
      </c>
      <c r="AJ313" s="118">
        <f>inventory[[#This Row],[Gas2_flux]]+AJ312</f>
        <v>1</v>
      </c>
      <c r="AK313" s="144">
        <f>inventory[[#This Row],[Gas3_flux]]+AK312</f>
        <v>1</v>
      </c>
      <c r="AL313" s="113">
        <f>A_CO2*(AX312*clim_sens1*(1-EXP(-1/clim_time1))
+AY312*clim_sens1*life1_CO2/(life1_CO2-clim_time1)*(EXP(-1/life1_CO2)-EXP(-1/clim_time1))
+AZ312*clim_sens1*life2_CO2/(life2_CO2-clim_time1)*(EXP(-1/life2_CO2)-EXP(-1/clim_time1))
+BA312*clim_sens1*life3_CO2/(life3_CO2-clim_time1)*(EXP(-1/life3_CO2)-EXP(-1/clim_time1)))
+AL312*EXP(-1/clim_time1)</f>
        <v>8.5270937153202519E-16</v>
      </c>
      <c r="AM313" s="113">
        <f>A_CO2*(AX312*clim_sens2*(1-EXP(-1/clim_time2))
+AY312*clim_sens2*life1_CO2/(life1_CO2-clim_time2)*(EXP(-1/life1_CO2)-EXP(-1/clim_time2))
+AZ312*clim_sens2*life2_CO2/(life2_CO2-clim_time2)*(EXP(-1/life2_CO2)-EXP(-1/clim_time2))
+BA312*clim_sens2*life3_CO2/(life3_CO2-clim_time2)*(EXP(-1/life3_CO2)-EXP(-1/clim_time2)))
+AM312*EXP(-1/clim_time2)</f>
        <v>3.6556202356190326E-16</v>
      </c>
      <c r="AN313" s="113">
        <f t="shared" si="56"/>
        <v>7.8963654994688552E-24</v>
      </c>
      <c r="AO313" s="113">
        <f t="shared" si="57"/>
        <v>1.3358509713390748E-15</v>
      </c>
      <c r="AP313" s="113">
        <f t="shared" si="58"/>
        <v>1.9295106728525139E-14</v>
      </c>
      <c r="AQ313" s="113">
        <f t="shared" si="59"/>
        <v>2.5291565040431628E-14</v>
      </c>
      <c r="AR313" s="113">
        <f t="shared" si="60"/>
        <v>-4.0006842205625157E-29</v>
      </c>
      <c r="AS313" s="113">
        <f t="shared" si="61"/>
        <v>-1.7467468592229612E-15</v>
      </c>
      <c r="AT313" s="113">
        <f t="shared" si="62"/>
        <v>9.2096496261668532E-15</v>
      </c>
      <c r="AU313" s="113">
        <f t="shared" si="63"/>
        <v>2.6675153450333677E-13</v>
      </c>
      <c r="AV313" s="113">
        <f t="shared" si="64"/>
        <v>0</v>
      </c>
      <c r="AW313" s="149">
        <f>T312*Other_forcing_efficacy*clim_sens2*(1-EXP(-1/clim_time2))
+AW312*EXP(-1/clim_time2)</f>
        <v>0</v>
      </c>
      <c r="AX313" s="113">
        <f>p_0*(inventory[[#This Row],[CO2_flux]]+inventory[[#This Row],[CH4_to_CO2]])+AX312</f>
        <v>0.51608749999427117</v>
      </c>
      <c r="AY313" s="113">
        <f>p_1*(inventory[[#This Row],[CO2_flux]]+inventory[[#This Row],[CH4_to_CO2]])+AY312*EXP(-1/life1_CO2)</f>
        <v>0.24967346244480421</v>
      </c>
      <c r="AZ313" s="113">
        <f>p_2*(inventory[[#This Row],[CO2_flux]]+inventory[[#This Row],[CH4_to_CO2]])+AZ312*EXP(-1/life2_CO2)</f>
        <v>2.026363176637731E-4</v>
      </c>
      <c r="BA313" s="113">
        <f>p_3*(inventory[[#This Row],[CO2_flux]]+inventory[[#This Row],[CH4_to_CO2]])+BA312*EXP(-1/life3_CO2)</f>
        <v>4.3468240841110061E-12</v>
      </c>
      <c r="BB313" s="113">
        <f>IF(fossil_CH4,K312*(1-EXP(-1/life_CH4))*CH4_to_CO2,0)</f>
        <v>2.2143359697809634E-12</v>
      </c>
    </row>
    <row r="314" spans="1:54" x14ac:dyDescent="0.2">
      <c r="A314" s="43">
        <v>307</v>
      </c>
      <c r="B314" s="107">
        <v>0</v>
      </c>
      <c r="C314" s="107">
        <v>0</v>
      </c>
      <c r="D314" s="107">
        <v>0</v>
      </c>
      <c r="E314" s="107">
        <v>0</v>
      </c>
      <c r="F314" s="107">
        <v>0</v>
      </c>
      <c r="G314" s="107">
        <v>0</v>
      </c>
      <c r="H314" s="131">
        <f>SUM(inventory[[#This Row],[CO2_IRF]:[other_IRF]])</f>
        <v>5.1846464720217472E-10</v>
      </c>
      <c r="I314" s="133">
        <f>SUM(inventory[[#This Row],[CO2_temp]:[other_temp]])</f>
        <v>3.2032445097102152E-13</v>
      </c>
      <c r="J314" s="117">
        <f>SUM(inventory[[#This Row],[CO2_mass0]:[CO2_mass3]])</f>
        <v>0.7653258839173902</v>
      </c>
      <c r="K314" s="117">
        <f>inventory[[#This Row],[CH4_flux]]+K313*EXP(-1/life_CH4)</f>
        <v>1.7689240967180579E-11</v>
      </c>
      <c r="L314" s="117">
        <f>inventory[[#This Row],[Gas1_flux]]+L313*EXP(-1/life_gas1)</f>
        <v>7.9088319498204038E-2</v>
      </c>
      <c r="M314" s="117">
        <f>inventory[[#This Row],[Gas2_flux]]+M313*EXP(-1/life_gas2)</f>
        <v>0</v>
      </c>
      <c r="N314" s="140">
        <f>inventory[[#This Row],[Gas3_flux]]+N313*EXP(-1/life_gas3)</f>
        <v>1.0892975693971184E-3</v>
      </c>
      <c r="O314" s="3">
        <f>inventory[[#This Row],[CO2]]*A_CO2</f>
        <v>1.3406213508580922E-15</v>
      </c>
      <c r="P314" s="3">
        <f>inventory[[#This Row],[CH4]]*A_CH4</f>
        <v>3.7240530851406939E-24</v>
      </c>
      <c r="Q314" s="3">
        <f>inventory[[#This Row],[gas1]]*A_gas1</f>
        <v>2.8221600223722938E-14</v>
      </c>
      <c r="R314" s="3">
        <f>inventory[[#This Row],[gas2]]*A_gas2</f>
        <v>0</v>
      </c>
      <c r="S314" s="3">
        <f>inventory[[#This Row],[gas3]]*A_gas3</f>
        <v>1.1609976268349943E-14</v>
      </c>
      <c r="T314" s="142">
        <f>inventory[[#This Row],[Other_forcing]]/earth_area</f>
        <v>0</v>
      </c>
      <c r="U314" s="3">
        <f>U313+A_CO2*(AX313+AY313*life1_CO2*(1-EXP(-1/life1_CO2))+AZ313*life2_CO2*(1-EXP(-1/life2_CO2))+BA313*life3_CO2*(1-EXP(-1/life3_CO2)))</f>
        <v>5.1413437569891648E-13</v>
      </c>
      <c r="V314" s="3">
        <f t="shared" si="52"/>
        <v>2.6105279667230367E-12</v>
      </c>
      <c r="W314" s="3">
        <f t="shared" si="53"/>
        <v>3.9762404560604172E-11</v>
      </c>
      <c r="X314" s="3">
        <f t="shared" si="54"/>
        <v>-3.5199999999999995E-12</v>
      </c>
      <c r="Y314" s="3">
        <f t="shared" si="55"/>
        <v>4.7909758029914863E-10</v>
      </c>
      <c r="Z314" s="142">
        <f>Z313+inventory[[#This Row],[Other_radfor]]</f>
        <v>0</v>
      </c>
      <c r="AA314" s="3">
        <f>SUM(inventory[[#This Row],[CO2_temp_s1]:[CO2_temp_s2]])</f>
        <v>1.2180612183519963E-15</v>
      </c>
      <c r="AB314" s="3">
        <f>inventory[[#This Row],[CH4_temp_s1]]+inventory[[#This Row],[CH4_temp_s2]]</f>
        <v>1.3325928071440379E-15</v>
      </c>
      <c r="AC314" s="3">
        <f>inventory[[#This Row],[gas1_temp_s1]]+inventory[[#This Row],[gas1_temp_s2]]</f>
        <v>4.4395830218135633E-14</v>
      </c>
      <c r="AD314" s="3">
        <f>inventory[[#This Row],[gas2_temp_s1]]+inventory[[#This Row],[gas2_temp_s2]]</f>
        <v>-1.7424865031443632E-15</v>
      </c>
      <c r="AE314" s="3">
        <f>inventory[[#This Row],[gas3_temp_s1]]+inventory[[#This Row],[gas3_temp_s2]]</f>
        <v>2.7512045323053424E-13</v>
      </c>
      <c r="AF314" s="142">
        <f>inventory[[#This Row],[other_temp_s1]]+inventory[[#This Row],[other_temp_s2]]</f>
        <v>0</v>
      </c>
      <c r="AG314" s="118">
        <f>inventory[[#This Row],[CO2_flux]]+AG313</f>
        <v>1</v>
      </c>
      <c r="AH314" s="118">
        <f>inventory[[#This Row],[CH4_flux]]+AH313</f>
        <v>1</v>
      </c>
      <c r="AI314" s="118">
        <f>inventory[[#This Row],[Gas1_flux]]+AI313</f>
        <v>1</v>
      </c>
      <c r="AJ314" s="118">
        <f>inventory[[#This Row],[Gas2_flux]]+AJ313</f>
        <v>1</v>
      </c>
      <c r="AK314" s="144">
        <f>inventory[[#This Row],[Gas3_flux]]+AK313</f>
        <v>1</v>
      </c>
      <c r="AL314" s="113">
        <f>A_CO2*(AX313*clim_sens1*(1-EXP(-1/clim_time1))
+AY313*clim_sens1*life1_CO2/(life1_CO2-clim_time1)*(EXP(-1/life1_CO2)-EXP(-1/clim_time1))
+AZ313*clim_sens1*life2_CO2/(life2_CO2-clim_time1)*(EXP(-1/life2_CO2)-EXP(-1/clim_time1))
+BA313*clim_sens1*life3_CO2/(life3_CO2-clim_time1)*(EXP(-1/life3_CO2)-EXP(-1/clim_time1)))
+AL313*EXP(-1/clim_time1)</f>
        <v>8.5198747810890687E-16</v>
      </c>
      <c r="AM314" s="113">
        <f>A_CO2*(AX313*clim_sens2*(1-EXP(-1/clim_time2))
+AY313*clim_sens2*life1_CO2/(life1_CO2-clim_time2)*(EXP(-1/life1_CO2)-EXP(-1/clim_time2))
+AZ313*clim_sens2*life2_CO2/(life2_CO2-clim_time2)*(EXP(-1/life2_CO2)-EXP(-1/clim_time2))
+BA313*clim_sens2*life3_CO2/(life3_CO2-clim_time2)*(EXP(-1/life3_CO2)-EXP(-1/clim_time2)))
+AM313*EXP(-1/clim_time2)</f>
        <v>3.6607374024308933E-16</v>
      </c>
      <c r="AN314" s="113">
        <f t="shared" si="56"/>
        <v>7.2845649979651205E-24</v>
      </c>
      <c r="AO314" s="113">
        <f t="shared" si="57"/>
        <v>1.3325927998594728E-15</v>
      </c>
      <c r="AP314" s="113">
        <f t="shared" si="58"/>
        <v>1.9136300165910008E-14</v>
      </c>
      <c r="AQ314" s="113">
        <f t="shared" si="59"/>
        <v>2.5259530052225625E-14</v>
      </c>
      <c r="AR314" s="113">
        <f t="shared" si="60"/>
        <v>-3.5516695282533503E-29</v>
      </c>
      <c r="AS314" s="113">
        <f t="shared" si="61"/>
        <v>-1.7424865031443277E-15</v>
      </c>
      <c r="AT314" s="113">
        <f t="shared" si="62"/>
        <v>9.0072479819605459E-15</v>
      </c>
      <c r="AU314" s="113">
        <f t="shared" si="63"/>
        <v>2.6611320524857372E-13</v>
      </c>
      <c r="AV314" s="113">
        <f t="shared" si="64"/>
        <v>0</v>
      </c>
      <c r="AW314" s="149">
        <f>T313*Other_forcing_efficacy*clim_sens2*(1-EXP(-1/clim_time2))
+AW313*EXP(-1/clim_time2)</f>
        <v>0</v>
      </c>
      <c r="AX314" s="113">
        <f>p_0*(inventory[[#This Row],[CO2_flux]]+inventory[[#This Row],[CH4_to_CO2]])+AX313</f>
        <v>0.51608749999471504</v>
      </c>
      <c r="AY314" s="113">
        <f>p_1*(inventory[[#This Row],[CO2_flux]]+inventory[[#This Row],[CH4_to_CO2]])+AY313*EXP(-1/life1_CO2)</f>
        <v>0.2490412180065254</v>
      </c>
      <c r="AZ314" s="113">
        <f>p_2*(inventory[[#This Row],[CO2_flux]]+inventory[[#This Row],[CH4_to_CO2]])+AZ313*EXP(-1/life2_CO2)</f>
        <v>1.9716591213967953E-4</v>
      </c>
      <c r="BA314" s="113">
        <f>p_3*(inventory[[#This Row],[CO2_flux]]+inventory[[#This Row],[CH4_to_CO2]])+BA313*EXP(-1/life3_CO2)</f>
        <v>4.0100364119098104E-12</v>
      </c>
      <c r="BB314" s="113">
        <f>IF(fossil_CH4,K313*(1-EXP(-1/life_CH4))*CH4_to_CO2,0)</f>
        <v>2.0427713878463288E-12</v>
      </c>
    </row>
    <row r="315" spans="1:54" x14ac:dyDescent="0.2">
      <c r="A315" s="43">
        <v>308</v>
      </c>
      <c r="B315" s="107">
        <v>0</v>
      </c>
      <c r="C315" s="107">
        <v>0</v>
      </c>
      <c r="D315" s="107">
        <v>0</v>
      </c>
      <c r="E315" s="107">
        <v>0</v>
      </c>
      <c r="F315" s="107">
        <v>0</v>
      </c>
      <c r="G315" s="107">
        <v>0</v>
      </c>
      <c r="H315" s="131">
        <f>SUM(inventory[[#This Row],[CO2_IRF]:[other_IRF]])</f>
        <v>5.1850557449570462E-10</v>
      </c>
      <c r="I315" s="133">
        <f>SUM(inventory[[#This Row],[CO2_temp]:[other_temp]])</f>
        <v>3.1930054396107684E-13</v>
      </c>
      <c r="J315" s="117">
        <f>SUM(inventory[[#This Row],[CO2_mass0]:[CO2_mass3]])</f>
        <v>0.76468991777694417</v>
      </c>
      <c r="K315" s="117">
        <f>inventory[[#This Row],[CH4_flux]]+K314*EXP(-1/life_CH4)</f>
        <v>1.6318695904149537E-11</v>
      </c>
      <c r="L315" s="117">
        <f>inventory[[#This Row],[Gas1_flux]]+L314*EXP(-1/life_gas1)</f>
        <v>7.8437390517129807E-2</v>
      </c>
      <c r="M315" s="117">
        <f>inventory[[#This Row],[Gas2_flux]]+M314*EXP(-1/life_gas2)</f>
        <v>0</v>
      </c>
      <c r="N315" s="140">
        <f>inventory[[#This Row],[Gas3_flux]]+N314*EXP(-1/life_gas3)</f>
        <v>1.0653579378122632E-3</v>
      </c>
      <c r="O315" s="3">
        <f>inventory[[#This Row],[CO2]]*A_CO2</f>
        <v>1.3395073289698729E-15</v>
      </c>
      <c r="P315" s="3">
        <f>inventory[[#This Row],[CH4]]*A_CH4</f>
        <v>3.4355170999181123E-24</v>
      </c>
      <c r="Q315" s="3">
        <f>inventory[[#This Row],[gas1]]*A_gas1</f>
        <v>2.7989324995288867E-14</v>
      </c>
      <c r="R315" s="3">
        <f>inventory[[#This Row],[gas2]]*A_gas2</f>
        <v>0</v>
      </c>
      <c r="S315" s="3">
        <f>inventory[[#This Row],[gas3]]*A_gas3</f>
        <v>1.1354822339449656E-14</v>
      </c>
      <c r="T315" s="142">
        <f>inventory[[#This Row],[Other_forcing]]/earth_area</f>
        <v>0</v>
      </c>
      <c r="U315" s="3">
        <f>U314+A_CO2*(AX314+AY314*life1_CO2*(1-EXP(-1/life1_CO2))+AZ314*life2_CO2*(1-EXP(-1/life2_CO2))+BA314*life3_CO2*(1-EXP(-1/life3_CO2)))</f>
        <v>5.1547443978415189E-13</v>
      </c>
      <c r="V315" s="3">
        <f t="shared" si="52"/>
        <v>2.6105279667266145E-12</v>
      </c>
      <c r="W315" s="3">
        <f t="shared" si="53"/>
        <v>3.9790509863244694E-11</v>
      </c>
      <c r="X315" s="3">
        <f t="shared" si="54"/>
        <v>-3.5199999999999995E-12</v>
      </c>
      <c r="Y315" s="3">
        <f t="shared" si="55"/>
        <v>4.7910906222594919E-10</v>
      </c>
      <c r="Z315" s="142">
        <f>Z314+inventory[[#This Row],[Other_radfor]]</f>
        <v>0</v>
      </c>
      <c r="AA315" s="3">
        <f>SUM(inventory[[#This Row],[CO2_temp_s1]:[CO2_temp_s2]])</f>
        <v>1.2178506463919931E-15</v>
      </c>
      <c r="AB315" s="3">
        <f>inventory[[#This Row],[CH4_temp_s1]]+inventory[[#This Row],[CH4_temp_s2]]</f>
        <v>1.3293425818554844E-15</v>
      </c>
      <c r="AC315" s="3">
        <f>inventory[[#This Row],[gas1_temp_s1]]+inventory[[#This Row],[gas1_temp_s2]]</f>
        <v>4.4206129798145121E-14</v>
      </c>
      <c r="AD315" s="3">
        <f>inventory[[#This Row],[gas2_temp_s1]]+inventory[[#This Row],[gas2_temp_s2]]</f>
        <v>-1.738236538172955E-15</v>
      </c>
      <c r="AE315" s="3">
        <f>inventory[[#This Row],[gas3_temp_s1]]+inventory[[#This Row],[gas3_temp_s2]]</f>
        <v>2.7428545747285718E-13</v>
      </c>
      <c r="AF315" s="142">
        <f>inventory[[#This Row],[other_temp_s1]]+inventory[[#This Row],[other_temp_s2]]</f>
        <v>0</v>
      </c>
      <c r="AG315" s="118">
        <f>inventory[[#This Row],[CO2_flux]]+AG314</f>
        <v>1</v>
      </c>
      <c r="AH315" s="118">
        <f>inventory[[#This Row],[CH4_flux]]+AH314</f>
        <v>1</v>
      </c>
      <c r="AI315" s="118">
        <f>inventory[[#This Row],[Gas1_flux]]+AI314</f>
        <v>1</v>
      </c>
      <c r="AJ315" s="118">
        <f>inventory[[#This Row],[Gas2_flux]]+AJ314</f>
        <v>1</v>
      </c>
      <c r="AK315" s="144">
        <f>inventory[[#This Row],[Gas3_flux]]+AK314</f>
        <v>1</v>
      </c>
      <c r="AL315" s="113">
        <f>A_CO2*(AX314*clim_sens1*(1-EXP(-1/clim_time1))
+AY314*clim_sens1*life1_CO2/(life1_CO2-clim_time1)*(EXP(-1/life1_CO2)-EXP(-1/clim_time1))
+AZ314*clim_sens1*life2_CO2/(life2_CO2-clim_time1)*(EXP(-1/life2_CO2)-EXP(-1/clim_time1))
+BA314*clim_sens1*life3_CO2/(life3_CO2-clim_time1)*(EXP(-1/life3_CO2)-EXP(-1/clim_time1)))
+AL314*EXP(-1/clim_time1)</f>
        <v>8.5126760480396665E-16</v>
      </c>
      <c r="AM315" s="113">
        <f>A_CO2*(AX314*clim_sens2*(1-EXP(-1/clim_time2))
+AY314*clim_sens2*life1_CO2/(life1_CO2-clim_time2)*(EXP(-1/life1_CO2)-EXP(-1/clim_time2))
+AZ314*clim_sens2*life2_CO2/(life2_CO2-clim_time2)*(EXP(-1/life2_CO2)-EXP(-1/clim_time2))
+BA314*clim_sens2*life3_CO2/(life3_CO2-clim_time2)*(EXP(-1/life3_CO2)-EXP(-1/clim_time2)))
+AM314*EXP(-1/clim_time2)</f>
        <v>3.6658304158802643E-16</v>
      </c>
      <c r="AN315" s="113">
        <f t="shared" si="56"/>
        <v>6.7201659573144592E-24</v>
      </c>
      <c r="AO315" s="113">
        <f t="shared" si="57"/>
        <v>1.3293425751353184E-15</v>
      </c>
      <c r="AP315" s="113">
        <f t="shared" si="58"/>
        <v>1.8978800645784171E-14</v>
      </c>
      <c r="AQ315" s="113">
        <f t="shared" si="59"/>
        <v>2.522732915236095E-14</v>
      </c>
      <c r="AR315" s="113">
        <f t="shared" si="60"/>
        <v>-3.1530497641100338E-29</v>
      </c>
      <c r="AS315" s="113">
        <f t="shared" si="61"/>
        <v>-1.7382365381729235E-15</v>
      </c>
      <c r="AT315" s="113">
        <f t="shared" si="62"/>
        <v>8.8092945444982742E-15</v>
      </c>
      <c r="AU315" s="113">
        <f t="shared" si="63"/>
        <v>2.6547616292835889E-13</v>
      </c>
      <c r="AV315" s="113">
        <f t="shared" si="64"/>
        <v>0</v>
      </c>
      <c r="AW315" s="149">
        <f>T314*Other_forcing_efficacy*clim_sens2*(1-EXP(-1/clim_time2))
+AW314*EXP(-1/clim_time2)</f>
        <v>0</v>
      </c>
      <c r="AX315" s="113">
        <f>p_0*(inventory[[#This Row],[CO2_flux]]+inventory[[#This Row],[CH4_to_CO2]])+AX314</f>
        <v>0.51608749999512449</v>
      </c>
      <c r="AY315" s="113">
        <f>p_1*(inventory[[#This Row],[CO2_flux]]+inventory[[#This Row],[CH4_to_CO2]])+AY314*EXP(-1/life1_CO2)</f>
        <v>0.24841057459150817</v>
      </c>
      <c r="AZ315" s="113">
        <f>p_2*(inventory[[#This Row],[CO2_flux]]+inventory[[#This Row],[CH4_to_CO2]])+AZ314*EXP(-1/life2_CO2)</f>
        <v>1.9184318661215211E-4</v>
      </c>
      <c r="BA315" s="113">
        <f>p_3*(inventory[[#This Row],[CO2_flux]]+inventory[[#This Row],[CH4_to_CO2]])+BA314*EXP(-1/life3_CO2)</f>
        <v>3.6993427186578223E-12</v>
      </c>
      <c r="BB315" s="113">
        <f>IF(fossil_CH4,K314*(1-EXP(-1/life_CH4))*CH4_to_CO2,0)</f>
        <v>1.8844994616676842E-12</v>
      </c>
    </row>
    <row r="316" spans="1:54" x14ac:dyDescent="0.2">
      <c r="A316" s="43">
        <v>309</v>
      </c>
      <c r="B316" s="107">
        <v>0</v>
      </c>
      <c r="C316" s="107">
        <v>0</v>
      </c>
      <c r="D316" s="107">
        <v>0</v>
      </c>
      <c r="E316" s="107">
        <v>0</v>
      </c>
      <c r="F316" s="107">
        <v>0</v>
      </c>
      <c r="G316" s="107">
        <v>0</v>
      </c>
      <c r="H316" s="131">
        <f>SUM(inventory[[#This Row],[CO2_IRF]:[other_IRF]])</f>
        <v>5.1854601701891654E-10</v>
      </c>
      <c r="I316" s="133">
        <f>SUM(inventory[[#This Row],[CO2_temp]:[other_temp]])</f>
        <v>3.18283407079638E-13</v>
      </c>
      <c r="J316" s="117">
        <f>SUM(inventory[[#This Row],[CO2_mass0]:[CO2_mass3]])</f>
        <v>0.76405569229871173</v>
      </c>
      <c r="K316" s="117">
        <f>inventory[[#This Row],[CH4_flux]]+K315*EXP(-1/life_CH4)</f>
        <v>1.5054339330114932E-11</v>
      </c>
      <c r="L316" s="117">
        <f>inventory[[#This Row],[Gas1_flux]]+L315*EXP(-1/life_gas1)</f>
        <v>7.779181894586136E-2</v>
      </c>
      <c r="M316" s="117">
        <f>inventory[[#This Row],[Gas2_flux]]+M315*EXP(-1/life_gas2)</f>
        <v>0</v>
      </c>
      <c r="N316" s="140">
        <f>inventory[[#This Row],[Gas3_flux]]+N315*EXP(-1/life_gas3)</f>
        <v>1.0419444305634201E-3</v>
      </c>
      <c r="O316" s="3">
        <f>inventory[[#This Row],[CO2]]*A_CO2</f>
        <v>1.338396356199653E-15</v>
      </c>
      <c r="P316" s="3">
        <f>inventory[[#This Row],[CH4]]*A_CH4</f>
        <v>3.1693366002015118E-24</v>
      </c>
      <c r="Q316" s="3">
        <f>inventory[[#This Row],[gas1]]*A_gas1</f>
        <v>2.7758961486293678E-14</v>
      </c>
      <c r="R316" s="3">
        <f>inventory[[#This Row],[gas2]]*A_gas2</f>
        <v>0</v>
      </c>
      <c r="S316" s="3">
        <f>inventory[[#This Row],[gas3]]*A_gas3</f>
        <v>1.1105275960980865E-14</v>
      </c>
      <c r="T316" s="142">
        <f>inventory[[#This Row],[Other_forcing]]/earth_area</f>
        <v>0</v>
      </c>
      <c r="U316" s="3">
        <f>U315+A_CO2*(AX315+AY315*life1_CO2*(1-EXP(-1/life1_CO2))+AZ315*life2_CO2*(1-EXP(-1/life2_CO2))+BA315*life3_CO2*(1-EXP(-1/life3_CO2)))</f>
        <v>5.1681339137322337E-13</v>
      </c>
      <c r="V316" s="3">
        <f t="shared" si="52"/>
        <v>2.6105279667299151E-12</v>
      </c>
      <c r="W316" s="3">
        <f t="shared" si="53"/>
        <v>3.981838384783311E-11</v>
      </c>
      <c r="X316" s="3">
        <f t="shared" si="54"/>
        <v>-3.5199999999999995E-12</v>
      </c>
      <c r="Y316" s="3">
        <f t="shared" si="55"/>
        <v>4.7912029181298029E-10</v>
      </c>
      <c r="Z316" s="142">
        <f>Z315+inventory[[#This Row],[Other_radfor]]</f>
        <v>0</v>
      </c>
      <c r="AA316" s="3">
        <f>SUM(inventory[[#This Row],[CO2_temp_s1]:[CO2_temp_s2]])</f>
        <v>1.2176396780018755E-15</v>
      </c>
      <c r="AB316" s="3">
        <f>inventory[[#This Row],[CH4_temp_s1]]+inventory[[#This Row],[CH4_temp_s2]]</f>
        <v>1.3261002839838112E-15</v>
      </c>
      <c r="AC316" s="3">
        <f>inventory[[#This Row],[gas1_temp_s1]]+inventory[[#This Row],[gas1_temp_s2]]</f>
        <v>4.4017562164752743E-14</v>
      </c>
      <c r="AD316" s="3">
        <f>inventory[[#This Row],[gas2_temp_s1]]+inventory[[#This Row],[gas2_temp_s2]]</f>
        <v>-1.7339969389646253E-15</v>
      </c>
      <c r="AE316" s="3">
        <f>inventory[[#This Row],[gas3_temp_s1]]+inventory[[#This Row],[gas3_temp_s2]]</f>
        <v>2.7345610189186419E-13</v>
      </c>
      <c r="AF316" s="142">
        <f>inventory[[#This Row],[other_temp_s1]]+inventory[[#This Row],[other_temp_s2]]</f>
        <v>0</v>
      </c>
      <c r="AG316" s="118">
        <f>inventory[[#This Row],[CO2_flux]]+AG315</f>
        <v>1</v>
      </c>
      <c r="AH316" s="118">
        <f>inventory[[#This Row],[CH4_flux]]+AH315</f>
        <v>1</v>
      </c>
      <c r="AI316" s="118">
        <f>inventory[[#This Row],[Gas1_flux]]+AI315</f>
        <v>1</v>
      </c>
      <c r="AJ316" s="118">
        <f>inventory[[#This Row],[Gas2_flux]]+AJ315</f>
        <v>1</v>
      </c>
      <c r="AK316" s="144">
        <f>inventory[[#This Row],[Gas3_flux]]+AK315</f>
        <v>1</v>
      </c>
      <c r="AL316" s="113">
        <f>A_CO2*(AX315*clim_sens1*(1-EXP(-1/clim_time1))
+AY315*clim_sens1*life1_CO2/(life1_CO2-clim_time1)*(EXP(-1/life1_CO2)-EXP(-1/clim_time1))
+AZ315*clim_sens1*life2_CO2/(life2_CO2-clim_time1)*(EXP(-1/life2_CO2)-EXP(-1/clim_time1))
+BA315*clim_sens1*life3_CO2/(life3_CO2-clim_time1)*(EXP(-1/life3_CO2)-EXP(-1/clim_time1)))
+AL315*EXP(-1/clim_time1)</f>
        <v>8.5054974131633505E-16</v>
      </c>
      <c r="AM316" s="113">
        <f>A_CO2*(AX315*clim_sens2*(1-EXP(-1/clim_time2))
+AY315*clim_sens2*life1_CO2/(life1_CO2-clim_time2)*(EXP(-1/life1_CO2)-EXP(-1/clim_time2))
+AZ315*clim_sens2*life2_CO2/(life2_CO2-clim_time2)*(EXP(-1/life2_CO2)-EXP(-1/clim_time2))
+BA315*clim_sens2*life3_CO2/(life3_CO2-clim_time2)*(EXP(-1/life3_CO2)-EXP(-1/clim_time2)))
+AM315*EXP(-1/clim_time2)</f>
        <v>3.6708993668554054E-16</v>
      </c>
      <c r="AN316" s="113">
        <f t="shared" si="56"/>
        <v>6.1994957860034507E-24</v>
      </c>
      <c r="AO316" s="113">
        <f t="shared" si="57"/>
        <v>1.3261002777843155E-15</v>
      </c>
      <c r="AP316" s="113">
        <f t="shared" si="58"/>
        <v>1.882259741065725E-14</v>
      </c>
      <c r="AQ316" s="113">
        <f t="shared" si="59"/>
        <v>2.5194964754095493E-14</v>
      </c>
      <c r="AR316" s="113">
        <f t="shared" si="60"/>
        <v>-2.7991688798376207E-29</v>
      </c>
      <c r="AS316" s="113">
        <f t="shared" si="61"/>
        <v>-1.7339969389645973E-15</v>
      </c>
      <c r="AT316" s="113">
        <f t="shared" si="62"/>
        <v>8.615691554973211E-15</v>
      </c>
      <c r="AU316" s="113">
        <f t="shared" si="63"/>
        <v>2.6484041033689099E-13</v>
      </c>
      <c r="AV316" s="113">
        <f t="shared" si="64"/>
        <v>0</v>
      </c>
      <c r="AW316" s="149">
        <f>T315*Other_forcing_efficacy*clim_sens2*(1-EXP(-1/clim_time2))
+AW315*EXP(-1/clim_time2)</f>
        <v>0</v>
      </c>
      <c r="AX316" s="113">
        <f>p_0*(inventory[[#This Row],[CO2_flux]]+inventory[[#This Row],[CH4_to_CO2]])+AX315</f>
        <v>0.5160874999955023</v>
      </c>
      <c r="AY316" s="113">
        <f>p_1*(inventory[[#This Row],[CO2_flux]]+inventory[[#This Row],[CH4_to_CO2]])+AY315*EXP(-1/life1_CO2)</f>
        <v>0.24778152814550758</v>
      </c>
      <c r="AZ316" s="113">
        <f>p_2*(inventory[[#This Row],[CO2_flux]]+inventory[[#This Row],[CH4_to_CO2]])+AZ315*EXP(-1/life2_CO2)</f>
        <v>1.8666415428917946E-4</v>
      </c>
      <c r="BA316" s="113">
        <f>p_3*(inventory[[#This Row],[CO2_flux]]+inventory[[#This Row],[CH4_to_CO2]])+BA315*EXP(-1/life3_CO2)</f>
        <v>3.4127212684258391E-12</v>
      </c>
      <c r="BB316" s="113">
        <f>IF(fossil_CH4,K315*(1-EXP(-1/life_CH4))*CH4_to_CO2,0)</f>
        <v>1.7384902892975844E-12</v>
      </c>
    </row>
    <row r="317" spans="1:54" x14ac:dyDescent="0.2">
      <c r="A317" s="43">
        <v>310</v>
      </c>
      <c r="B317" s="107">
        <v>0</v>
      </c>
      <c r="C317" s="107">
        <v>0</v>
      </c>
      <c r="D317" s="107">
        <v>0</v>
      </c>
      <c r="E317" s="107">
        <v>0</v>
      </c>
      <c r="F317" s="107">
        <v>0</v>
      </c>
      <c r="G317" s="107">
        <v>0</v>
      </c>
      <c r="H317" s="131">
        <f>SUM(inventory[[#This Row],[CO2_IRF]:[other_IRF]])</f>
        <v>5.1858598222439749E-10</v>
      </c>
      <c r="I317" s="133">
        <f>SUM(inventory[[#This Row],[CO2_temp]:[other_temp]])</f>
        <v>3.1727293910009754E-13</v>
      </c>
      <c r="J317" s="117">
        <f>SUM(inventory[[#This Row],[CO2_mass0]:[CO2_mass3]])</f>
        <v>0.76342319955955062</v>
      </c>
      <c r="K317" s="117">
        <f>inventory[[#This Row],[CH4_flux]]+K316*EXP(-1/life_CH4)</f>
        <v>1.3887943864963911E-11</v>
      </c>
      <c r="L317" s="117">
        <f>inventory[[#This Row],[Gas1_flux]]+L316*EXP(-1/life_gas1)</f>
        <v>7.7151560690740764E-2</v>
      </c>
      <c r="M317" s="117">
        <f>inventory[[#This Row],[Gas2_flux]]+M316*EXP(-1/life_gas2)</f>
        <v>0</v>
      </c>
      <c r="N317" s="140">
        <f>inventory[[#This Row],[Gas3_flux]]+N316*EXP(-1/life_gas3)</f>
        <v>1.0190454849489676E-3</v>
      </c>
      <c r="O317" s="3">
        <f>inventory[[#This Row],[CO2]]*A_CO2</f>
        <v>1.3372884186684645E-15</v>
      </c>
      <c r="P317" s="3">
        <f>inventory[[#This Row],[CH4]]*A_CH4</f>
        <v>2.9237795048717111E-24</v>
      </c>
      <c r="Q317" s="3">
        <f>inventory[[#This Row],[gas1]]*A_gas1</f>
        <v>2.7530493962510193E-14</v>
      </c>
      <c r="R317" s="3">
        <f>inventory[[#This Row],[gas2]]*A_gas2</f>
        <v>0</v>
      </c>
      <c r="S317" s="3">
        <f>inventory[[#This Row],[gas3]]*A_gas3</f>
        <v>1.0861213895092687E-14</v>
      </c>
      <c r="T317" s="142">
        <f>inventory[[#This Row],[Other_forcing]]/earth_area</f>
        <v>0</v>
      </c>
      <c r="U317" s="3">
        <f>U316+A_CO2*(AX316+AY316*life1_CO2*(1-EXP(-1/life1_CO2))+AZ316*life2_CO2*(1-EXP(-1/life2_CO2))+BA316*life3_CO2*(1-EXP(-1/life3_CO2)))</f>
        <v>5.1815123350829231E-13</v>
      </c>
      <c r="V317" s="3">
        <f t="shared" si="52"/>
        <v>2.6105279667329601E-12</v>
      </c>
      <c r="W317" s="3">
        <f t="shared" si="53"/>
        <v>3.9846028418210909E-11</v>
      </c>
      <c r="X317" s="3">
        <f t="shared" si="54"/>
        <v>-3.5199999999999995E-12</v>
      </c>
      <c r="Y317" s="3">
        <f t="shared" si="55"/>
        <v>4.7913127460594529E-10</v>
      </c>
      <c r="Z317" s="142">
        <f>Z316+inventory[[#This Row],[Other_radfor]]</f>
        <v>0</v>
      </c>
      <c r="AA317" s="3">
        <f>SUM(inventory[[#This Row],[CO2_temp_s1]:[CO2_temp_s2]])</f>
        <v>1.217428312098871E-15</v>
      </c>
      <c r="AB317" s="3">
        <f>inventory[[#This Row],[CH4_temp_s1]]+inventory[[#This Row],[CH4_temp_s2]]</f>
        <v>1.3228658941906057E-15</v>
      </c>
      <c r="AC317" s="3">
        <f>inventory[[#This Row],[gas1_temp_s1]]+inventory[[#This Row],[gas1_temp_s2]]</f>
        <v>4.3830119039846978E-14</v>
      </c>
      <c r="AD317" s="3">
        <f>inventory[[#This Row],[gas2_temp_s1]]+inventory[[#This Row],[gas2_temp_s2]]</f>
        <v>-1.7297676802370376E-15</v>
      </c>
      <c r="AE317" s="3">
        <f>inventory[[#This Row],[gas3_temp_s1]]+inventory[[#This Row],[gas3_temp_s2]]</f>
        <v>2.7263229353419813E-13</v>
      </c>
      <c r="AF317" s="142">
        <f>inventory[[#This Row],[other_temp_s1]]+inventory[[#This Row],[other_temp_s2]]</f>
        <v>0</v>
      </c>
      <c r="AG317" s="118">
        <f>inventory[[#This Row],[CO2_flux]]+AG316</f>
        <v>1</v>
      </c>
      <c r="AH317" s="118">
        <f>inventory[[#This Row],[CH4_flux]]+AH316</f>
        <v>1</v>
      </c>
      <c r="AI317" s="118">
        <f>inventory[[#This Row],[Gas1_flux]]+AI316</f>
        <v>1</v>
      </c>
      <c r="AJ317" s="118">
        <f>inventory[[#This Row],[Gas2_flux]]+AJ316</f>
        <v>1</v>
      </c>
      <c r="AK317" s="144">
        <f>inventory[[#This Row],[Gas3_flux]]+AK316</f>
        <v>1</v>
      </c>
      <c r="AL317" s="113">
        <f>A_CO2*(AX316*clim_sens1*(1-EXP(-1/clim_time1))
+AY316*clim_sens1*life1_CO2/(life1_CO2-clim_time1)*(EXP(-1/life1_CO2)-EXP(-1/clim_time1))
+AZ316*clim_sens1*life2_CO2/(life2_CO2-clim_time1)*(EXP(-1/life2_CO2)-EXP(-1/clim_time1))
+BA316*clim_sens1*life3_CO2/(life3_CO2-clim_time1)*(EXP(-1/life3_CO2)-EXP(-1/clim_time1)))
+AL316*EXP(-1/clim_time1)</f>
        <v>8.4983387751121093E-16</v>
      </c>
      <c r="AM317" s="113">
        <f>A_CO2*(AX316*clim_sens2*(1-EXP(-1/clim_time2))
+AY316*clim_sens2*life1_CO2/(life1_CO2-clim_time2)*(EXP(-1/life1_CO2)-EXP(-1/clim_time2))
+AZ316*clim_sens2*life2_CO2/(life2_CO2-clim_time2)*(EXP(-1/life2_CO2)-EXP(-1/clim_time2))
+BA316*clim_sens2*life3_CO2/(life3_CO2-clim_time2)*(EXP(-1/life3_CO2)-EXP(-1/clim_time2)))
+AM316*EXP(-1/clim_time2)</f>
        <v>3.675944345876601E-16</v>
      </c>
      <c r="AN317" s="113">
        <f t="shared" si="56"/>
        <v>5.7191664382541914E-24</v>
      </c>
      <c r="AO317" s="113">
        <f t="shared" si="57"/>
        <v>1.3228658884714393E-15</v>
      </c>
      <c r="AP317" s="113">
        <f t="shared" si="58"/>
        <v>1.8667679791577388E-14</v>
      </c>
      <c r="AQ317" s="113">
        <f t="shared" si="59"/>
        <v>2.5162439248269594E-14</v>
      </c>
      <c r="AR317" s="113">
        <f t="shared" si="60"/>
        <v>-2.4850056307509534E-29</v>
      </c>
      <c r="AS317" s="113">
        <f t="shared" si="61"/>
        <v>-1.7297676802370128E-15</v>
      </c>
      <c r="AT317" s="113">
        <f t="shared" si="62"/>
        <v>8.426343403036293E-15</v>
      </c>
      <c r="AU317" s="113">
        <f t="shared" si="63"/>
        <v>2.6420595013116182E-13</v>
      </c>
      <c r="AV317" s="113">
        <f t="shared" si="64"/>
        <v>0</v>
      </c>
      <c r="AW317" s="149">
        <f>T316*Other_forcing_efficacy*clim_sens2*(1-EXP(-1/clim_time2))
+AW316*EXP(-1/clim_time2)</f>
        <v>0</v>
      </c>
      <c r="AX317" s="113">
        <f>p_0*(inventory[[#This Row],[CO2_flux]]+inventory[[#This Row],[CH4_to_CO2]])+AX316</f>
        <v>0.5160874999958508</v>
      </c>
      <c r="AY317" s="113">
        <f>p_1*(inventory[[#This Row],[CO2_flux]]+inventory[[#This Row],[CH4_to_CO2]])+AY316*EXP(-1/life1_CO2)</f>
        <v>0.247154074624545</v>
      </c>
      <c r="AZ317" s="113">
        <f>p_2*(inventory[[#This Row],[CO2_flux]]+inventory[[#This Row],[CH4_to_CO2]])+AZ316*EXP(-1/life2_CO2)</f>
        <v>1.8162493600662867E-4</v>
      </c>
      <c r="BA317" s="113">
        <f>p_3*(inventory[[#This Row],[CO2_flux]]+inventory[[#This Row],[CH4_to_CO2]])+BA316*EXP(-1/life3_CO2)</f>
        <v>3.1483069674041053E-12</v>
      </c>
      <c r="BB317" s="113">
        <f>IF(fossil_CH4,K316*(1-EXP(-1/life_CH4))*CH4_to_CO2,0)</f>
        <v>1.6037937645826533E-12</v>
      </c>
    </row>
    <row r="318" spans="1:54" x14ac:dyDescent="0.2">
      <c r="A318" s="43">
        <v>311</v>
      </c>
      <c r="B318" s="107">
        <v>0</v>
      </c>
      <c r="C318" s="107">
        <v>0</v>
      </c>
      <c r="D318" s="107">
        <v>0</v>
      </c>
      <c r="E318" s="107">
        <v>0</v>
      </c>
      <c r="F318" s="107">
        <v>0</v>
      </c>
      <c r="G318" s="107">
        <v>0</v>
      </c>
      <c r="H318" s="131">
        <f>SUM(inventory[[#This Row],[CO2_IRF]:[other_IRF]])</f>
        <v>5.186254774271725E-10</v>
      </c>
      <c r="I318" s="133">
        <f>SUM(inventory[[#This Row],[CO2_temp]:[other_temp]])</f>
        <v>3.162690408287763E-13</v>
      </c>
      <c r="J318" s="117">
        <f>SUM(inventory[[#This Row],[CO2_mass0]:[CO2_mass3]])</f>
        <v>0.76279243175128153</v>
      </c>
      <c r="K318" s="117">
        <f>inventory[[#This Row],[CH4_flux]]+K317*EXP(-1/life_CH4)</f>
        <v>1.2811919577935822E-11</v>
      </c>
      <c r="L318" s="117">
        <f>inventory[[#This Row],[Gas1_flux]]+L317*EXP(-1/life_gas1)</f>
        <v>7.6516572021018803E-2</v>
      </c>
      <c r="M318" s="117">
        <f>inventory[[#This Row],[Gas2_flux]]+M317*EXP(-1/life_gas2)</f>
        <v>0</v>
      </c>
      <c r="N318" s="140">
        <f>inventory[[#This Row],[Gas3_flux]]+N317*EXP(-1/life_gas3)</f>
        <v>9.966497923822521E-4</v>
      </c>
      <c r="O318" s="3">
        <f>inventory[[#This Row],[CO2]]*A_CO2</f>
        <v>1.3361835026987195E-15</v>
      </c>
      <c r="P318" s="3">
        <f>inventory[[#This Row],[CH4]]*A_CH4</f>
        <v>2.6972479327580231E-24</v>
      </c>
      <c r="Q318" s="3">
        <f>inventory[[#This Row],[gas1]]*A_gas1</f>
        <v>2.7303906819210307E-14</v>
      </c>
      <c r="R318" s="3">
        <f>inventory[[#This Row],[gas2]]*A_gas2</f>
        <v>0</v>
      </c>
      <c r="S318" s="3">
        <f>inventory[[#This Row],[gas3]]*A_gas3</f>
        <v>1.0622515612348208E-14</v>
      </c>
      <c r="T318" s="142">
        <f>inventory[[#This Row],[Other_forcing]]/earth_area</f>
        <v>0</v>
      </c>
      <c r="U318" s="3">
        <f>U317+A_CO2*(AX317+AY317*life1_CO2*(1-EXP(-1/life1_CO2))+AZ317*life2_CO2*(1-EXP(-1/life2_CO2))+BA317*life3_CO2*(1-EXP(-1/life3_CO2)))</f>
        <v>5.1948796921774244E-13</v>
      </c>
      <c r="V318" s="3">
        <f t="shared" si="52"/>
        <v>2.6105279667357692E-12</v>
      </c>
      <c r="W318" s="3">
        <f t="shared" si="53"/>
        <v>3.9873445462550195E-11</v>
      </c>
      <c r="X318" s="3">
        <f t="shared" si="54"/>
        <v>-3.5199999999999995E-12</v>
      </c>
      <c r="Y318" s="3">
        <f t="shared" si="55"/>
        <v>4.7914201602866883E-10</v>
      </c>
      <c r="Z318" s="142">
        <f>Z317+inventory[[#This Row],[Other_radfor]]</f>
        <v>0</v>
      </c>
      <c r="AA318" s="3">
        <f>SUM(inventory[[#This Row],[CO2_temp_s1]:[CO2_temp_s2]])</f>
        <v>1.2172165477255804E-15</v>
      </c>
      <c r="AB318" s="3">
        <f>inventory[[#This Row],[CH4_temp_s1]]+inventory[[#This Row],[CH4_temp_s2]]</f>
        <v>1.3196393931848746E-15</v>
      </c>
      <c r="AC318" s="3">
        <f>inventory[[#This Row],[gas1_temp_s1]]+inventory[[#This Row],[gas1_temp_s2]]</f>
        <v>4.3643792210899309E-14</v>
      </c>
      <c r="AD318" s="3">
        <f>inventory[[#This Row],[gas2_temp_s1]]+inventory[[#This Row],[gas2_temp_s2]]</f>
        <v>-1.7255487367695196E-15</v>
      </c>
      <c r="AE318" s="3">
        <f>inventory[[#This Row],[gas3_temp_s1]]+inventory[[#This Row],[gas3_temp_s2]]</f>
        <v>2.7181394141373603E-13</v>
      </c>
      <c r="AF318" s="142">
        <f>inventory[[#This Row],[other_temp_s1]]+inventory[[#This Row],[other_temp_s2]]</f>
        <v>0</v>
      </c>
      <c r="AG318" s="118">
        <f>inventory[[#This Row],[CO2_flux]]+AG317</f>
        <v>1</v>
      </c>
      <c r="AH318" s="118">
        <f>inventory[[#This Row],[CH4_flux]]+AH317</f>
        <v>1</v>
      </c>
      <c r="AI318" s="118">
        <f>inventory[[#This Row],[Gas1_flux]]+AI317</f>
        <v>1</v>
      </c>
      <c r="AJ318" s="118">
        <f>inventory[[#This Row],[Gas2_flux]]+AJ317</f>
        <v>1</v>
      </c>
      <c r="AK318" s="144">
        <f>inventory[[#This Row],[Gas3_flux]]+AK317</f>
        <v>1</v>
      </c>
      <c r="AL318" s="113">
        <f>A_CO2*(AX317*clim_sens1*(1-EXP(-1/clim_time1))
+AY317*clim_sens1*life1_CO2/(life1_CO2-clim_time1)*(EXP(-1/life1_CO2)-EXP(-1/clim_time1))
+AZ317*clim_sens1*life2_CO2/(life2_CO2-clim_time1)*(EXP(-1/life2_CO2)-EXP(-1/clim_time1))
+BA317*clim_sens1*life3_CO2/(life3_CO2-clim_time1)*(EXP(-1/life3_CO2)-EXP(-1/clim_time1)))
+AL317*EXP(-1/clim_time1)</f>
        <v>8.491200034156612E-16</v>
      </c>
      <c r="AM318" s="113">
        <f>A_CO2*(AX317*clim_sens2*(1-EXP(-1/clim_time2))
+AY317*clim_sens2*life1_CO2/(life1_CO2-clim_time2)*(EXP(-1/life1_CO2)-EXP(-1/clim_time2))
+AZ317*clim_sens2*life2_CO2/(life2_CO2-clim_time2)*(EXP(-1/life2_CO2)-EXP(-1/clim_time2))
+BA317*clim_sens2*life3_CO2/(life3_CO2-clim_time2)*(EXP(-1/life3_CO2)-EXP(-1/clim_time2)))
+AM317*EXP(-1/clim_time2)</f>
        <v>3.6809654430991916E-16</v>
      </c>
      <c r="AN318" s="113">
        <f t="shared" si="56"/>
        <v>5.2760523680425852E-24</v>
      </c>
      <c r="AO318" s="113">
        <f t="shared" si="57"/>
        <v>1.3196393879088222E-15</v>
      </c>
      <c r="AP318" s="113">
        <f t="shared" si="58"/>
        <v>1.8514037207402526E-14</v>
      </c>
      <c r="AQ318" s="113">
        <f t="shared" si="59"/>
        <v>2.5129755003496783E-14</v>
      </c>
      <c r="AR318" s="113">
        <f t="shared" si="60"/>
        <v>-2.2061023289249235E-29</v>
      </c>
      <c r="AS318" s="113">
        <f t="shared" si="61"/>
        <v>-1.7255487367694975E-15</v>
      </c>
      <c r="AT318" s="113">
        <f t="shared" si="62"/>
        <v>8.2411565795792893E-15</v>
      </c>
      <c r="AU318" s="113">
        <f t="shared" si="63"/>
        <v>2.6357278483415673E-13</v>
      </c>
      <c r="AV318" s="113">
        <f t="shared" si="64"/>
        <v>0</v>
      </c>
      <c r="AW318" s="149">
        <f>T317*Other_forcing_efficacy*clim_sens2*(1-EXP(-1/clim_time2))
+AW317*EXP(-1/clim_time2)</f>
        <v>0</v>
      </c>
      <c r="AX318" s="113">
        <f>p_0*(inventory[[#This Row],[CO2_flux]]+inventory[[#This Row],[CH4_to_CO2]])+AX317</f>
        <v>0.51608749999617232</v>
      </c>
      <c r="AY318" s="113">
        <f>p_1*(inventory[[#This Row],[CO2_flux]]+inventory[[#This Row],[CH4_to_CO2]])+AY317*EXP(-1/life1_CO2)</f>
        <v>0.24652820999488215</v>
      </c>
      <c r="AZ318" s="113">
        <f>p_2*(inventory[[#This Row],[CO2_flux]]+inventory[[#This Row],[CH4_to_CO2]])+AZ317*EXP(-1/life2_CO2)</f>
        <v>1.7672175732272476E-4</v>
      </c>
      <c r="BA318" s="113">
        <f>p_3*(inventory[[#This Row],[CO2_flux]]+inventory[[#This Row],[CH4_to_CO2]])+BA317*EXP(-1/life3_CO2)</f>
        <v>2.9043792274243349E-12</v>
      </c>
      <c r="BB318" s="113">
        <f>IF(fossil_CH4,K317*(1-EXP(-1/life_CH4))*CH4_to_CO2,0)</f>
        <v>1.4795333946636228E-12</v>
      </c>
    </row>
    <row r="319" spans="1:54" x14ac:dyDescent="0.2">
      <c r="A319" s="43">
        <v>312</v>
      </c>
      <c r="B319" s="107">
        <v>0</v>
      </c>
      <c r="C319" s="107">
        <v>0</v>
      </c>
      <c r="D319" s="107">
        <v>0</v>
      </c>
      <c r="E319" s="107">
        <v>0</v>
      </c>
      <c r="F319" s="107">
        <v>0</v>
      </c>
      <c r="G319" s="107">
        <v>0</v>
      </c>
      <c r="H319" s="131">
        <f>SUM(inventory[[#This Row],[CO2_IRF]:[other_IRF]])</f>
        <v>5.1866450980751288E-10</v>
      </c>
      <c r="I319" s="133">
        <f>SUM(inventory[[#This Row],[CO2_temp]:[other_temp]])</f>
        <v>3.152716150613366E-13</v>
      </c>
      <c r="J319" s="117">
        <f>SUM(inventory[[#This Row],[CO2_mass0]:[CO2_mass3]])</f>
        <v>0.76216338117783422</v>
      </c>
      <c r="K319" s="117">
        <f>inventory[[#This Row],[CH4_flux]]+K318*EXP(-1/life_CH4)</f>
        <v>1.1819264598670795E-11</v>
      </c>
      <c r="L319" s="117">
        <f>inventory[[#This Row],[Gas1_flux]]+L318*EXP(-1/life_gas1)</f>
        <v>7.5886809565868074E-2</v>
      </c>
      <c r="M319" s="117">
        <f>inventory[[#This Row],[Gas2_flux]]+M318*EXP(-1/life_gas2)</f>
        <v>0</v>
      </c>
      <c r="N319" s="140">
        <f>inventory[[#This Row],[Gas3_flux]]+N318*EXP(-1/life_gas3)</f>
        <v>9.7474629280687095E-4</v>
      </c>
      <c r="O319" s="3">
        <f>inventory[[#This Row],[CO2]]*A_CO2</f>
        <v>1.3350815948092119E-15</v>
      </c>
      <c r="P319" s="3">
        <f>inventory[[#This Row],[CH4]]*A_CH4</f>
        <v>2.4882678049576953E-24</v>
      </c>
      <c r="Q319" s="3">
        <f>inventory[[#This Row],[gas1]]*A_gas1</f>
        <v>2.7079184580099161E-14</v>
      </c>
      <c r="R319" s="3">
        <f>inventory[[#This Row],[gas2]]*A_gas2</f>
        <v>0</v>
      </c>
      <c r="S319" s="3">
        <f>inventory[[#This Row],[gas3]]*A_gas3</f>
        <v>1.038906323220131E-14</v>
      </c>
      <c r="T319" s="142">
        <f>inventory[[#This Row],[Other_forcing]]/earth_area</f>
        <v>0</v>
      </c>
      <c r="U319" s="3">
        <f>U318+A_CO2*(AX318+AY318*life1_CO2*(1-EXP(-1/life1_CO2))+AZ318*life2_CO2*(1-EXP(-1/life2_CO2))+BA318*life3_CO2*(1-EXP(-1/life3_CO2)))</f>
        <v>5.2082360151637843E-13</v>
      </c>
      <c r="V319" s="3">
        <f t="shared" si="52"/>
        <v>2.6105279667383606E-12</v>
      </c>
      <c r="W319" s="3">
        <f t="shared" si="53"/>
        <v>3.9900636853482641E-11</v>
      </c>
      <c r="X319" s="3">
        <f t="shared" si="54"/>
        <v>-3.5199999999999995E-12</v>
      </c>
      <c r="Y319" s="3">
        <f t="shared" si="55"/>
        <v>4.7915252138577548E-10</v>
      </c>
      <c r="Z319" s="142">
        <f>Z318+inventory[[#This Row],[Other_radfor]]</f>
        <v>0</v>
      </c>
      <c r="AA319" s="3">
        <f>SUM(inventory[[#This Row],[CO2_temp_s1]:[CO2_temp_s2]])</f>
        <v>1.2170043840461889E-15</v>
      </c>
      <c r="AB319" s="3">
        <f>inventory[[#This Row],[CH4_temp_s1]]+inventory[[#This Row],[CH4_temp_s2]]</f>
        <v>1.316420761722909E-15</v>
      </c>
      <c r="AC319" s="3">
        <f>inventory[[#This Row],[gas1_temp_s1]]+inventory[[#This Row],[gas1_temp_s2]]</f>
        <v>4.3458573530430637E-14</v>
      </c>
      <c r="AD319" s="3">
        <f>inventory[[#This Row],[gas2_temp_s1]]+inventory[[#This Row],[gas2_temp_s2]]</f>
        <v>-1.7213400834029127E-15</v>
      </c>
      <c r="AE319" s="3">
        <f>inventory[[#This Row],[gas3_temp_s1]]+inventory[[#This Row],[gas3_temp_s2]]</f>
        <v>2.7100095646853977E-13</v>
      </c>
      <c r="AF319" s="142">
        <f>inventory[[#This Row],[other_temp_s1]]+inventory[[#This Row],[other_temp_s2]]</f>
        <v>0</v>
      </c>
      <c r="AG319" s="118">
        <f>inventory[[#This Row],[CO2_flux]]+AG318</f>
        <v>1</v>
      </c>
      <c r="AH319" s="118">
        <f>inventory[[#This Row],[CH4_flux]]+AH318</f>
        <v>1</v>
      </c>
      <c r="AI319" s="118">
        <f>inventory[[#This Row],[Gas1_flux]]+AI318</f>
        <v>1</v>
      </c>
      <c r="AJ319" s="118">
        <f>inventory[[#This Row],[Gas2_flux]]+AJ318</f>
        <v>1</v>
      </c>
      <c r="AK319" s="144">
        <f>inventory[[#This Row],[Gas3_flux]]+AK318</f>
        <v>1</v>
      </c>
      <c r="AL319" s="113">
        <f>A_CO2*(AX318*clim_sens1*(1-EXP(-1/clim_time1))
+AY318*clim_sens1*life1_CO2/(life1_CO2-clim_time1)*(EXP(-1/life1_CO2)-EXP(-1/clim_time1))
+AZ318*clim_sens1*life2_CO2/(life2_CO2-clim_time1)*(EXP(-1/life2_CO2)-EXP(-1/clim_time1))
+BA318*clim_sens1*life3_CO2/(life3_CO2-clim_time1)*(EXP(-1/life3_CO2)-EXP(-1/clim_time1)))
+AL318*EXP(-1/clim_time1)</f>
        <v>8.4840810921453451E-16</v>
      </c>
      <c r="AM319" s="113">
        <f>A_CO2*(AX318*clim_sens2*(1-EXP(-1/clim_time2))
+AY318*clim_sens2*life1_CO2/(life1_CO2-clim_time2)*(EXP(-1/life1_CO2)-EXP(-1/clim_time2))
+AZ318*clim_sens2*life2_CO2/(life2_CO2-clim_time2)*(EXP(-1/life2_CO2)-EXP(-1/clim_time2))
+BA318*clim_sens2*life3_CO2/(life3_CO2-clim_time2)*(EXP(-1/life3_CO2)-EXP(-1/clim_time2)))
+AM318*EXP(-1/clim_time2)</f>
        <v>3.6859627483165446E-16</v>
      </c>
      <c r="AN319" s="113">
        <f t="shared" si="56"/>
        <v>4.8672701911791924E-24</v>
      </c>
      <c r="AO319" s="113">
        <f t="shared" si="57"/>
        <v>1.3164207568556388E-15</v>
      </c>
      <c r="AP319" s="113">
        <f t="shared" si="58"/>
        <v>1.8361659164077705E-14</v>
      </c>
      <c r="AQ319" s="113">
        <f t="shared" si="59"/>
        <v>2.5096914366352932E-14</v>
      </c>
      <c r="AR319" s="113">
        <f t="shared" si="60"/>
        <v>-1.9585015926974893E-29</v>
      </c>
      <c r="AS319" s="113">
        <f t="shared" si="61"/>
        <v>-1.7213400834028932E-15</v>
      </c>
      <c r="AT319" s="113">
        <f t="shared" si="62"/>
        <v>8.0600396305555647E-15</v>
      </c>
      <c r="AU319" s="113">
        <f t="shared" si="63"/>
        <v>2.629409168379842E-13</v>
      </c>
      <c r="AV319" s="113">
        <f t="shared" si="64"/>
        <v>0</v>
      </c>
      <c r="AW319" s="149">
        <f>T318*Other_forcing_efficacy*clim_sens2*(1-EXP(-1/clim_time2))
+AW318*EXP(-1/clim_time2)</f>
        <v>0</v>
      </c>
      <c r="AX319" s="113">
        <f>p_0*(inventory[[#This Row],[CO2_flux]]+inventory[[#This Row],[CH4_to_CO2]])+AX318</f>
        <v>0.51608749999646886</v>
      </c>
      <c r="AY319" s="113">
        <f>p_1*(inventory[[#This Row],[CO2_flux]]+inventory[[#This Row],[CH4_to_CO2]])+AY318*EXP(-1/life1_CO2)</f>
        <v>0.24590393023299503</v>
      </c>
      <c r="AZ319" s="113">
        <f>p_2*(inventory[[#This Row],[CO2_flux]]+inventory[[#This Row],[CH4_to_CO2]])+AZ318*EXP(-1/life2_CO2)</f>
        <v>1.7195094569096641E-4</v>
      </c>
      <c r="BA319" s="113">
        <f>p_3*(inventory[[#This Row],[CO2_flux]]+inventory[[#This Row],[CH4_to_CO2]])+BA318*EXP(-1/life3_CO2)</f>
        <v>2.6793507698041554E-12</v>
      </c>
      <c r="BB319" s="113">
        <f>IF(fossil_CH4,K318*(1-EXP(-1/life_CH4))*CH4_to_CO2,0)</f>
        <v>1.3649005964894123E-12</v>
      </c>
    </row>
    <row r="320" spans="1:54" x14ac:dyDescent="0.2">
      <c r="A320" s="43">
        <v>313</v>
      </c>
      <c r="B320" s="107">
        <v>0</v>
      </c>
      <c r="C320" s="107">
        <v>0</v>
      </c>
      <c r="D320" s="107">
        <v>0</v>
      </c>
      <c r="E320" s="107">
        <v>0</v>
      </c>
      <c r="F320" s="107">
        <v>0</v>
      </c>
      <c r="G320" s="107">
        <v>0</v>
      </c>
      <c r="H320" s="131">
        <f>SUM(inventory[[#This Row],[CO2_IRF]:[other_IRF]])</f>
        <v>5.1870308641368317E-10</v>
      </c>
      <c r="I320" s="133">
        <f>SUM(inventory[[#This Row],[CO2_temp]:[other_temp]])</f>
        <v>3.1428056654014522E-13</v>
      </c>
      <c r="J320" s="117">
        <f>SUM(inventory[[#This Row],[CO2_mass0]:[CO2_mass3]])</f>
        <v>0.7615360402524719</v>
      </c>
      <c r="K320" s="117">
        <f>inventory[[#This Row],[CH4_flux]]+K319*EXP(-1/life_CH4)</f>
        <v>1.0903519554865916E-11</v>
      </c>
      <c r="L320" s="117">
        <f>inventory[[#This Row],[Gas1_flux]]+L319*EXP(-1/life_gas1)</f>
        <v>7.5262230311420694E-2</v>
      </c>
      <c r="M320" s="117">
        <f>inventory[[#This Row],[Gas2_flux]]+M319*EXP(-1/life_gas2)</f>
        <v>0</v>
      </c>
      <c r="N320" s="140">
        <f>inventory[[#This Row],[Gas3_flux]]+N319*EXP(-1/life_gas3)</f>
        <v>9.5332416923469144E-4</v>
      </c>
      <c r="O320" s="3">
        <f>inventory[[#This Row],[CO2]]*A_CO2</f>
        <v>1.3339826817102547E-15</v>
      </c>
      <c r="P320" s="3">
        <f>inventory[[#This Row],[CH4]]*A_CH4</f>
        <v>2.2954792527574585E-24</v>
      </c>
      <c r="Q320" s="3">
        <f>inventory[[#This Row],[gas1]]*A_gas1</f>
        <v>2.6856311896258089E-14</v>
      </c>
      <c r="R320" s="3">
        <f>inventory[[#This Row],[gas2]]*A_gas2</f>
        <v>0</v>
      </c>
      <c r="S320" s="3">
        <f>inventory[[#This Row],[gas3]]*A_gas3</f>
        <v>1.0160741464781673E-14</v>
      </c>
      <c r="T320" s="142">
        <f>inventory[[#This Row],[Other_forcing]]/earth_area</f>
        <v>0</v>
      </c>
      <c r="U320" s="3">
        <f>U319+A_CO2*(AX319+AY319*life1_CO2*(1-EXP(-1/life1_CO2))+AZ319*life2_CO2*(1-EXP(-1/life2_CO2))+BA319*life3_CO2*(1-EXP(-1/life3_CO2)))</f>
        <v>5.2215813340561995E-13</v>
      </c>
      <c r="V320" s="3">
        <f t="shared" si="52"/>
        <v>2.6105279667407513E-12</v>
      </c>
      <c r="W320" s="3">
        <f t="shared" si="53"/>
        <v>3.9927604448227413E-11</v>
      </c>
      <c r="X320" s="3">
        <f t="shared" si="54"/>
        <v>-3.5199999999999995E-12</v>
      </c>
      <c r="Y320" s="3">
        <f t="shared" si="55"/>
        <v>4.7916279586530937E-10</v>
      </c>
      <c r="Z320" s="142">
        <f>Z319+inventory[[#This Row],[Other_radfor]]</f>
        <v>0</v>
      </c>
      <c r="AA320" s="3">
        <f>SUM(inventory[[#This Row],[CO2_temp_s1]:[CO2_temp_s2]])</f>
        <v>1.2167918203427808E-15</v>
      </c>
      <c r="AB320" s="3">
        <f>inventory[[#This Row],[CH4_temp_s1]]+inventory[[#This Row],[CH4_temp_s2]]</f>
        <v>1.3132099806081507E-15</v>
      </c>
      <c r="AC320" s="3">
        <f>inventory[[#This Row],[gas1_temp_s1]]+inventory[[#This Row],[gas1_temp_s2]]</f>
        <v>4.3274454915482138E-14</v>
      </c>
      <c r="AD320" s="3">
        <f>inventory[[#This Row],[gas2_temp_s1]]+inventory[[#This Row],[gas2_temp_s2]]</f>
        <v>-1.7171416950394226E-15</v>
      </c>
      <c r="AE320" s="3">
        <f>inventory[[#This Row],[gas3_temp_s1]]+inventory[[#This Row],[gas3_temp_s2]]</f>
        <v>2.7019325151875156E-13</v>
      </c>
      <c r="AF320" s="142">
        <f>inventory[[#This Row],[other_temp_s1]]+inventory[[#This Row],[other_temp_s2]]</f>
        <v>0</v>
      </c>
      <c r="AG320" s="118">
        <f>inventory[[#This Row],[CO2_flux]]+AG319</f>
        <v>1</v>
      </c>
      <c r="AH320" s="118">
        <f>inventory[[#This Row],[CH4_flux]]+AH319</f>
        <v>1</v>
      </c>
      <c r="AI320" s="118">
        <f>inventory[[#This Row],[Gas1_flux]]+AI319</f>
        <v>1</v>
      </c>
      <c r="AJ320" s="118">
        <f>inventory[[#This Row],[Gas2_flux]]+AJ319</f>
        <v>1</v>
      </c>
      <c r="AK320" s="144">
        <f>inventory[[#This Row],[Gas3_flux]]+AK319</f>
        <v>1</v>
      </c>
      <c r="AL320" s="113">
        <f>A_CO2*(AX319*clim_sens1*(1-EXP(-1/clim_time1))
+AY319*clim_sens1*life1_CO2/(life1_CO2-clim_time1)*(EXP(-1/life1_CO2)-EXP(-1/clim_time1))
+AZ319*clim_sens1*life2_CO2/(life2_CO2-clim_time1)*(EXP(-1/life2_CO2)-EXP(-1/clim_time1))
+BA319*clim_sens1*life3_CO2/(life3_CO2-clim_time1)*(EXP(-1/life3_CO2)-EXP(-1/clim_time1)))
+AL319*EXP(-1/clim_time1)</f>
        <v>8.476981852464843E-16</v>
      </c>
      <c r="AM320" s="113">
        <f>A_CO2*(AX319*clim_sens2*(1-EXP(-1/clim_time2))
+AY319*clim_sens2*life1_CO2/(life1_CO2-clim_time2)*(EXP(-1/life1_CO2)-EXP(-1/clim_time2))
+AZ319*clim_sens2*life2_CO2/(life2_CO2-clim_time2)*(EXP(-1/life2_CO2)-EXP(-1/clim_time2))
+BA319*clim_sens2*life3_CO2/(life3_CO2-clim_time2)*(EXP(-1/life3_CO2)-EXP(-1/clim_time2)))
+AM319*EXP(-1/clim_time2)</f>
        <v>3.6909363509629663E-16</v>
      </c>
      <c r="AN320" s="113">
        <f t="shared" si="56"/>
        <v>4.4901599231179416E-24</v>
      </c>
      <c r="AO320" s="113">
        <f t="shared" si="57"/>
        <v>1.3132099761179907E-15</v>
      </c>
      <c r="AP320" s="113">
        <f t="shared" si="58"/>
        <v>1.8210535253918296E-14</v>
      </c>
      <c r="AQ320" s="113">
        <f t="shared" si="59"/>
        <v>2.5063919661563842E-14</v>
      </c>
      <c r="AR320" s="113">
        <f t="shared" si="60"/>
        <v>-1.7386901950590057E-29</v>
      </c>
      <c r="AS320" s="113">
        <f t="shared" si="61"/>
        <v>-1.7171416950394052E-15</v>
      </c>
      <c r="AT320" s="113">
        <f t="shared" si="62"/>
        <v>7.8829031118157273E-15</v>
      </c>
      <c r="AU320" s="113">
        <f t="shared" si="63"/>
        <v>2.6231034840693584E-13</v>
      </c>
      <c r="AV320" s="113">
        <f t="shared" si="64"/>
        <v>0</v>
      </c>
      <c r="AW320" s="149">
        <f>T319*Other_forcing_efficacy*clim_sens2*(1-EXP(-1/clim_time2))
+AW319*EXP(-1/clim_time2)</f>
        <v>0</v>
      </c>
      <c r="AX320" s="113">
        <f>p_0*(inventory[[#This Row],[CO2_flux]]+inventory[[#This Row],[CH4_to_CO2]])+AX319</f>
        <v>0.51608749999674242</v>
      </c>
      <c r="AY320" s="113">
        <f>p_1*(inventory[[#This Row],[CO2_flux]]+inventory[[#This Row],[CH4_to_CO2]])+AY319*EXP(-1/life1_CO2)</f>
        <v>0.24528123132554833</v>
      </c>
      <c r="AZ320" s="113">
        <f>p_2*(inventory[[#This Row],[CO2_flux]]+inventory[[#This Row],[CH4_to_CO2]])+AZ319*EXP(-1/life2_CO2)</f>
        <v>1.6730892770936066E-4</v>
      </c>
      <c r="BA320" s="113">
        <f>p_3*(inventory[[#This Row],[CO2_flux]]+inventory[[#This Row],[CH4_to_CO2]])+BA319*EXP(-1/life3_CO2)</f>
        <v>2.4717572966587215E-12</v>
      </c>
      <c r="BB320" s="113">
        <f>IF(fossil_CH4,K319*(1-EXP(-1/life_CH4))*CH4_to_CO2,0)</f>
        <v>1.2591494352317086E-12</v>
      </c>
    </row>
    <row r="321" spans="1:54" x14ac:dyDescent="0.2">
      <c r="A321" s="43">
        <v>314</v>
      </c>
      <c r="B321" s="107">
        <v>0</v>
      </c>
      <c r="C321" s="107">
        <v>0</v>
      </c>
      <c r="D321" s="107">
        <v>0</v>
      </c>
      <c r="E321" s="107">
        <v>0</v>
      </c>
      <c r="F321" s="107">
        <v>0</v>
      </c>
      <c r="G321" s="107">
        <v>0</v>
      </c>
      <c r="H321" s="131">
        <f>SUM(inventory[[#This Row],[CO2_IRF]:[other_IRF]])</f>
        <v>5.1874121416463097E-10</v>
      </c>
      <c r="I321" s="133">
        <f>SUM(inventory[[#This Row],[CO2_temp]:[other_temp]])</f>
        <v>3.1329580191256581E-13</v>
      </c>
      <c r="J321" s="117">
        <f>SUM(inventory[[#This Row],[CO2_mass0]:[CO2_mass3]])</f>
        <v>0.76091040149508848</v>
      </c>
      <c r="K321" s="117">
        <f>inventory[[#This Row],[CH4_flux]]+K320*EXP(-1/life_CH4)</f>
        <v>1.0058725540057164E-11</v>
      </c>
      <c r="L321" s="117">
        <f>inventory[[#This Row],[Gas1_flux]]+L320*EXP(-1/life_gas1)</f>
        <v>7.4642791597830382E-2</v>
      </c>
      <c r="M321" s="117">
        <f>inventory[[#This Row],[Gas2_flux]]+M320*EXP(-1/life_gas2)</f>
        <v>0</v>
      </c>
      <c r="N321" s="140">
        <f>inventory[[#This Row],[Gas3_flux]]+N320*EXP(-1/life_gas3)</f>
        <v>9.3237284240390835E-4</v>
      </c>
      <c r="O321" s="3">
        <f>inventory[[#This Row],[CO2]]*A_CO2</f>
        <v>1.3328867502989462E-15</v>
      </c>
      <c r="P321" s="3">
        <f>inventory[[#This Row],[CH4]]*A_CH4</f>
        <v>2.1176277687399187E-24</v>
      </c>
      <c r="Q321" s="3">
        <f>inventory[[#This Row],[gas1]]*A_gas1</f>
        <v>2.6635273545096259E-14</v>
      </c>
      <c r="R321" s="3">
        <f>inventory[[#This Row],[gas2]]*A_gas2</f>
        <v>0</v>
      </c>
      <c r="S321" s="3">
        <f>inventory[[#This Row],[gas3]]*A_gas3</f>
        <v>9.9374375539591592E-15</v>
      </c>
      <c r="T321" s="142">
        <f>inventory[[#This Row],[Other_forcing]]/earth_area</f>
        <v>0</v>
      </c>
      <c r="U321" s="3">
        <f>U320+A_CO2*(AX320+AY320*life1_CO2*(1-EXP(-1/life1_CO2))+AZ320*life2_CO2*(1-EXP(-1/life2_CO2))+BA320*life3_CO2*(1-EXP(-1/life3_CO2)))</f>
        <v>5.2349156787369062E-13</v>
      </c>
      <c r="V321" s="3">
        <f t="shared" si="52"/>
        <v>2.6105279667429565E-12</v>
      </c>
      <c r="W321" s="3">
        <f t="shared" si="53"/>
        <v>3.9954350088717995E-11</v>
      </c>
      <c r="X321" s="3">
        <f t="shared" si="54"/>
        <v>-3.5199999999999995E-12</v>
      </c>
      <c r="Y321" s="3">
        <f t="shared" si="55"/>
        <v>4.7917284454129637E-10</v>
      </c>
      <c r="Z321" s="142">
        <f>Z320+inventory[[#This Row],[Other_radfor]]</f>
        <v>0</v>
      </c>
      <c r="AA321" s="3">
        <f>SUM(inventory[[#This Row],[CO2_temp_s1]:[CO2_temp_s2]])</f>
        <v>1.2165788560117537E-15</v>
      </c>
      <c r="AB321" s="3">
        <f>inventory[[#This Row],[CH4_temp_s1]]+inventory[[#This Row],[CH4_temp_s2]]</f>
        <v>1.3100070306910606E-15</v>
      </c>
      <c r="AC321" s="3">
        <f>inventory[[#This Row],[gas1_temp_s1]]+inventory[[#This Row],[gas1_temp_s2]]</f>
        <v>4.3091428347090396E-14</v>
      </c>
      <c r="AD321" s="3">
        <f>inventory[[#This Row],[gas2_temp_s1]]+inventory[[#This Row],[gas2_temp_s2]]</f>
        <v>-1.7129535466424683E-15</v>
      </c>
      <c r="AE321" s="3">
        <f>inventory[[#This Row],[gas3_temp_s1]]+inventory[[#This Row],[gas3_temp_s2]]</f>
        <v>2.6939074122541509E-13</v>
      </c>
      <c r="AF321" s="142">
        <f>inventory[[#This Row],[other_temp_s1]]+inventory[[#This Row],[other_temp_s2]]</f>
        <v>0</v>
      </c>
      <c r="AG321" s="118">
        <f>inventory[[#This Row],[CO2_flux]]+AG320</f>
        <v>1</v>
      </c>
      <c r="AH321" s="118">
        <f>inventory[[#This Row],[CH4_flux]]+AH320</f>
        <v>1</v>
      </c>
      <c r="AI321" s="118">
        <f>inventory[[#This Row],[Gas1_flux]]+AI320</f>
        <v>1</v>
      </c>
      <c r="AJ321" s="118">
        <f>inventory[[#This Row],[Gas2_flux]]+AJ320</f>
        <v>1</v>
      </c>
      <c r="AK321" s="144">
        <f>inventory[[#This Row],[Gas3_flux]]+AK320</f>
        <v>1</v>
      </c>
      <c r="AL321" s="113">
        <f>A_CO2*(AX320*clim_sens1*(1-EXP(-1/clim_time1))
+AY320*clim_sens1*life1_CO2/(life1_CO2-clim_time1)*(EXP(-1/life1_CO2)-EXP(-1/clim_time1))
+AZ320*clim_sens1*life2_CO2/(life2_CO2-clim_time1)*(EXP(-1/life2_CO2)-EXP(-1/clim_time1))
+BA320*clim_sens1*life3_CO2/(life3_CO2-clim_time1)*(EXP(-1/life3_CO2)-EXP(-1/clim_time1)))
+AL320*EXP(-1/clim_time1)</f>
        <v>8.46990222000098E-16</v>
      </c>
      <c r="AM321" s="113">
        <f>A_CO2*(AX320*clim_sens2*(1-EXP(-1/clim_time2))
+AY320*clim_sens2*life1_CO2/(life1_CO2-clim_time2)*(EXP(-1/life1_CO2)-EXP(-1/clim_time2))
+AZ320*clim_sens2*life2_CO2/(life2_CO2-clim_time2)*(EXP(-1/life2_CO2)-EXP(-1/clim_time2))
+BA320*clim_sens2*life3_CO2/(life3_CO2-clim_time2)*(EXP(-1/life3_CO2)-EXP(-1/clim_time2)))
+AM320*EXP(-1/clim_time2)</f>
        <v>3.6958863401165565E-16</v>
      </c>
      <c r="AN321" s="113">
        <f t="shared" si="56"/>
        <v>4.1422676704106851E-24</v>
      </c>
      <c r="AO321" s="113">
        <f t="shared" si="57"/>
        <v>1.310007026548793E-15</v>
      </c>
      <c r="AP321" s="113">
        <f t="shared" si="58"/>
        <v>1.8060655154899143E-14</v>
      </c>
      <c r="AQ321" s="113">
        <f t="shared" si="59"/>
        <v>2.5030773192191256E-14</v>
      </c>
      <c r="AR321" s="113">
        <f t="shared" si="60"/>
        <v>-1.5435492141880854E-29</v>
      </c>
      <c r="AS321" s="113">
        <f t="shared" si="61"/>
        <v>-1.7129535466424529E-15</v>
      </c>
      <c r="AT321" s="113">
        <f t="shared" si="62"/>
        <v>7.7096595449358625E-15</v>
      </c>
      <c r="AU321" s="113">
        <f t="shared" si="63"/>
        <v>2.6168108168047922E-13</v>
      </c>
      <c r="AV321" s="113">
        <f t="shared" si="64"/>
        <v>0</v>
      </c>
      <c r="AW321" s="149">
        <f>T320*Other_forcing_efficacy*clim_sens2*(1-EXP(-1/clim_time2))
+AW320*EXP(-1/clim_time2)</f>
        <v>0</v>
      </c>
      <c r="AX321" s="113">
        <f>p_0*(inventory[[#This Row],[CO2_flux]]+inventory[[#This Row],[CH4_to_CO2]])+AX320</f>
        <v>0.51608749999699488</v>
      </c>
      <c r="AY321" s="113">
        <f>p_1*(inventory[[#This Row],[CO2_flux]]+inventory[[#This Row],[CH4_to_CO2]])+AY320*EXP(-1/life1_CO2)</f>
        <v>0.2446601092693694</v>
      </c>
      <c r="AZ321" s="113">
        <f>p_2*(inventory[[#This Row],[CO2_flux]]+inventory[[#This Row],[CH4_to_CO2]])+AZ320*EXP(-1/life2_CO2)</f>
        <v>1.6279222644391655E-4</v>
      </c>
      <c r="BA321" s="113">
        <f>p_3*(inventory[[#This Row],[CO2_flux]]+inventory[[#This Row],[CH4_to_CO2]])+BA320*EXP(-1/life3_CO2)</f>
        <v>2.2802479624689845E-12</v>
      </c>
      <c r="BB321" s="113">
        <f>IF(fossil_CH4,K320*(1-EXP(-1/life_CH4))*CH4_to_CO2,0)</f>
        <v>1.1615917703620328E-12</v>
      </c>
    </row>
    <row r="322" spans="1:54" x14ac:dyDescent="0.2">
      <c r="A322" s="43">
        <v>315</v>
      </c>
      <c r="B322" s="107">
        <v>0</v>
      </c>
      <c r="C322" s="107">
        <v>0</v>
      </c>
      <c r="D322" s="107">
        <v>0</v>
      </c>
      <c r="E322" s="107">
        <v>0</v>
      </c>
      <c r="F322" s="107">
        <v>0</v>
      </c>
      <c r="G322" s="107">
        <v>0</v>
      </c>
      <c r="H322" s="131">
        <f>SUM(inventory[[#This Row],[CO2_IRF]:[other_IRF]])</f>
        <v>5.1877889985261865E-10</v>
      </c>
      <c r="I322" s="133">
        <f>SUM(inventory[[#This Row],[CO2_temp]:[other_temp]])</f>
        <v>3.1231722969016026E-13</v>
      </c>
      <c r="J322" s="117">
        <f>SUM(inventory[[#This Row],[CO2_mass0]:[CO2_mass3]])</f>
        <v>0.76028645752957824</v>
      </c>
      <c r="K322" s="117">
        <f>inventory[[#This Row],[CH4_flux]]+K321*EXP(-1/life_CH4)</f>
        <v>9.2793853380164372E-12</v>
      </c>
      <c r="L322" s="117">
        <f>inventory[[#This Row],[Gas1_flux]]+L321*EXP(-1/life_gas1)</f>
        <v>7.4028451116358723E-2</v>
      </c>
      <c r="M322" s="117">
        <f>inventory[[#This Row],[Gas2_flux]]+M321*EXP(-1/life_gas2)</f>
        <v>0</v>
      </c>
      <c r="N322" s="140">
        <f>inventory[[#This Row],[Gas3_flux]]+N321*EXP(-1/life_gas3)</f>
        <v>9.1188196555450215E-4</v>
      </c>
      <c r="O322" s="3">
        <f>inventory[[#This Row],[CO2]]*A_CO2</f>
        <v>1.3317937876545619E-15</v>
      </c>
      <c r="P322" s="3">
        <f>inventory[[#This Row],[CH4]]*A_CH4</f>
        <v>1.953556043493557E-24</v>
      </c>
      <c r="Q322" s="3">
        <f>inventory[[#This Row],[gas1]]*A_gas1</f>
        <v>2.6416054429310947E-14</v>
      </c>
      <c r="R322" s="3">
        <f>inventory[[#This Row],[gas2]]*A_gas2</f>
        <v>0</v>
      </c>
      <c r="S322" s="3">
        <f>inventory[[#This Row],[gas3]]*A_gas3</f>
        <v>9.7190412216594786E-15</v>
      </c>
      <c r="T322" s="142">
        <f>inventory[[#This Row],[Other_forcing]]/earth_area</f>
        <v>0</v>
      </c>
      <c r="U322" s="3">
        <f>U321+A_CO2*(AX321+AY321*life1_CO2*(1-EXP(-1/life1_CO2))+AZ321*life2_CO2*(1-EXP(-1/life2_CO2))+BA321*life3_CO2*(1-EXP(-1/life3_CO2)))</f>
        <v>5.2482390789580277E-13</v>
      </c>
      <c r="V322" s="3">
        <f t="shared" si="52"/>
        <v>2.610527966744991E-12</v>
      </c>
      <c r="W322" s="3">
        <f t="shared" si="53"/>
        <v>3.9980875601728021E-11</v>
      </c>
      <c r="X322" s="3">
        <f t="shared" si="54"/>
        <v>-3.5199999999999995E-12</v>
      </c>
      <c r="Y322" s="3">
        <f t="shared" si="55"/>
        <v>4.7918267237624981E-10</v>
      </c>
      <c r="Z322" s="142">
        <f>Z321+inventory[[#This Row],[Other_radfor]]</f>
        <v>0</v>
      </c>
      <c r="AA322" s="3">
        <f>SUM(inventory[[#This Row],[CO2_temp_s1]:[CO2_temp_s2]])</f>
        <v>1.2163654905603308E-15</v>
      </c>
      <c r="AB322" s="3">
        <f>inventory[[#This Row],[CH4_temp_s1]]+inventory[[#This Row],[CH4_temp_s2]]</f>
        <v>1.3068118928689886E-15</v>
      </c>
      <c r="AC322" s="3">
        <f>inventory[[#This Row],[gas1_temp_s1]]+inventory[[#This Row],[gas1_temp_s2]]</f>
        <v>4.2909485869766885E-14</v>
      </c>
      <c r="AD322" s="3">
        <f>inventory[[#This Row],[gas2_temp_s1]]+inventory[[#This Row],[gas2_temp_s2]]</f>
        <v>-1.7087756132365341E-15</v>
      </c>
      <c r="AE322" s="3">
        <f>inventory[[#This Row],[gas3_temp_s1]]+inventory[[#This Row],[gas3_temp_s2]]</f>
        <v>2.6859334205020057E-13</v>
      </c>
      <c r="AF322" s="142">
        <f>inventory[[#This Row],[other_temp_s1]]+inventory[[#This Row],[other_temp_s2]]</f>
        <v>0</v>
      </c>
      <c r="AG322" s="118">
        <f>inventory[[#This Row],[CO2_flux]]+AG321</f>
        <v>1</v>
      </c>
      <c r="AH322" s="118">
        <f>inventory[[#This Row],[CH4_flux]]+AH321</f>
        <v>1</v>
      </c>
      <c r="AI322" s="118">
        <f>inventory[[#This Row],[Gas1_flux]]+AI321</f>
        <v>1</v>
      </c>
      <c r="AJ322" s="118">
        <f>inventory[[#This Row],[Gas2_flux]]+AJ321</f>
        <v>1</v>
      </c>
      <c r="AK322" s="144">
        <f>inventory[[#This Row],[Gas3_flux]]+AK321</f>
        <v>1</v>
      </c>
      <c r="AL322" s="113">
        <f>A_CO2*(AX321*clim_sens1*(1-EXP(-1/clim_time1))
+AY321*clim_sens1*life1_CO2/(life1_CO2-clim_time1)*(EXP(-1/life1_CO2)-EXP(-1/clim_time1))
+AZ321*clim_sens1*life2_CO2/(life2_CO2-clim_time1)*(EXP(-1/life2_CO2)-EXP(-1/clim_time1))
+BA321*clim_sens1*life3_CO2/(life3_CO2-clim_time1)*(EXP(-1/life3_CO2)-EXP(-1/clim_time1)))
+AL321*EXP(-1/clim_time1)</f>
        <v>8.4628421011012996E-16</v>
      </c>
      <c r="AM322" s="113">
        <f>A_CO2*(AX321*clim_sens2*(1-EXP(-1/clim_time2))
+AY321*clim_sens2*life1_CO2/(life1_CO2-clim_time2)*(EXP(-1/life1_CO2)-EXP(-1/clim_time2))
+AZ321*clim_sens2*life2_CO2/(life2_CO2-clim_time2)*(EXP(-1/life2_CO2)-EXP(-1/clim_time2))
+BA321*clim_sens2*life3_CO2/(life3_CO2-clim_time2)*(EXP(-1/life3_CO2)-EXP(-1/clim_time2)))
+AM321*EXP(-1/clim_time2)</f>
        <v>3.700812804502009E-16</v>
      </c>
      <c r="AN322" s="113">
        <f t="shared" si="56"/>
        <v>3.8213296631839571E-24</v>
      </c>
      <c r="AO322" s="113">
        <f t="shared" si="57"/>
        <v>1.306811889047659E-15</v>
      </c>
      <c r="AP322" s="113">
        <f t="shared" si="58"/>
        <v>1.7912008629949547E-14</v>
      </c>
      <c r="AQ322" s="113">
        <f t="shared" si="59"/>
        <v>2.4997477239817338E-14</v>
      </c>
      <c r="AR322" s="113">
        <f t="shared" si="60"/>
        <v>-1.3703097788158861E-29</v>
      </c>
      <c r="AS322" s="113">
        <f t="shared" si="61"/>
        <v>-1.7087756132365205E-15</v>
      </c>
      <c r="AT322" s="113">
        <f t="shared" si="62"/>
        <v>7.5402233740165337E-15</v>
      </c>
      <c r="AU322" s="113">
        <f t="shared" si="63"/>
        <v>2.6105311867618404E-13</v>
      </c>
      <c r="AV322" s="113">
        <f t="shared" si="64"/>
        <v>0</v>
      </c>
      <c r="AW322" s="149">
        <f>T321*Other_forcing_efficacy*clim_sens2*(1-EXP(-1/clim_time2))
+AW321*EXP(-1/clim_time2)</f>
        <v>0</v>
      </c>
      <c r="AX322" s="113">
        <f>p_0*(inventory[[#This Row],[CO2_flux]]+inventory[[#This Row],[CH4_to_CO2]])+AX321</f>
        <v>0.51608749999722769</v>
      </c>
      <c r="AY322" s="113">
        <f>p_1*(inventory[[#This Row],[CO2_flux]]+inventory[[#This Row],[CH4_to_CO2]])+AY321*EXP(-1/life1_CO2)</f>
        <v>0.24404056007142264</v>
      </c>
      <c r="AZ322" s="113">
        <f>p_2*(inventory[[#This Row],[CO2_flux]]+inventory[[#This Row],[CH4_to_CO2]])+AZ321*EXP(-1/life2_CO2)</f>
        <v>1.5839745882439271E-4</v>
      </c>
      <c r="BA322" s="113">
        <f>p_3*(inventory[[#This Row],[CO2_flux]]+inventory[[#This Row],[CH4_to_CO2]])+BA321*EXP(-1/life3_CO2)</f>
        <v>2.1035765839035211E-12</v>
      </c>
      <c r="BB322" s="113">
        <f>IF(fossil_CH4,K321*(1-EXP(-1/life_CH4))*CH4_to_CO2,0)</f>
        <v>1.0715927778059989E-12</v>
      </c>
    </row>
    <row r="323" spans="1:54" x14ac:dyDescent="0.2">
      <c r="A323" s="43">
        <v>316</v>
      </c>
      <c r="B323" s="107">
        <v>0</v>
      </c>
      <c r="C323" s="107">
        <v>0</v>
      </c>
      <c r="D323" s="107">
        <v>0</v>
      </c>
      <c r="E323" s="107">
        <v>0</v>
      </c>
      <c r="F323" s="107">
        <v>0</v>
      </c>
      <c r="G323" s="107">
        <v>0</v>
      </c>
      <c r="H323" s="131">
        <f>SUM(inventory[[#This Row],[CO2_IRF]:[other_IRF]])</f>
        <v>5.1881615014579853E-10</v>
      </c>
      <c r="I323" s="133">
        <f>SUM(inventory[[#This Row],[CO2_temp]:[other_temp]])</f>
        <v>3.1134476020877896E-13</v>
      </c>
      <c r="J323" s="117">
        <f>SUM(inventory[[#This Row],[CO2_mass0]:[CO2_mass3]])</f>
        <v>0.7596642010812773</v>
      </c>
      <c r="K323" s="117">
        <f>inventory[[#This Row],[CH4_flux]]+K322*EXP(-1/life_CH4)</f>
        <v>8.5604276514443078E-12</v>
      </c>
      <c r="L323" s="117">
        <f>inventory[[#This Row],[Gas1_flux]]+L322*EXP(-1/life_gas1)</f>
        <v>7.3419166906485367E-2</v>
      </c>
      <c r="M323" s="117">
        <f>inventory[[#This Row],[Gas2_flux]]+M322*EXP(-1/life_gas2)</f>
        <v>0</v>
      </c>
      <c r="N323" s="140">
        <f>inventory[[#This Row],[Gas3_flux]]+N322*EXP(-1/life_gas3)</f>
        <v>8.9184141931851772E-4</v>
      </c>
      <c r="O323" s="3">
        <f>inventory[[#This Row],[CO2]]*A_CO2</f>
        <v>1.3307037810340732E-15</v>
      </c>
      <c r="P323" s="3">
        <f>inventory[[#This Row],[CH4]]*A_CH4</f>
        <v>1.802196434806441E-24</v>
      </c>
      <c r="Q323" s="3">
        <f>inventory[[#This Row],[gas1]]*A_gas1</f>
        <v>2.6198639575856344E-14</v>
      </c>
      <c r="R323" s="3">
        <f>inventory[[#This Row],[gas2]]*A_gas2</f>
        <v>0</v>
      </c>
      <c r="S323" s="3">
        <f>inventory[[#This Row],[gas3]]*A_gas3</f>
        <v>9.5054446134036446E-15</v>
      </c>
      <c r="T323" s="142">
        <f>inventory[[#This Row],[Other_forcing]]/earth_area</f>
        <v>0</v>
      </c>
      <c r="U323" s="3">
        <f>U322+A_CO2*(AX322+AY322*life1_CO2*(1-EXP(-1/life1_CO2))+AZ322*life2_CO2*(1-EXP(-1/life2_CO2))+BA322*life3_CO2*(1-EXP(-1/life3_CO2)))</f>
        <v>5.2615515643433726E-13</v>
      </c>
      <c r="V323" s="3">
        <f t="shared" si="52"/>
        <v>2.6105279667468679E-12</v>
      </c>
      <c r="W323" s="3">
        <f t="shared" si="53"/>
        <v>4.0007182798996031E-11</v>
      </c>
      <c r="X323" s="3">
        <f t="shared" si="54"/>
        <v>-3.5199999999999995E-12</v>
      </c>
      <c r="Y323" s="3">
        <f t="shared" si="55"/>
        <v>4.7919228422362133E-10</v>
      </c>
      <c r="Z323" s="142">
        <f>Z322+inventory[[#This Row],[Other_radfor]]</f>
        <v>0</v>
      </c>
      <c r="AA323" s="3">
        <f>SUM(inventory[[#This Row],[CO2_temp_s1]:[CO2_temp_s2]])</f>
        <v>1.2161517236031718E-15</v>
      </c>
      <c r="AB323" s="3">
        <f>inventory[[#This Row],[CH4_temp_s1]]+inventory[[#This Row],[CH4_temp_s2]]</f>
        <v>1.303624548086045E-15</v>
      </c>
      <c r="AC323" s="3">
        <f>inventory[[#This Row],[gas1_temp_s1]]+inventory[[#This Row],[gas1_temp_s2]]</f>
        <v>4.272861959098168E-14</v>
      </c>
      <c r="AD323" s="3">
        <f>inventory[[#This Row],[gas2_temp_s1]]+inventory[[#This Row],[gas2_temp_s2]]</f>
        <v>-1.7046078699070206E-15</v>
      </c>
      <c r="AE323" s="3">
        <f>inventory[[#This Row],[gas3_temp_s1]]+inventory[[#This Row],[gas3_temp_s2]]</f>
        <v>2.6780097221601509E-13</v>
      </c>
      <c r="AF323" s="142">
        <f>inventory[[#This Row],[other_temp_s1]]+inventory[[#This Row],[other_temp_s2]]</f>
        <v>0</v>
      </c>
      <c r="AG323" s="118">
        <f>inventory[[#This Row],[CO2_flux]]+AG322</f>
        <v>1</v>
      </c>
      <c r="AH323" s="118">
        <f>inventory[[#This Row],[CH4_flux]]+AH322</f>
        <v>1</v>
      </c>
      <c r="AI323" s="118">
        <f>inventory[[#This Row],[Gas1_flux]]+AI322</f>
        <v>1</v>
      </c>
      <c r="AJ323" s="118">
        <f>inventory[[#This Row],[Gas2_flux]]+AJ322</f>
        <v>1</v>
      </c>
      <c r="AK323" s="144">
        <f>inventory[[#This Row],[Gas3_flux]]+AK322</f>
        <v>1</v>
      </c>
      <c r="AL323" s="113">
        <f>A_CO2*(AX322*clim_sens1*(1-EXP(-1/clim_time1))
+AY322*clim_sens1*life1_CO2/(life1_CO2-clim_time1)*(EXP(-1/life1_CO2)-EXP(-1/clim_time1))
+AZ322*clim_sens1*life2_CO2/(life2_CO2-clim_time1)*(EXP(-1/life2_CO2)-EXP(-1/clim_time1))
+BA322*clim_sens1*life3_CO2/(life3_CO2-clim_time1)*(EXP(-1/life3_CO2)-EXP(-1/clim_time1)))
+AL322*EXP(-1/clim_time1)</f>
        <v>8.4558014035383626E-16</v>
      </c>
      <c r="AM323" s="113">
        <f>A_CO2*(AX322*clim_sens2*(1-EXP(-1/clim_time2))
+AY322*clim_sens2*life1_CO2/(life1_CO2-clim_time2)*(EXP(-1/life1_CO2)-EXP(-1/clim_time2))
+AZ322*clim_sens2*life2_CO2/(life2_CO2-clim_time2)*(EXP(-1/life2_CO2)-EXP(-1/clim_time2))
+BA322*clim_sens2*life3_CO2/(life3_CO2-clim_time2)*(EXP(-1/life3_CO2)-EXP(-1/clim_time2)))
+AM322*EXP(-1/clim_time2)</f>
        <v>3.7057158324933546E-16</v>
      </c>
      <c r="AN323" s="113">
        <f t="shared" si="56"/>
        <v>3.5252575247398707E-24</v>
      </c>
      <c r="AO323" s="113">
        <f t="shared" si="57"/>
        <v>1.3036245445607875E-15</v>
      </c>
      <c r="AP323" s="113">
        <f t="shared" si="58"/>
        <v>1.7764585526254057E-14</v>
      </c>
      <c r="AQ323" s="113">
        <f t="shared" si="59"/>
        <v>2.4964034064727622E-14</v>
      </c>
      <c r="AR323" s="113">
        <f t="shared" si="60"/>
        <v>-1.2165137804861946E-29</v>
      </c>
      <c r="AS323" s="113">
        <f t="shared" si="61"/>
        <v>-1.7046078699070084E-15</v>
      </c>
      <c r="AT323" s="113">
        <f t="shared" si="62"/>
        <v>7.374510923431215E-15</v>
      </c>
      <c r="AU323" s="113">
        <f t="shared" si="63"/>
        <v>2.604264612925839E-13</v>
      </c>
      <c r="AV323" s="113">
        <f t="shared" si="64"/>
        <v>0</v>
      </c>
      <c r="AW323" s="149">
        <f>T322*Other_forcing_efficacy*clim_sens2*(1-EXP(-1/clim_time2))
+AW322*EXP(-1/clim_time2)</f>
        <v>0</v>
      </c>
      <c r="AX323" s="113">
        <f>p_0*(inventory[[#This Row],[CO2_flux]]+inventory[[#This Row],[CH4_to_CO2]])+AX322</f>
        <v>0.51608749999744252</v>
      </c>
      <c r="AY323" s="113">
        <f>p_1*(inventory[[#This Row],[CO2_flux]]+inventory[[#This Row],[CH4_to_CO2]])+AY322*EXP(-1/life1_CO2)</f>
        <v>0.24342257974878384</v>
      </c>
      <c r="AZ323" s="113">
        <f>p_2*(inventory[[#This Row],[CO2_flux]]+inventory[[#This Row],[CH4_to_CO2]])+AZ322*EXP(-1/life2_CO2)</f>
        <v>1.5412133311034889E-4</v>
      </c>
      <c r="BA323" s="113">
        <f>p_3*(inventory[[#This Row],[CO2_flux]]+inventory[[#This Row],[CH4_to_CO2]])+BA322*EXP(-1/life3_CO2)</f>
        <v>1.9405935306947551E-12</v>
      </c>
      <c r="BB323" s="113">
        <f>IF(fossil_CH4,K322*(1-EXP(-1/life_CH4))*CH4_to_CO2,0)</f>
        <v>9.8856681903667713E-13</v>
      </c>
    </row>
    <row r="324" spans="1:54" x14ac:dyDescent="0.2">
      <c r="A324" s="43">
        <v>317</v>
      </c>
      <c r="B324" s="107">
        <v>0</v>
      </c>
      <c r="C324" s="107">
        <v>0</v>
      </c>
      <c r="D324" s="107">
        <v>0</v>
      </c>
      <c r="E324" s="107">
        <v>0</v>
      </c>
      <c r="F324" s="107">
        <v>0</v>
      </c>
      <c r="G324" s="107">
        <v>0</v>
      </c>
      <c r="H324" s="131">
        <f>SUM(inventory[[#This Row],[CO2_IRF]:[other_IRF]])</f>
        <v>5.1885297159073441E-10</v>
      </c>
      <c r="I324" s="133">
        <f>SUM(inventory[[#This Row],[CO2_temp]:[other_temp]])</f>
        <v>3.1037830558952104E-13</v>
      </c>
      <c r="J324" s="117">
        <f>SUM(inventory[[#This Row],[CO2_mass0]:[CO2_mass3]])</f>
        <v>0.75904362497447109</v>
      </c>
      <c r="K324" s="117">
        <f>inventory[[#This Row],[CH4_flux]]+K323*EXP(-1/life_CH4)</f>
        <v>7.8971741021886314E-12</v>
      </c>
      <c r="L324" s="117">
        <f>inventory[[#This Row],[Gas1_flux]]+L323*EXP(-1/life_gas1)</f>
        <v>7.2814897353042113E-2</v>
      </c>
      <c r="M324" s="117">
        <f>inventory[[#This Row],[Gas2_flux]]+M323*EXP(-1/life_gas2)</f>
        <v>0</v>
      </c>
      <c r="N324" s="140">
        <f>inventory[[#This Row],[Gas3_flux]]+N323*EXP(-1/life_gas3)</f>
        <v>8.7224130672263975E-4</v>
      </c>
      <c r="O324" s="3">
        <f>inventory[[#This Row],[CO2]]*A_CO2</f>
        <v>1.3296167178677807E-15</v>
      </c>
      <c r="P324" s="3">
        <f>inventory[[#This Row],[CH4]]*A_CH4</f>
        <v>1.662564020339434E-24</v>
      </c>
      <c r="Q324" s="3">
        <f>inventory[[#This Row],[gas1]]*A_gas1</f>
        <v>2.5983014134920903E-14</v>
      </c>
      <c r="R324" s="3">
        <f>inventory[[#This Row],[gas2]]*A_gas2</f>
        <v>0</v>
      </c>
      <c r="S324" s="3">
        <f>inventory[[#This Row],[gas3]]*A_gas3</f>
        <v>9.2965422450443046E-15</v>
      </c>
      <c r="T324" s="142">
        <f>inventory[[#This Row],[Other_forcing]]/earth_area</f>
        <v>0</v>
      </c>
      <c r="U324" s="3">
        <f>U323+A_CO2*(AX323+AY323*life1_CO2*(1-EXP(-1/life1_CO2))+AZ323*life2_CO2*(1-EXP(-1/life2_CO2))+BA323*life3_CO2*(1-EXP(-1/life3_CO2)))</f>
        <v>5.2748531643901876E-13</v>
      </c>
      <c r="V324" s="3">
        <f t="shared" si="52"/>
        <v>2.6105279667485994E-12</v>
      </c>
      <c r="W324" s="3">
        <f t="shared" si="53"/>
        <v>4.0033273477349219E-11</v>
      </c>
      <c r="X324" s="3">
        <f t="shared" si="54"/>
        <v>-3.5199999999999995E-12</v>
      </c>
      <c r="Y324" s="3">
        <f t="shared" si="55"/>
        <v>4.7920168483019752E-10</v>
      </c>
      <c r="Z324" s="142">
        <f>Z323+inventory[[#This Row],[Other_radfor]]</f>
        <v>0</v>
      </c>
      <c r="AA324" s="3">
        <f>SUM(inventory[[#This Row],[CO2_temp_s1]:[CO2_temp_s2]])</f>
        <v>1.215937554859072E-15</v>
      </c>
      <c r="AB324" s="3">
        <f>inventory[[#This Row],[CH4_temp_s1]]+inventory[[#This Row],[CH4_temp_s2]]</f>
        <v>1.3004449773329735E-15</v>
      </c>
      <c r="AC324" s="3">
        <f>inventory[[#This Row],[gas1_temp_s1]]+inventory[[#This Row],[gas1_temp_s2]]</f>
        <v>4.2548821680651451E-14</v>
      </c>
      <c r="AD324" s="3">
        <f>inventory[[#This Row],[gas2_temp_s1]]+inventory[[#This Row],[gas2_temp_s2]]</f>
        <v>-1.7004502918000946E-15</v>
      </c>
      <c r="AE324" s="3">
        <f>inventory[[#This Row],[gas3_temp_s1]]+inventory[[#This Row],[gas3_temp_s2]]</f>
        <v>2.6701355166847764E-13</v>
      </c>
      <c r="AF324" s="142">
        <f>inventory[[#This Row],[other_temp_s1]]+inventory[[#This Row],[other_temp_s2]]</f>
        <v>0</v>
      </c>
      <c r="AG324" s="118">
        <f>inventory[[#This Row],[CO2_flux]]+AG323</f>
        <v>1</v>
      </c>
      <c r="AH324" s="118">
        <f>inventory[[#This Row],[CH4_flux]]+AH323</f>
        <v>1</v>
      </c>
      <c r="AI324" s="118">
        <f>inventory[[#This Row],[Gas1_flux]]+AI323</f>
        <v>1</v>
      </c>
      <c r="AJ324" s="118">
        <f>inventory[[#This Row],[Gas2_flux]]+AJ323</f>
        <v>1</v>
      </c>
      <c r="AK324" s="144">
        <f>inventory[[#This Row],[Gas3_flux]]+AK323</f>
        <v>1</v>
      </c>
      <c r="AL324" s="113">
        <f>A_CO2*(AX323*clim_sens1*(1-EXP(-1/clim_time1))
+AY323*clim_sens1*life1_CO2/(life1_CO2-clim_time1)*(EXP(-1/life1_CO2)-EXP(-1/clim_time1))
+AZ323*clim_sens1*life2_CO2/(life2_CO2-clim_time1)*(EXP(-1/life2_CO2)-EXP(-1/clim_time1))
+BA323*clim_sens1*life3_CO2/(life3_CO2-clim_time1)*(EXP(-1/life3_CO2)-EXP(-1/clim_time1)))
+AL323*EXP(-1/clim_time1)</f>
        <v>8.4487800364740676E-16</v>
      </c>
      <c r="AM324" s="113">
        <f>A_CO2*(AX323*clim_sens2*(1-EXP(-1/clim_time2))
+AY323*clim_sens2*life1_CO2/(life1_CO2-clim_time2)*(EXP(-1/life1_CO2)-EXP(-1/clim_time2))
+AZ323*clim_sens2*life2_CO2/(life2_CO2-clim_time2)*(EXP(-1/life2_CO2)-EXP(-1/clim_time2))
+BA323*clim_sens2*life3_CO2/(life3_CO2-clim_time2)*(EXP(-1/life3_CO2)-EXP(-1/clim_time2)))
+AM323*EXP(-1/clim_time2)</f>
        <v>3.7105955121166525E-16</v>
      </c>
      <c r="AN324" s="113">
        <f t="shared" si="56"/>
        <v>3.2521246824326677E-24</v>
      </c>
      <c r="AO324" s="113">
        <f t="shared" si="57"/>
        <v>1.3004449740808488E-15</v>
      </c>
      <c r="AP324" s="113">
        <f t="shared" si="58"/>
        <v>1.7618375774559015E-14</v>
      </c>
      <c r="AQ324" s="113">
        <f t="shared" si="59"/>
        <v>2.4930445906092435E-14</v>
      </c>
      <c r="AR324" s="113">
        <f t="shared" si="60"/>
        <v>-1.0799789952543661E-29</v>
      </c>
      <c r="AS324" s="113">
        <f t="shared" si="61"/>
        <v>-1.7004502918000838E-15</v>
      </c>
      <c r="AT324" s="113">
        <f t="shared" si="62"/>
        <v>7.212440356503296E-15</v>
      </c>
      <c r="AU324" s="113">
        <f t="shared" si="63"/>
        <v>2.5980111131197437E-13</v>
      </c>
      <c r="AV324" s="113">
        <f t="shared" si="64"/>
        <v>0</v>
      </c>
      <c r="AW324" s="149">
        <f>T323*Other_forcing_efficacy*clim_sens2*(1-EXP(-1/clim_time2))
+AW323*EXP(-1/clim_time2)</f>
        <v>0</v>
      </c>
      <c r="AX324" s="113">
        <f>p_0*(inventory[[#This Row],[CO2_flux]]+inventory[[#This Row],[CH4_to_CO2]])+AX323</f>
        <v>0.5160874999976407</v>
      </c>
      <c r="AY324" s="113">
        <f>p_1*(inventory[[#This Row],[CO2_flux]]+inventory[[#This Row],[CH4_to_CO2]])+AY323*EXP(-1/life1_CO2)</f>
        <v>0.24280616432861457</v>
      </c>
      <c r="AZ324" s="113">
        <f>p_2*(inventory[[#This Row],[CO2_flux]]+inventory[[#This Row],[CH4_to_CO2]])+AZ323*EXP(-1/life2_CO2)</f>
        <v>1.4996064642560305E-4</v>
      </c>
      <c r="BA324" s="113">
        <f>p_3*(inventory[[#This Row],[CO2_flux]]+inventory[[#This Row],[CH4_to_CO2]])+BA323*EXP(-1/life3_CO2)</f>
        <v>1.7902382448021467E-12</v>
      </c>
      <c r="BB324" s="113">
        <f>IF(fossil_CH4,K323*(1-EXP(-1/life_CH4))*CH4_to_CO2,0)</f>
        <v>9.119736302265543E-13</v>
      </c>
    </row>
    <row r="325" spans="1:54" x14ac:dyDescent="0.2">
      <c r="A325" s="43">
        <v>318</v>
      </c>
      <c r="B325" s="107">
        <v>0</v>
      </c>
      <c r="C325" s="107">
        <v>0</v>
      </c>
      <c r="D325" s="107">
        <v>0</v>
      </c>
      <c r="E325" s="107">
        <v>0</v>
      </c>
      <c r="F325" s="107">
        <v>0</v>
      </c>
      <c r="G325" s="107">
        <v>0</v>
      </c>
      <c r="H325" s="131">
        <f>SUM(inventory[[#This Row],[CO2_IRF]:[other_IRF]])</f>
        <v>5.1888937061486769E-10</v>
      </c>
      <c r="I325" s="133">
        <f>SUM(inventory[[#This Row],[CO2_temp]:[other_temp]])</f>
        <v>3.0941777970054454E-13</v>
      </c>
      <c r="J325" s="117">
        <f>SUM(inventory[[#This Row],[CO2_mass0]:[CO2_mass3]])</f>
        <v>0.75842472212997103</v>
      </c>
      <c r="K325" s="117">
        <f>inventory[[#This Row],[CH4_flux]]+K324*EXP(-1/life_CH4)</f>
        <v>7.2853087882538894E-12</v>
      </c>
      <c r="L325" s="117">
        <f>inventory[[#This Row],[Gas1_flux]]+L324*EXP(-1/life_gas1)</f>
        <v>7.2215601183370476E-2</v>
      </c>
      <c r="M325" s="117">
        <f>inventory[[#This Row],[Gas2_flux]]+M324*EXP(-1/life_gas2)</f>
        <v>0</v>
      </c>
      <c r="N325" s="140">
        <f>inventory[[#This Row],[Gas3_flux]]+N324*EXP(-1/life_gas3)</f>
        <v>8.5307194830059761E-4</v>
      </c>
      <c r="O325" s="3">
        <f>inventory[[#This Row],[CO2]]*A_CO2</f>
        <v>1.3285325857550699E-15</v>
      </c>
      <c r="P325" s="3">
        <f>inventory[[#This Row],[CH4]]*A_CH4</f>
        <v>1.5337501885714768E-24</v>
      </c>
      <c r="Q325" s="3">
        <f>inventory[[#This Row],[gas1]]*A_gas1</f>
        <v>2.5769163378913053E-14</v>
      </c>
      <c r="R325" s="3">
        <f>inventory[[#This Row],[gas2]]*A_gas2</f>
        <v>0</v>
      </c>
      <c r="S325" s="3">
        <f>inventory[[#This Row],[gas3]]*A_gas3</f>
        <v>9.0922309506726677E-15</v>
      </c>
      <c r="T325" s="142">
        <f>inventory[[#This Row],[Other_forcing]]/earth_area</f>
        <v>0</v>
      </c>
      <c r="U325" s="3">
        <f>U324+A_CO2*(AX324+AY324*life1_CO2*(1-EXP(-1/life1_CO2))+AZ324*life2_CO2*(1-EXP(-1/life2_CO2))+BA324*life3_CO2*(1-EXP(-1/life3_CO2)))</f>
        <v>5.2881439084708725E-13</v>
      </c>
      <c r="V325" s="3">
        <f t="shared" si="52"/>
        <v>2.6105279667501968E-12</v>
      </c>
      <c r="W325" s="3">
        <f t="shared" si="53"/>
        <v>4.0059149418826167E-11</v>
      </c>
      <c r="X325" s="3">
        <f t="shared" si="54"/>
        <v>-3.5199999999999995E-12</v>
      </c>
      <c r="Y325" s="3">
        <f t="shared" si="55"/>
        <v>4.7921087883844427E-10</v>
      </c>
      <c r="Z325" s="142">
        <f>Z324+inventory[[#This Row],[Other_radfor]]</f>
        <v>0</v>
      </c>
      <c r="AA325" s="3">
        <f>SUM(inventory[[#This Row],[CO2_temp_s1]:[CO2_temp_s2]])</f>
        <v>1.2157229841477567E-15</v>
      </c>
      <c r="AB325" s="3">
        <f>inventory[[#This Row],[CH4_temp_s1]]+inventory[[#This Row],[CH4_temp_s2]]</f>
        <v>1.2972731616470255E-15</v>
      </c>
      <c r="AC325" s="3">
        <f>inventory[[#This Row],[gas1_temp_s1]]+inventory[[#This Row],[gas1_temp_s2]]</f>
        <v>4.2370084370631609E-14</v>
      </c>
      <c r="AD325" s="3">
        <f>inventory[[#This Row],[gas2_temp_s1]]+inventory[[#This Row],[gas2_temp_s2]]</f>
        <v>-1.6963028541225428E-15</v>
      </c>
      <c r="AE325" s="3">
        <f>inventory[[#This Row],[gas3_temp_s1]]+inventory[[#This Row],[gas3_temp_s2]]</f>
        <v>2.6623100203824067E-13</v>
      </c>
      <c r="AF325" s="142">
        <f>inventory[[#This Row],[other_temp_s1]]+inventory[[#This Row],[other_temp_s2]]</f>
        <v>0</v>
      </c>
      <c r="AG325" s="118">
        <f>inventory[[#This Row],[CO2_flux]]+AG324</f>
        <v>1</v>
      </c>
      <c r="AH325" s="118">
        <f>inventory[[#This Row],[CH4_flux]]+AH324</f>
        <v>1</v>
      </c>
      <c r="AI325" s="118">
        <f>inventory[[#This Row],[Gas1_flux]]+AI324</f>
        <v>1</v>
      </c>
      <c r="AJ325" s="118">
        <f>inventory[[#This Row],[Gas2_flux]]+AJ324</f>
        <v>1</v>
      </c>
      <c r="AK325" s="144">
        <f>inventory[[#This Row],[Gas3_flux]]+AK324</f>
        <v>1</v>
      </c>
      <c r="AL325" s="113">
        <f>A_CO2*(AX324*clim_sens1*(1-EXP(-1/clim_time1))
+AY324*clim_sens1*life1_CO2/(life1_CO2-clim_time1)*(EXP(-1/life1_CO2)-EXP(-1/clim_time1))
+AZ324*clim_sens1*life2_CO2/(life2_CO2-clim_time1)*(EXP(-1/life2_CO2)-EXP(-1/clim_time1))
+BA324*clim_sens1*life3_CO2/(life3_CO2-clim_time1)*(EXP(-1/life3_CO2)-EXP(-1/clim_time1)))
+AL324*EXP(-1/clim_time1)</f>
        <v>8.4417779104249344E-16</v>
      </c>
      <c r="AM325" s="113">
        <f>A_CO2*(AX324*clim_sens2*(1-EXP(-1/clim_time2))
+AY324*clim_sens2*life1_CO2/(life1_CO2-clim_time2)*(EXP(-1/life1_CO2)-EXP(-1/clim_time2))
+AZ324*clim_sens2*life2_CO2/(life2_CO2-clim_time2)*(EXP(-1/life2_CO2)-EXP(-1/clim_time2))
+BA324*clim_sens2*life3_CO2/(life3_CO2-clim_time2)*(EXP(-1/life3_CO2)-EXP(-1/clim_time2)))
+AM324*EXP(-1/clim_time2)</f>
        <v>3.7154519310526321E-16</v>
      </c>
      <c r="AN325" s="113">
        <f t="shared" si="56"/>
        <v>3.0001538313983858E-24</v>
      </c>
      <c r="AO325" s="113">
        <f t="shared" si="57"/>
        <v>1.2972731586468717E-15</v>
      </c>
      <c r="AP325" s="113">
        <f t="shared" si="58"/>
        <v>1.7473369388484814E-14</v>
      </c>
      <c r="AQ325" s="113">
        <f t="shared" si="59"/>
        <v>2.4896714982146795E-14</v>
      </c>
      <c r="AR325" s="113">
        <f t="shared" si="60"/>
        <v>-9.5876811993406452E-30</v>
      </c>
      <c r="AS325" s="113">
        <f t="shared" si="61"/>
        <v>-1.6963028541225331E-15</v>
      </c>
      <c r="AT325" s="113">
        <f t="shared" si="62"/>
        <v>7.05393163509124E-15</v>
      </c>
      <c r="AU325" s="113">
        <f t="shared" si="63"/>
        <v>2.5917707040314942E-13</v>
      </c>
      <c r="AV325" s="113">
        <f t="shared" si="64"/>
        <v>0</v>
      </c>
      <c r="AW325" s="149">
        <f>T324*Other_forcing_efficacy*clim_sens2*(1-EXP(-1/clim_time2))
+AW324*EXP(-1/clim_time2)</f>
        <v>0</v>
      </c>
      <c r="AX325" s="113">
        <f>p_0*(inventory[[#This Row],[CO2_flux]]+inventory[[#This Row],[CH4_to_CO2]])+AX324</f>
        <v>0.51608749999782355</v>
      </c>
      <c r="AY325" s="113">
        <f>p_1*(inventory[[#This Row],[CO2_flux]]+inventory[[#This Row],[CH4_to_CO2]])+AY324*EXP(-1/life1_CO2)</f>
        <v>0.24219130984813664</v>
      </c>
      <c r="AZ325" s="113">
        <f>p_2*(inventory[[#This Row],[CO2_flux]]+inventory[[#This Row],[CH4_to_CO2]])+AZ324*EXP(-1/life2_CO2)</f>
        <v>1.4591228235924793E-4</v>
      </c>
      <c r="BA325" s="113">
        <f>p_3*(inventory[[#This Row],[CO2_flux]]+inventory[[#This Row],[CH4_to_CO2]])+BA324*EXP(-1/life3_CO2)</f>
        <v>1.6515323391832912E-12</v>
      </c>
      <c r="BB325" s="113">
        <f>IF(fossil_CH4,K324*(1-EXP(-1/life_CH4))*CH4_to_CO2,0)</f>
        <v>8.4131480666026979E-13</v>
      </c>
    </row>
    <row r="326" spans="1:54" x14ac:dyDescent="0.2">
      <c r="A326" s="43">
        <v>319</v>
      </c>
      <c r="B326" s="107">
        <v>0</v>
      </c>
      <c r="C326" s="107">
        <v>0</v>
      </c>
      <c r="D326" s="107">
        <v>0</v>
      </c>
      <c r="E326" s="107">
        <v>0</v>
      </c>
      <c r="F326" s="107">
        <v>0</v>
      </c>
      <c r="G326" s="107">
        <v>0</v>
      </c>
      <c r="H326" s="131">
        <f>SUM(inventory[[#This Row],[CO2_IRF]:[other_IRF]])</f>
        <v>5.1892535352893308E-10</v>
      </c>
      <c r="I326" s="133">
        <f>SUM(inventory[[#This Row],[CO2_temp]:[other_temp]])</f>
        <v>3.0846309811970871E-13</v>
      </c>
      <c r="J326" s="117">
        <f>SUM(inventory[[#This Row],[CO2_mass0]:[CO2_mass3]])</f>
        <v>0.75780748556275379</v>
      </c>
      <c r="K326" s="117">
        <f>inventory[[#This Row],[CH4_flux]]+K325*EXP(-1/life_CH4)</f>
        <v>6.7208501995036287E-12</v>
      </c>
      <c r="L326" s="117">
        <f>inventory[[#This Row],[Gas1_flux]]+L325*EXP(-1/life_gas1)</f>
        <v>7.1621237464502718E-2</v>
      </c>
      <c r="M326" s="117">
        <f>inventory[[#This Row],[Gas2_flux]]+M325*EXP(-1/life_gas2)</f>
        <v>0</v>
      </c>
      <c r="N326" s="140">
        <f>inventory[[#This Row],[Gas3_flux]]+N325*EXP(-1/life_gas3)</f>
        <v>8.3432387731298505E-4</v>
      </c>
      <c r="O326" s="3">
        <f>inventory[[#This Row],[CO2]]*A_CO2</f>
        <v>1.3274513724602756E-15</v>
      </c>
      <c r="P326" s="3">
        <f>inventory[[#This Row],[CH4]]*A_CH4</f>
        <v>1.4149167263121512E-24</v>
      </c>
      <c r="Q326" s="3">
        <f>inventory[[#This Row],[gas1]]*A_gas1</f>
        <v>2.5557072701455278E-14</v>
      </c>
      <c r="R326" s="3">
        <f>inventory[[#This Row],[gas2]]*A_gas2</f>
        <v>0</v>
      </c>
      <c r="S326" s="3">
        <f>inventory[[#This Row],[gas3]]*A_gas3</f>
        <v>8.892409831670273E-15</v>
      </c>
      <c r="T326" s="142">
        <f>inventory[[#This Row],[Other_forcing]]/earth_area</f>
        <v>0</v>
      </c>
      <c r="U326" s="3">
        <f>U325+A_CO2*(AX325+AY325*life1_CO2*(1-EXP(-1/life1_CO2))+AZ325*life2_CO2*(1-EXP(-1/life2_CO2))+BA325*life3_CO2*(1-EXP(-1/life3_CO2)))</f>
        <v>5.3014238258346499E-13</v>
      </c>
      <c r="V326" s="3">
        <f t="shared" si="52"/>
        <v>2.6105279667516702E-12</v>
      </c>
      <c r="W326" s="3">
        <f t="shared" si="53"/>
        <v>4.0084812390798557E-11</v>
      </c>
      <c r="X326" s="3">
        <f t="shared" si="54"/>
        <v>-3.5199999999999995E-12</v>
      </c>
      <c r="Y326" s="3">
        <f t="shared" si="55"/>
        <v>4.792198707887994E-10</v>
      </c>
      <c r="Z326" s="142">
        <f>Z325+inventory[[#This Row],[Other_radfor]]</f>
        <v>0</v>
      </c>
      <c r="AA326" s="3">
        <f>SUM(inventory[[#This Row],[CO2_temp_s1]:[CO2_temp_s2]])</f>
        <v>1.215508011386759E-15</v>
      </c>
      <c r="AB326" s="3">
        <f>inventory[[#This Row],[CH4_temp_s1]]+inventory[[#This Row],[CH4_temp_s2]]</f>
        <v>1.2941090821118355E-15</v>
      </c>
      <c r="AC326" s="3">
        <f>inventory[[#This Row],[gas1_temp_s1]]+inventory[[#This Row],[gas1_temp_s2]]</f>
        <v>4.2192399954212637E-14</v>
      </c>
      <c r="AD326" s="3">
        <f>inventory[[#This Row],[gas2_temp_s1]]+inventory[[#This Row],[gas2_temp_s2]]</f>
        <v>-1.6921655321416227E-15</v>
      </c>
      <c r="AE326" s="3">
        <f>inventory[[#This Row],[gas3_temp_s1]]+inventory[[#This Row],[gas3_temp_s2]]</f>
        <v>2.6545324660413909E-13</v>
      </c>
      <c r="AF326" s="142">
        <f>inventory[[#This Row],[other_temp_s1]]+inventory[[#This Row],[other_temp_s2]]</f>
        <v>0</v>
      </c>
      <c r="AG326" s="118">
        <f>inventory[[#This Row],[CO2_flux]]+AG325</f>
        <v>1</v>
      </c>
      <c r="AH326" s="118">
        <f>inventory[[#This Row],[CH4_flux]]+AH325</f>
        <v>1</v>
      </c>
      <c r="AI326" s="118">
        <f>inventory[[#This Row],[Gas1_flux]]+AI325</f>
        <v>1</v>
      </c>
      <c r="AJ326" s="118">
        <f>inventory[[#This Row],[Gas2_flux]]+AJ325</f>
        <v>1</v>
      </c>
      <c r="AK326" s="144">
        <f>inventory[[#This Row],[Gas3_flux]]+AK325</f>
        <v>1</v>
      </c>
      <c r="AL326" s="113">
        <f>A_CO2*(AX325*clim_sens1*(1-EXP(-1/clim_time1))
+AY325*clim_sens1*life1_CO2/(life1_CO2-clim_time1)*(EXP(-1/life1_CO2)-EXP(-1/clim_time1))
+AZ325*clim_sens1*life2_CO2/(life2_CO2-clim_time1)*(EXP(-1/life2_CO2)-EXP(-1/clim_time1))
+BA325*clim_sens1*life3_CO2/(life3_CO2-clim_time1)*(EXP(-1/life3_CO2)-EXP(-1/clim_time1)))
+AL325*EXP(-1/clim_time1)</f>
        <v>8.4347949372283098E-16</v>
      </c>
      <c r="AM326" s="113">
        <f>A_CO2*(AX325*clim_sens2*(1-EXP(-1/clim_time2))
+AY325*clim_sens2*life1_CO2/(life1_CO2-clim_time2)*(EXP(-1/life1_CO2)-EXP(-1/clim_time2))
+AZ325*clim_sens2*life2_CO2/(life2_CO2-clim_time2)*(EXP(-1/life2_CO2)-EXP(-1/clim_time2))
+BA325*clim_sens2*life3_CO2/(life3_CO2-clim_time2)*(EXP(-1/life3_CO2)-EXP(-1/clim_time2)))
+AM325*EXP(-1/clim_time2)</f>
        <v>3.7202851766392808E-16</v>
      </c>
      <c r="AN326" s="113">
        <f t="shared" si="56"/>
        <v>2.7677053695657397E-24</v>
      </c>
      <c r="AO326" s="113">
        <f t="shared" si="57"/>
        <v>1.2941090793441302E-15</v>
      </c>
      <c r="AP326" s="113">
        <f t="shared" si="58"/>
        <v>1.7329556463843796E-14</v>
      </c>
      <c r="AQ326" s="113">
        <f t="shared" si="59"/>
        <v>2.4862843490368841E-14</v>
      </c>
      <c r="AR326" s="113">
        <f t="shared" si="60"/>
        <v>-8.5116128354458792E-30</v>
      </c>
      <c r="AS326" s="113">
        <f t="shared" si="61"/>
        <v>-1.6921655321416142E-15</v>
      </c>
      <c r="AT326" s="113">
        <f t="shared" si="62"/>
        <v>6.8989064800619561E-15</v>
      </c>
      <c r="AU326" s="113">
        <f t="shared" si="63"/>
        <v>2.5855434012407714E-13</v>
      </c>
      <c r="AV326" s="113">
        <f t="shared" si="64"/>
        <v>0</v>
      </c>
      <c r="AW326" s="149">
        <f>T325*Other_forcing_efficacy*clim_sens2*(1-EXP(-1/clim_time2))
+AW325*EXP(-1/clim_time2)</f>
        <v>0</v>
      </c>
      <c r="AX326" s="113">
        <f>p_0*(inventory[[#This Row],[CO2_flux]]+inventory[[#This Row],[CH4_to_CO2]])+AX325</f>
        <v>0.51608749999799219</v>
      </c>
      <c r="AY326" s="113">
        <f>p_1*(inventory[[#This Row],[CO2_flux]]+inventory[[#This Row],[CH4_to_CO2]])+AY325*EXP(-1/life1_CO2)</f>
        <v>0.24157801235460663</v>
      </c>
      <c r="AZ326" s="113">
        <f>p_2*(inventory[[#This Row],[CO2_flux]]+inventory[[#This Row],[CH4_to_CO2]])+AZ325*EXP(-1/life2_CO2)</f>
        <v>1.4197320863143005E-4</v>
      </c>
      <c r="BA326" s="113">
        <f>p_3*(inventory[[#This Row],[CO2_flux]]+inventory[[#This Row],[CH4_to_CO2]])+BA325*EXP(-1/life3_CO2)</f>
        <v>1.5235732312654719E-12</v>
      </c>
      <c r="BB326" s="113">
        <f>IF(fossil_CH4,K325*(1-EXP(-1/life_CH4))*CH4_to_CO2,0)</f>
        <v>7.7613055953160781E-13</v>
      </c>
    </row>
    <row r="327" spans="1:54" x14ac:dyDescent="0.2">
      <c r="A327" s="43">
        <v>320</v>
      </c>
      <c r="B327" s="107">
        <v>0</v>
      </c>
      <c r="C327" s="107">
        <v>0</v>
      </c>
      <c r="D327" s="107">
        <v>0</v>
      </c>
      <c r="E327" s="107">
        <v>0</v>
      </c>
      <c r="F327" s="107">
        <v>0</v>
      </c>
      <c r="G327" s="107">
        <v>0</v>
      </c>
      <c r="H327" s="131">
        <f>SUM(inventory[[#This Row],[CO2_IRF]:[other_IRF]])</f>
        <v>5.189609265293207E-10</v>
      </c>
      <c r="I327" s="133">
        <f>SUM(inventory[[#This Row],[CO2_temp]:[other_temp]])</f>
        <v>3.0751417809803051E-13</v>
      </c>
      <c r="J327" s="117">
        <f>SUM(inventory[[#This Row],[CO2_mass0]:[CO2_mass3]])</f>
        <v>0.75719190837966599</v>
      </c>
      <c r="K327" s="117">
        <f>inventory[[#This Row],[CH4_flux]]+K326*EXP(-1/life_CH4)</f>
        <v>6.2001253093067689E-12</v>
      </c>
      <c r="L327" s="117">
        <f>inventory[[#This Row],[Gas1_flux]]+L326*EXP(-1/life_gas1)</f>
        <v>7.1031765600366031E-2</v>
      </c>
      <c r="M327" s="117">
        <f>inventory[[#This Row],[Gas2_flux]]+M326*EXP(-1/life_gas2)</f>
        <v>0</v>
      </c>
      <c r="N327" s="140">
        <f>inventory[[#This Row],[Gas3_flux]]+N326*EXP(-1/life_gas3)</f>
        <v>8.1598783507213504E-4</v>
      </c>
      <c r="O327" s="3">
        <f>inventory[[#This Row],[CO2]]*A_CO2</f>
        <v>1.3263730659086606E-15</v>
      </c>
      <c r="P327" s="3">
        <f>inventory[[#This Row],[CH4]]*A_CH4</f>
        <v>1.3052903643079793E-24</v>
      </c>
      <c r="Q327" s="3">
        <f>inventory[[#This Row],[gas1]]*A_gas1</f>
        <v>2.5346727616386477E-14</v>
      </c>
      <c r="R327" s="3">
        <f>inventory[[#This Row],[gas2]]*A_gas2</f>
        <v>0</v>
      </c>
      <c r="S327" s="3">
        <f>inventory[[#This Row],[gas3]]*A_gas3</f>
        <v>8.6969802068804617E-15</v>
      </c>
      <c r="T327" s="142">
        <f>inventory[[#This Row],[Other_forcing]]/earth_area</f>
        <v>0</v>
      </c>
      <c r="U327" s="3">
        <f>U326+A_CO2*(AX326+AY326*life1_CO2*(1-EXP(-1/life1_CO2))+AZ326*life2_CO2*(1-EXP(-1/life2_CO2))+BA326*life3_CO2*(1-EXP(-1/life3_CO2)))</f>
        <v>5.3146929456091918E-13</v>
      </c>
      <c r="V327" s="3">
        <f t="shared" si="52"/>
        <v>2.6105279667530297E-12</v>
      </c>
      <c r="W327" s="3">
        <f t="shared" si="53"/>
        <v>4.0110264146091885E-11</v>
      </c>
      <c r="X327" s="3">
        <f t="shared" si="54"/>
        <v>-3.5199999999999995E-12</v>
      </c>
      <c r="Y327" s="3">
        <f t="shared" si="55"/>
        <v>4.792286651219149E-10</v>
      </c>
      <c r="Z327" s="142">
        <f>Z326+inventory[[#This Row],[Other_radfor]]</f>
        <v>0</v>
      </c>
      <c r="AA327" s="3">
        <f>SUM(inventory[[#This Row],[CO2_temp_s1]:[CO2_temp_s2]])</f>
        <v>1.2152926365883874E-15</v>
      </c>
      <c r="AB327" s="3">
        <f>inventory[[#This Row],[CH4_temp_s1]]+inventory[[#This Row],[CH4_temp_s2]]</f>
        <v>1.2909527198572975E-15</v>
      </c>
      <c r="AC327" s="3">
        <f>inventory[[#This Row],[gas1_temp_s1]]+inventory[[#This Row],[gas1_temp_s2]]</f>
        <v>4.2015760785620574E-14</v>
      </c>
      <c r="AD327" s="3">
        <f>inventory[[#This Row],[gas2_temp_s1]]+inventory[[#This Row],[gas2_temp_s2]]</f>
        <v>-1.688038301184916E-15</v>
      </c>
      <c r="AE327" s="3">
        <f>inventory[[#This Row],[gas3_temp_s1]]+inventory[[#This Row],[gas3_temp_s2]]</f>
        <v>2.6468021025714916E-13</v>
      </c>
      <c r="AF327" s="142">
        <f>inventory[[#This Row],[other_temp_s1]]+inventory[[#This Row],[other_temp_s2]]</f>
        <v>0</v>
      </c>
      <c r="AG327" s="118">
        <f>inventory[[#This Row],[CO2_flux]]+AG326</f>
        <v>1</v>
      </c>
      <c r="AH327" s="118">
        <f>inventory[[#This Row],[CH4_flux]]+AH326</f>
        <v>1</v>
      </c>
      <c r="AI327" s="118">
        <f>inventory[[#This Row],[Gas1_flux]]+AI326</f>
        <v>1</v>
      </c>
      <c r="AJ327" s="118">
        <f>inventory[[#This Row],[Gas2_flux]]+AJ326</f>
        <v>1</v>
      </c>
      <c r="AK327" s="144">
        <f>inventory[[#This Row],[Gas3_flux]]+AK326</f>
        <v>1</v>
      </c>
      <c r="AL327" s="113">
        <f>A_CO2*(AX326*clim_sens1*(1-EXP(-1/clim_time1))
+AY326*clim_sens1*life1_CO2/(life1_CO2-clim_time1)*(EXP(-1/life1_CO2)-EXP(-1/clim_time1))
+AZ326*clim_sens1*life2_CO2/(life2_CO2-clim_time1)*(EXP(-1/life2_CO2)-EXP(-1/clim_time1))
+BA326*clim_sens1*life3_CO2/(life3_CO2-clim_time1)*(EXP(-1/life3_CO2)-EXP(-1/clim_time1)))
+AL326*EXP(-1/clim_time1)</f>
        <v>8.4278310300094886E-16</v>
      </c>
      <c r="AM327" s="113">
        <f>A_CO2*(AX326*clim_sens2*(1-EXP(-1/clim_time2))
+AY326*clim_sens2*life1_CO2/(life1_CO2-clim_time2)*(EXP(-1/life1_CO2)-EXP(-1/clim_time2))
+AZ326*clim_sens2*life2_CO2/(life2_CO2-clim_time2)*(EXP(-1/life2_CO2)-EXP(-1/clim_time2))
+BA326*clim_sens2*life3_CO2/(life3_CO2-clim_time2)*(EXP(-1/life3_CO2)-EXP(-1/clim_time2)))
+AM326*EXP(-1/clim_time2)</f>
        <v>3.7250953358743859E-16</v>
      </c>
      <c r="AN327" s="113">
        <f t="shared" si="56"/>
        <v>2.5532667286961653E-24</v>
      </c>
      <c r="AO327" s="113">
        <f t="shared" si="57"/>
        <v>1.2909527173040309E-15</v>
      </c>
      <c r="AP327" s="113">
        <f t="shared" si="58"/>
        <v>1.7186927177963797E-14</v>
      </c>
      <c r="AQ327" s="113">
        <f t="shared" si="59"/>
        <v>2.4828833607656777E-14</v>
      </c>
      <c r="AR327" s="113">
        <f t="shared" si="60"/>
        <v>-7.55631643921466E-30</v>
      </c>
      <c r="AS327" s="113">
        <f t="shared" si="61"/>
        <v>-1.6880383011849085E-15</v>
      </c>
      <c r="AT327" s="113">
        <f t="shared" si="62"/>
        <v>6.7472883326328433E-15</v>
      </c>
      <c r="AU327" s="113">
        <f t="shared" si="63"/>
        <v>2.5793292192451629E-13</v>
      </c>
      <c r="AV327" s="113">
        <f t="shared" si="64"/>
        <v>0</v>
      </c>
      <c r="AW327" s="149">
        <f>T326*Other_forcing_efficacy*clim_sens2*(1-EXP(-1/clim_time2))
+AW326*EXP(-1/clim_time2)</f>
        <v>0</v>
      </c>
      <c r="AX327" s="113">
        <f>p_0*(inventory[[#This Row],[CO2_flux]]+inventory[[#This Row],[CH4_to_CO2]])+AX326</f>
        <v>0.51608749999814774</v>
      </c>
      <c r="AY327" s="113">
        <f>p_1*(inventory[[#This Row],[CO2_flux]]+inventory[[#This Row],[CH4_to_CO2]])+AY326*EXP(-1/life1_CO2)</f>
        <v>0.24096626790529049</v>
      </c>
      <c r="AZ327" s="113">
        <f>p_2*(inventory[[#This Row],[CO2_flux]]+inventory[[#This Row],[CH4_to_CO2]])+AZ326*EXP(-1/life2_CO2)</f>
        <v>1.3814047482214276E-4</v>
      </c>
      <c r="BA327" s="113">
        <f>p_3*(inventory[[#This Row],[CO2_flux]]+inventory[[#This Row],[CH4_to_CO2]])+BA326*EXP(-1/life3_CO2)</f>
        <v>1.4055282696896012E-12</v>
      </c>
      <c r="BB327" s="113">
        <f>IF(fossil_CH4,K326*(1-EXP(-1/life_CH4))*CH4_to_CO2,0)</f>
        <v>7.1599672402068198E-13</v>
      </c>
    </row>
    <row r="328" spans="1:54" x14ac:dyDescent="0.2">
      <c r="A328" s="43">
        <v>321</v>
      </c>
      <c r="B328" s="107">
        <v>0</v>
      </c>
      <c r="C328" s="107">
        <v>0</v>
      </c>
      <c r="D328" s="107">
        <v>0</v>
      </c>
      <c r="E328" s="107">
        <v>0</v>
      </c>
      <c r="F328" s="107">
        <v>0</v>
      </c>
      <c r="G328" s="107">
        <v>0</v>
      </c>
      <c r="H328" s="131">
        <f>SUM(inventory[[#This Row],[CO2_IRF]:[other_IRF]])</f>
        <v>5.189960957003899E-10</v>
      </c>
      <c r="I328" s="133">
        <f>SUM(inventory[[#This Row],[CO2_temp]:[other_temp]])</f>
        <v>3.0657093852393571E-13</v>
      </c>
      <c r="J328" s="117">
        <f>SUM(inventory[[#This Row],[CO2_mass0]:[CO2_mass3]])</f>
        <v>0.75657798377718755</v>
      </c>
      <c r="K328" s="117">
        <f>inventory[[#This Row],[CH4_flux]]+K327*EXP(-1/life_CH4)</f>
        <v>5.7197456735377725E-12</v>
      </c>
      <c r="L328" s="117">
        <f>inventory[[#This Row],[Gas1_flux]]+L327*EXP(-1/life_gas1)</f>
        <v>7.044714532900978E-2</v>
      </c>
      <c r="M328" s="117">
        <f>inventory[[#This Row],[Gas2_flux]]+M327*EXP(-1/life_gas2)</f>
        <v>0</v>
      </c>
      <c r="N328" s="140">
        <f>inventory[[#This Row],[Gas3_flux]]+N327*EXP(-1/life_gas3)</f>
        <v>7.9805476636973999E-4</v>
      </c>
      <c r="O328" s="3">
        <f>inventory[[#This Row],[CO2]]*A_CO2</f>
        <v>1.3252976541824992E-15</v>
      </c>
      <c r="P328" s="3">
        <f>inventory[[#This Row],[CH4]]*A_CH4</f>
        <v>1.2041577454498041E-24</v>
      </c>
      <c r="Q328" s="3">
        <f>inventory[[#This Row],[gas1]]*A_gas1</f>
        <v>2.5138113756772539E-14</v>
      </c>
      <c r="R328" s="3">
        <f>inventory[[#This Row],[gas2]]*A_gas2</f>
        <v>0</v>
      </c>
      <c r="S328" s="3">
        <f>inventory[[#This Row],[gas3]]*A_gas3</f>
        <v>8.5058455638749447E-15</v>
      </c>
      <c r="T328" s="142">
        <f>inventory[[#This Row],[Other_forcing]]/earth_area</f>
        <v>0</v>
      </c>
      <c r="U328" s="3">
        <f>U327+A_CO2*(AX327+AY327*life1_CO2*(1-EXP(-1/life1_CO2))+AZ327*life2_CO2*(1-EXP(-1/life2_CO2))+BA327*life3_CO2*(1-EXP(-1/life3_CO2)))</f>
        <v>5.3279512968022125E-13</v>
      </c>
      <c r="V328" s="3">
        <f t="shared" ref="V328:V391" si="65">V327+K327*A_CH4*life_CH4*(1-EXP(-1/life_CH4))</f>
        <v>2.6105279667542838E-12</v>
      </c>
      <c r="W328" s="3">
        <f t="shared" ref="W328:W391" si="66">W327+L327*A_gas1*life_gas1*(1-EXP(-1/life_gas1))</f>
        <v>4.0135506423105171E-11</v>
      </c>
      <c r="X328" s="3">
        <f t="shared" ref="X328:X391" si="67">X327+M327*A_gas2*life_gas2*(1-EXP(-1/life_gas2))</f>
        <v>-3.5199999999999995E-12</v>
      </c>
      <c r="Y328" s="3">
        <f t="shared" ref="Y328:Y391" si="68">Y327+N327*A_gas3*life_gas3*(1-EXP(-1/life_gas3))</f>
        <v>4.7923726618085017E-10</v>
      </c>
      <c r="Z328" s="142">
        <f>Z327+inventory[[#This Row],[Other_radfor]]</f>
        <v>0</v>
      </c>
      <c r="AA328" s="3">
        <f>SUM(inventory[[#This Row],[CO2_temp_s1]:[CO2_temp_s2]])</f>
        <v>1.2150768598567736E-15</v>
      </c>
      <c r="AB328" s="3">
        <f>inventory[[#This Row],[CH4_temp_s1]]+inventory[[#This Row],[CH4_temp_s2]]</f>
        <v>1.2878040560594432E-15</v>
      </c>
      <c r="AC328" s="3">
        <f>inventory[[#This Row],[gas1_temp_s1]]+inventory[[#This Row],[gas1_temp_s2]]</f>
        <v>4.1840159279521544E-14</v>
      </c>
      <c r="AD328" s="3">
        <f>inventory[[#This Row],[gas2_temp_s1]]+inventory[[#This Row],[gas2_temp_s2]]</f>
        <v>-1.6839211366401806E-15</v>
      </c>
      <c r="AE328" s="3">
        <f>inventory[[#This Row],[gas3_temp_s1]]+inventory[[#This Row],[gas3_temp_s2]]</f>
        <v>2.639118194651381E-13</v>
      </c>
      <c r="AF328" s="142">
        <f>inventory[[#This Row],[other_temp_s1]]+inventory[[#This Row],[other_temp_s2]]</f>
        <v>0</v>
      </c>
      <c r="AG328" s="118">
        <f>inventory[[#This Row],[CO2_flux]]+AG327</f>
        <v>1</v>
      </c>
      <c r="AH328" s="118">
        <f>inventory[[#This Row],[CH4_flux]]+AH327</f>
        <v>1</v>
      </c>
      <c r="AI328" s="118">
        <f>inventory[[#This Row],[Gas1_flux]]+AI327</f>
        <v>1</v>
      </c>
      <c r="AJ328" s="118">
        <f>inventory[[#This Row],[Gas2_flux]]+AJ327</f>
        <v>1</v>
      </c>
      <c r="AK328" s="144">
        <f>inventory[[#This Row],[Gas3_flux]]+AK327</f>
        <v>1</v>
      </c>
      <c r="AL328" s="113">
        <f>A_CO2*(AX327*clim_sens1*(1-EXP(-1/clim_time1))
+AY327*clim_sens1*life1_CO2/(life1_CO2-clim_time1)*(EXP(-1/life1_CO2)-EXP(-1/clim_time1))
+AZ327*clim_sens1*life2_CO2/(life2_CO2-clim_time1)*(EXP(-1/life2_CO2)-EXP(-1/clim_time1))
+BA327*clim_sens1*life3_CO2/(life3_CO2-clim_time1)*(EXP(-1/life3_CO2)-EXP(-1/clim_time1)))
+AL327*EXP(-1/clim_time1)</f>
        <v>8.4208861031497086E-16</v>
      </c>
      <c r="AM328" s="113">
        <f>A_CO2*(AX327*clim_sens2*(1-EXP(-1/clim_time2))
+AY327*clim_sens2*life1_CO2/(life1_CO2-clim_time2)*(EXP(-1/life1_CO2)-EXP(-1/clim_time2))
+AZ327*clim_sens2*life2_CO2/(life2_CO2-clim_time2)*(EXP(-1/life2_CO2)-EXP(-1/clim_time2))
+BA327*clim_sens2*life3_CO2/(life3_CO2-clim_time2)*(EXP(-1/life3_CO2)-EXP(-1/clim_time2)))
+AM327*EXP(-1/clim_time2)</f>
        <v>3.7298824954180276E-16</v>
      </c>
      <c r="AN328" s="113">
        <f t="shared" ref="AN328:AN391" si="69">A_CH4*K327*clim_sens1*life_CH4/(life_CH4-clim_time1)*(EXP(-1/life_CH4)-EXP(-1/clim_time1))
+AN327*EXP(-1/clim_time1)</f>
        <v>2.3554425320312411E-24</v>
      </c>
      <c r="AO328" s="113">
        <f t="shared" ref="AO328:AO391" si="70">A_CH4*K327*clim_sens2*life_CH4/(life_CH4-clim_time2)*(EXP(-1/life_CH4)-EXP(-1/clim_time2))
+AO327*EXP(-1/clim_time2)</f>
        <v>1.2878040537040005E-15</v>
      </c>
      <c r="AP328" s="113">
        <f t="shared" ref="AP328:AP391" si="71">A_gas1*L327*clim_sens1*life_gas1/(life_gas1-clim_time1)*(EXP(-1/life_gas1)-EXP(-1/clim_time1))
+AP327*EXP(-1/clim_time1)</f>
        <v>1.7045471789017231E-14</v>
      </c>
      <c r="AQ328" s="113">
        <f t="shared" ref="AQ328:AQ391" si="72">A_gas1*L327*clim_sens2*life_gas1/(life_gas1-clim_time2)*(EXP(-1/life_gas1)-EXP(-1/clim_time2))
+AQ327*EXP(-1/clim_time2)</f>
        <v>2.4794687490504317E-14</v>
      </c>
      <c r="AR328" s="113">
        <f t="shared" ref="AR328:AR391" si="73">A_gas2*M327*clim_sens1*life_gas2/(life_gas2-clim_time1)*(EXP(-1/life_gas2)-EXP(-1/clim_time1))
+AR327*EXP(-1/clim_time1)</f>
        <v>-6.7082372322865004E-30</v>
      </c>
      <c r="AS328" s="113">
        <f t="shared" ref="AS328:AS391" si="74">A_gas2*M327*clim_sens2*life_gas2/(life_gas2-clim_time2)*(EXP(-1/life_gas2)-EXP(-1/clim_time2))
+AS327*EXP(-1/clim_time2)</f>
        <v>-1.6839211366401739E-15</v>
      </c>
      <c r="AT328" s="113">
        <f t="shared" ref="AT328:AT391" si="75">A_gas3*N327*clim_sens1*life_gas3/(life_gas3-clim_time1)*(EXP(-1/life_gas3)-EXP(-1/clim_time1))
+AT327*EXP(-1/clim_time1)</f>
        <v>6.599002316563425E-15</v>
      </c>
      <c r="AU328" s="113">
        <f t="shared" ref="AU328:AU391" si="76">A_gas3*N327*clim_sens2*life_gas3/(life_gas3-clim_time2)*(EXP(-1/life_gas3)-EXP(-1/clim_time2))
+AU327*EXP(-1/clim_time2)</f>
        <v>2.573128171485747E-13</v>
      </c>
      <c r="AV328" s="113">
        <f t="shared" ref="AV328:AV391" si="77">T327*Other_forcing_efficacy*clim_sens1*(1-EXP(-1/clim_time1))
+AV327*EXP(-1/clim_time1)</f>
        <v>0</v>
      </c>
      <c r="AW328" s="149">
        <f>T327*Other_forcing_efficacy*clim_sens2*(1-EXP(-1/clim_time2))
+AW327*EXP(-1/clim_time2)</f>
        <v>0</v>
      </c>
      <c r="AX328" s="113">
        <f>p_0*(inventory[[#This Row],[CO2_flux]]+inventory[[#This Row],[CH4_to_CO2]])+AX327</f>
        <v>0.51608749999829129</v>
      </c>
      <c r="AY328" s="113">
        <f>p_1*(inventory[[#This Row],[CO2_flux]]+inventory[[#This Row],[CH4_to_CO2]])+AY327*EXP(-1/life1_CO2)</f>
        <v>0.24035607256743827</v>
      </c>
      <c r="AZ328" s="113">
        <f>p_2*(inventory[[#This Row],[CO2_flux]]+inventory[[#This Row],[CH4_to_CO2]])+AZ327*EXP(-1/life2_CO2)</f>
        <v>1.3441121016133259E-4</v>
      </c>
      <c r="BA328" s="113">
        <f>p_3*(inventory[[#This Row],[CO2_flux]]+inventory[[#This Row],[CH4_to_CO2]])+BA327*EXP(-1/life3_CO2)</f>
        <v>1.2966293161082888E-12</v>
      </c>
      <c r="BB328" s="113">
        <f>IF(fossil_CH4,K327*(1-EXP(-1/life_CH4))*CH4_to_CO2,0)</f>
        <v>6.6052199918236967E-13</v>
      </c>
    </row>
    <row r="329" spans="1:54" x14ac:dyDescent="0.2">
      <c r="A329" s="43">
        <v>322</v>
      </c>
      <c r="B329" s="107">
        <v>0</v>
      </c>
      <c r="C329" s="107">
        <v>0</v>
      </c>
      <c r="D329" s="107">
        <v>0</v>
      </c>
      <c r="E329" s="107">
        <v>0</v>
      </c>
      <c r="F329" s="107">
        <v>0</v>
      </c>
      <c r="G329" s="107">
        <v>0</v>
      </c>
      <c r="H329" s="131">
        <f>SUM(inventory[[#This Row],[CO2_IRF]:[other_IRF]])</f>
        <v>5.1903086701673193E-10</v>
      </c>
      <c r="I329" s="133">
        <f>SUM(inventory[[#This Row],[CO2_temp]:[other_temp]])</f>
        <v>3.0563329988828964E-13</v>
      </c>
      <c r="J329" s="117">
        <f>SUM(inventory[[#This Row],[CO2_mass0]:[CO2_mass3]])</f>
        <v>0.75596570503925731</v>
      </c>
      <c r="K329" s="117">
        <f>inventory[[#This Row],[CH4_flux]]+K328*EXP(-1/life_CH4)</f>
        <v>5.2765853814028739E-12</v>
      </c>
      <c r="L329" s="117">
        <f>inventory[[#This Row],[Gas1_flux]]+L328*EXP(-1/life_gas1)</f>
        <v>6.9867336719855538E-2</v>
      </c>
      <c r="M329" s="117">
        <f>inventory[[#This Row],[Gas2_flux]]+M328*EXP(-1/life_gas2)</f>
        <v>0</v>
      </c>
      <c r="N329" s="140">
        <f>inventory[[#This Row],[Gas3_flux]]+N328*EXP(-1/life_gas3)</f>
        <v>7.8051581500495986E-4</v>
      </c>
      <c r="O329" s="3">
        <f>inventory[[#This Row],[CO2]]*A_CO2</f>
        <v>1.3242251255172669E-15</v>
      </c>
      <c r="P329" s="3">
        <f>inventory[[#This Row],[CH4]]*A_CH4</f>
        <v>1.1108607828385324E-24</v>
      </c>
      <c r="Q329" s="3">
        <f>inventory[[#This Row],[gas1]]*A_gas1</f>
        <v>2.493121687392506E-14</v>
      </c>
      <c r="R329" s="3">
        <f>inventory[[#This Row],[gas2]]*A_gas2</f>
        <v>0</v>
      </c>
      <c r="S329" s="3">
        <f>inventory[[#This Row],[gas3]]*A_gas3</f>
        <v>8.3189115112913699E-15</v>
      </c>
      <c r="T329" s="142">
        <f>inventory[[#This Row],[Other_forcing]]/earth_area</f>
        <v>0</v>
      </c>
      <c r="U329" s="3">
        <f>U328+A_CO2*(AX328+AY328*life1_CO2*(1-EXP(-1/life1_CO2))+AZ328*life2_CO2*(1-EXP(-1/life2_CO2))+BA328*life3_CO2*(1-EXP(-1/life3_CO2)))</f>
        <v>5.3411989083030173E-13</v>
      </c>
      <c r="V329" s="3">
        <f t="shared" si="65"/>
        <v>2.6105279667554406E-12</v>
      </c>
      <c r="W329" s="3">
        <f t="shared" si="66"/>
        <v>4.0160540945929713E-11</v>
      </c>
      <c r="X329" s="3">
        <f t="shared" si="67"/>
        <v>-3.5199999999999995E-12</v>
      </c>
      <c r="Y329" s="3">
        <f t="shared" si="68"/>
        <v>4.7924567821321643E-10</v>
      </c>
      <c r="Z329" s="142">
        <f>Z328+inventory[[#This Row],[Other_radfor]]</f>
        <v>0</v>
      </c>
      <c r="AA329" s="3">
        <f>SUM(inventory[[#This Row],[CO2_temp_s1]:[CO2_temp_s2]])</f>
        <v>1.2148606813850026E-15</v>
      </c>
      <c r="AB329" s="3">
        <f>inventory[[#This Row],[CH4_temp_s1]]+inventory[[#This Row],[CH4_temp_s2]]</f>
        <v>1.2846630719403195E-15</v>
      </c>
      <c r="AC329" s="3">
        <f>inventory[[#This Row],[gas1_temp_s1]]+inventory[[#This Row],[gas1_temp_s2]]</f>
        <v>4.16655879105304E-14</v>
      </c>
      <c r="AD329" s="3">
        <f>inventory[[#This Row],[gas2_temp_s1]]+inventory[[#This Row],[gas2_temp_s2]]</f>
        <v>-1.6798140139552043E-15</v>
      </c>
      <c r="AE329" s="3">
        <f>inventory[[#This Row],[gas3_temp_s1]]+inventory[[#This Row],[gas3_temp_s2]]</f>
        <v>2.6314800223838911E-13</v>
      </c>
      <c r="AF329" s="142">
        <f>inventory[[#This Row],[other_temp_s1]]+inventory[[#This Row],[other_temp_s2]]</f>
        <v>0</v>
      </c>
      <c r="AG329" s="118">
        <f>inventory[[#This Row],[CO2_flux]]+AG328</f>
        <v>1</v>
      </c>
      <c r="AH329" s="118">
        <f>inventory[[#This Row],[CH4_flux]]+AH328</f>
        <v>1</v>
      </c>
      <c r="AI329" s="118">
        <f>inventory[[#This Row],[Gas1_flux]]+AI328</f>
        <v>1</v>
      </c>
      <c r="AJ329" s="118">
        <f>inventory[[#This Row],[Gas2_flux]]+AJ328</f>
        <v>1</v>
      </c>
      <c r="AK329" s="144">
        <f>inventory[[#This Row],[Gas3_flux]]+AK328</f>
        <v>1</v>
      </c>
      <c r="AL329" s="113">
        <f>A_CO2*(AX328*clim_sens1*(1-EXP(-1/clim_time1))
+AY328*clim_sens1*life1_CO2/(life1_CO2-clim_time1)*(EXP(-1/life1_CO2)-EXP(-1/clim_time1))
+AZ328*clim_sens1*life2_CO2/(life2_CO2-clim_time1)*(EXP(-1/life2_CO2)-EXP(-1/clim_time1))
+BA328*clim_sens1*life3_CO2/(life3_CO2-clim_time1)*(EXP(-1/life3_CO2)-EXP(-1/clim_time1)))
+AL328*EXP(-1/clim_time1)</f>
        <v>8.4139600722550012E-16</v>
      </c>
      <c r="AM329" s="113">
        <f>A_CO2*(AX328*clim_sens2*(1-EXP(-1/clim_time2))
+AY328*clim_sens2*life1_CO2/(life1_CO2-clim_time2)*(EXP(-1/life1_CO2)-EXP(-1/clim_time2))
+AZ328*clim_sens2*life2_CO2/(life2_CO2-clim_time2)*(EXP(-1/life2_CO2)-EXP(-1/clim_time2))
+BA328*clim_sens2*life3_CO2/(life3_CO2-clim_time2)*(EXP(-1/life3_CO2)-EXP(-1/clim_time2)))
+AM328*EXP(-1/clim_time2)</f>
        <v>3.7346467415950243E-16</v>
      </c>
      <c r="AN329" s="113">
        <f t="shared" si="69"/>
        <v>2.1729455145042353E-24</v>
      </c>
      <c r="AO329" s="113">
        <f t="shared" si="70"/>
        <v>1.2846630697673739E-15</v>
      </c>
      <c r="AP329" s="113">
        <f t="shared" si="71"/>
        <v>1.6905180635355705E-14</v>
      </c>
      <c r="AQ329" s="113">
        <f t="shared" si="72"/>
        <v>2.4760407275174698E-14</v>
      </c>
      <c r="AR329" s="113">
        <f t="shared" si="73"/>
        <v>-5.9553417497311452E-30</v>
      </c>
      <c r="AS329" s="113">
        <f t="shared" si="74"/>
        <v>-1.6798140139551983E-15</v>
      </c>
      <c r="AT329" s="113">
        <f t="shared" si="75"/>
        <v>6.453975201177913E-15</v>
      </c>
      <c r="AU329" s="113">
        <f t="shared" si="76"/>
        <v>2.5669402703721119E-13</v>
      </c>
      <c r="AV329" s="113">
        <f t="shared" si="77"/>
        <v>0</v>
      </c>
      <c r="AW329" s="149">
        <f>T328*Other_forcing_efficacy*clim_sens2*(1-EXP(-1/clim_time2))
+AW328*EXP(-1/clim_time2)</f>
        <v>0</v>
      </c>
      <c r="AX329" s="113">
        <f>p_0*(inventory[[#This Row],[CO2_flux]]+inventory[[#This Row],[CH4_to_CO2]])+AX328</f>
        <v>0.51608749999842374</v>
      </c>
      <c r="AY329" s="113">
        <f>p_1*(inventory[[#This Row],[CO2_flux]]+inventory[[#This Row],[CH4_to_CO2]])+AY328*EXP(-1/life1_CO2)</f>
        <v>0.23974742241825872</v>
      </c>
      <c r="AZ329" s="113">
        <f>p_2*(inventory[[#This Row],[CO2_flux]]+inventory[[#This Row],[CH4_to_CO2]])+AZ328*EXP(-1/life2_CO2)</f>
        <v>1.3078262137866355E-4</v>
      </c>
      <c r="BA329" s="113">
        <f>p_3*(inventory[[#This Row],[CO2_flux]]+inventory[[#This Row],[CH4_to_CO2]])+BA328*EXP(-1/life3_CO2)</f>
        <v>1.1961677467808868E-12</v>
      </c>
      <c r="BB329" s="113">
        <f>IF(fossil_CH4,K328*(1-EXP(-1/life_CH4))*CH4_to_CO2,0)</f>
        <v>6.0934540168548561E-13</v>
      </c>
    </row>
    <row r="330" spans="1:54" x14ac:dyDescent="0.2">
      <c r="A330" s="43">
        <v>323</v>
      </c>
      <c r="B330" s="107">
        <v>0</v>
      </c>
      <c r="C330" s="107">
        <v>0</v>
      </c>
      <c r="D330" s="107">
        <v>0</v>
      </c>
      <c r="E330" s="107">
        <v>0</v>
      </c>
      <c r="F330" s="107">
        <v>0</v>
      </c>
      <c r="G330" s="107">
        <v>0</v>
      </c>
      <c r="H330" s="131">
        <f>SUM(inventory[[#This Row],[CO2_IRF]:[other_IRF]])</f>
        <v>5.1906524634538638E-10</v>
      </c>
      <c r="I330" s="133">
        <f>SUM(inventory[[#This Row],[CO2_temp]:[other_temp]])</f>
        <v>3.047011842501884E-13</v>
      </c>
      <c r="J330" s="117">
        <f>SUM(inventory[[#This Row],[CO2_mass0]:[CO2_mass3]])</f>
        <v>0.75535506553515486</v>
      </c>
      <c r="K330" s="117">
        <f>inventory[[#This Row],[CH4_flux]]+K329*EXP(-1/life_CH4)</f>
        <v>4.8677607146146907E-12</v>
      </c>
      <c r="L330" s="117">
        <f>inventory[[#This Row],[Gas1_flux]]+L329*EXP(-1/life_gas1)</f>
        <v>6.9292300170969726E-2</v>
      </c>
      <c r="M330" s="117">
        <f>inventory[[#This Row],[Gas2_flux]]+M329*EXP(-1/life_gas2)</f>
        <v>0</v>
      </c>
      <c r="N330" s="140">
        <f>inventory[[#This Row],[Gas3_flux]]+N329*EXP(-1/life_gas3)</f>
        <v>7.6336231941080994E-4</v>
      </c>
      <c r="O330" s="3">
        <f>inventory[[#This Row],[CO2]]*A_CO2</f>
        <v>1.3231554682979305E-15</v>
      </c>
      <c r="P330" s="3">
        <f>inventory[[#This Row],[CH4]]*A_CH4</f>
        <v>1.0247923775033988E-24</v>
      </c>
      <c r="Q330" s="3">
        <f>inventory[[#This Row],[gas1]]*A_gas1</f>
        <v>2.4726022836428119E-14</v>
      </c>
      <c r="R330" s="3">
        <f>inventory[[#This Row],[gas2]]*A_gas2</f>
        <v>0</v>
      </c>
      <c r="S330" s="3">
        <f>inventory[[#This Row],[gas3]]*A_gas3</f>
        <v>8.1360857322183952E-15</v>
      </c>
      <c r="T330" s="142">
        <f>inventory[[#This Row],[Other_forcing]]/earth_area</f>
        <v>0</v>
      </c>
      <c r="U330" s="3">
        <f>U329+A_CO2*(AX329+AY329*life1_CO2*(1-EXP(-1/life1_CO2))+AZ329*life2_CO2*(1-EXP(-1/life2_CO2))+BA329*life3_CO2*(1-EXP(-1/life3_CO2)))</f>
        <v>5.3544358088840175E-13</v>
      </c>
      <c r="V330" s="3">
        <f t="shared" si="65"/>
        <v>2.6105279667565077E-12</v>
      </c>
      <c r="W330" s="3">
        <f t="shared" si="66"/>
        <v>4.0185369424466841E-11</v>
      </c>
      <c r="X330" s="3">
        <f t="shared" si="67"/>
        <v>-3.5199999999999995E-12</v>
      </c>
      <c r="Y330" s="3">
        <f t="shared" si="68"/>
        <v>4.7925390537327466E-10</v>
      </c>
      <c r="Z330" s="142">
        <f>Z329+inventory[[#This Row],[Other_radfor]]</f>
        <v>0</v>
      </c>
      <c r="AA330" s="3">
        <f>SUM(inventory[[#This Row],[CO2_temp_s1]:[CO2_temp_s2]])</f>
        <v>1.2146441014523217E-15</v>
      </c>
      <c r="AB330" s="3">
        <f>inventory[[#This Row],[CH4_temp_s1]]+inventory[[#This Row],[CH4_temp_s2]]</f>
        <v>1.2815297487678699E-15</v>
      </c>
      <c r="AC330" s="3">
        <f>inventory[[#This Row],[gas1_temp_s1]]+inventory[[#This Row],[gas1_temp_s2]]</f>
        <v>4.1492039212723361E-14</v>
      </c>
      <c r="AD330" s="3">
        <f>inventory[[#This Row],[gas2_temp_s1]]+inventory[[#This Row],[gas2_temp_s2]]</f>
        <v>-1.6757169086376584E-15</v>
      </c>
      <c r="AE330" s="3">
        <f>inventory[[#This Row],[gas3_temp_s1]]+inventory[[#This Row],[gas3_temp_s2]]</f>
        <v>2.6238868809588251E-13</v>
      </c>
      <c r="AF330" s="142">
        <f>inventory[[#This Row],[other_temp_s1]]+inventory[[#This Row],[other_temp_s2]]</f>
        <v>0</v>
      </c>
      <c r="AG330" s="118">
        <f>inventory[[#This Row],[CO2_flux]]+AG329</f>
        <v>1</v>
      </c>
      <c r="AH330" s="118">
        <f>inventory[[#This Row],[CH4_flux]]+AH329</f>
        <v>1</v>
      </c>
      <c r="AI330" s="118">
        <f>inventory[[#This Row],[Gas1_flux]]+AI329</f>
        <v>1</v>
      </c>
      <c r="AJ330" s="118">
        <f>inventory[[#This Row],[Gas2_flux]]+AJ329</f>
        <v>1</v>
      </c>
      <c r="AK330" s="144">
        <f>inventory[[#This Row],[Gas3_flux]]+AK329</f>
        <v>1</v>
      </c>
      <c r="AL330" s="113">
        <f>A_CO2*(AX329*clim_sens1*(1-EXP(-1/clim_time1))
+AY329*clim_sens1*life1_CO2/(life1_CO2-clim_time1)*(EXP(-1/life1_CO2)-EXP(-1/clim_time1))
+AZ329*clim_sens1*life2_CO2/(life2_CO2-clim_time1)*(EXP(-1/life2_CO2)-EXP(-1/clim_time1))
+BA329*clim_sens1*life3_CO2/(life3_CO2-clim_time1)*(EXP(-1/life3_CO2)-EXP(-1/clim_time1)))
+AL329*EXP(-1/clim_time1)</f>
        <v>8.4070528541258813E-16</v>
      </c>
      <c r="AM330" s="113">
        <f>A_CO2*(AX329*clim_sens2*(1-EXP(-1/clim_time2))
+AY329*clim_sens2*life1_CO2/(life1_CO2-clim_time2)*(EXP(-1/life1_CO2)-EXP(-1/clim_time2))
+AZ329*clim_sens2*life2_CO2/(life2_CO2-clim_time2)*(EXP(-1/life2_CO2)-EXP(-1/clim_time2))
+BA329*clim_sens2*life3_CO2/(life3_CO2-clim_time2)*(EXP(-1/life3_CO2)-EXP(-1/clim_time2)))
+AM329*EXP(-1/clim_time2)</f>
        <v>3.739388160397336E-16</v>
      </c>
      <c r="AN330" s="113">
        <f t="shared" si="69"/>
        <v>2.0045881464343712E-24</v>
      </c>
      <c r="AO330" s="113">
        <f t="shared" si="70"/>
        <v>1.2815297467632818E-15</v>
      </c>
      <c r="AP330" s="113">
        <f t="shared" si="71"/>
        <v>1.6766044134850117E-14</v>
      </c>
      <c r="AQ330" s="113">
        <f t="shared" si="72"/>
        <v>2.4725995077873248E-14</v>
      </c>
      <c r="AR330" s="113">
        <f t="shared" si="73"/>
        <v>-5.2869470962347301E-30</v>
      </c>
      <c r="AS330" s="113">
        <f t="shared" si="74"/>
        <v>-1.6757169086376531E-15</v>
      </c>
      <c r="AT330" s="113">
        <f t="shared" si="75"/>
        <v>6.3121353652004165E-15</v>
      </c>
      <c r="AU330" s="113">
        <f t="shared" si="76"/>
        <v>2.5607655273068212E-13</v>
      </c>
      <c r="AV330" s="113">
        <f t="shared" si="77"/>
        <v>0</v>
      </c>
      <c r="AW330" s="149">
        <f>T329*Other_forcing_efficacy*clim_sens2*(1-EXP(-1/clim_time2))
+AW329*EXP(-1/clim_time2)</f>
        <v>0</v>
      </c>
      <c r="AX330" s="113">
        <f>p_0*(inventory[[#This Row],[CO2_flux]]+inventory[[#This Row],[CH4_to_CO2]])+AX329</f>
        <v>0.51608749999854586</v>
      </c>
      <c r="AY330" s="113">
        <f>p_1*(inventory[[#This Row],[CO2_flux]]+inventory[[#This Row],[CH4_to_CO2]])+AY329*EXP(-1/life1_CO2)</f>
        <v>0.23914031354489418</v>
      </c>
      <c r="AZ330" s="113">
        <f>p_2*(inventory[[#This Row],[CO2_flux]]+inventory[[#This Row],[CH4_to_CO2]])+AZ329*EXP(-1/life2_CO2)</f>
        <v>1.2725199061132872E-4</v>
      </c>
      <c r="BA330" s="113">
        <f>p_3*(inventory[[#This Row],[CO2_flux]]+inventory[[#This Row],[CH4_to_CO2]])+BA329*EXP(-1/life3_CO2)</f>
        <v>1.1034898414400556E-12</v>
      </c>
      <c r="BB330" s="113">
        <f>IF(fossil_CH4,K329*(1-EXP(-1/life_CH4))*CH4_to_CO2,0)</f>
        <v>5.6213391683375209E-13</v>
      </c>
    </row>
    <row r="331" spans="1:54" x14ac:dyDescent="0.2">
      <c r="A331" s="43">
        <v>324</v>
      </c>
      <c r="B331" s="107">
        <v>0</v>
      </c>
      <c r="C331" s="107">
        <v>0</v>
      </c>
      <c r="D331" s="107">
        <v>0</v>
      </c>
      <c r="E331" s="107">
        <v>0</v>
      </c>
      <c r="F331" s="107">
        <v>0</v>
      </c>
      <c r="G331" s="107">
        <v>0</v>
      </c>
      <c r="H331" s="131">
        <f>SUM(inventory[[#This Row],[CO2_IRF]:[other_IRF]])</f>
        <v>5.1909923944800968E-10</v>
      </c>
      <c r="I331" s="133">
        <f>SUM(inventory[[#This Row],[CO2_temp]:[other_temp]])</f>
        <v>3.037745152034955E-13</v>
      </c>
      <c r="J331" s="117">
        <f>SUM(inventory[[#This Row],[CO2_mass0]:[CO2_mass3]])</f>
        <v>0.75474605871744027</v>
      </c>
      <c r="K331" s="117">
        <f>inventory[[#This Row],[CH4_flux]]+K330*EXP(-1/life_CH4)</f>
        <v>4.4906113825540641E-12</v>
      </c>
      <c r="L331" s="117">
        <f>inventory[[#This Row],[Gas1_flux]]+L330*EXP(-1/life_gas1)</f>
        <v>6.8721996406358787E-2</v>
      </c>
      <c r="M331" s="117">
        <f>inventory[[#This Row],[Gas2_flux]]+M330*EXP(-1/life_gas2)</f>
        <v>0</v>
      </c>
      <c r="N331" s="140">
        <f>inventory[[#This Row],[Gas3_flux]]+N330*EXP(-1/life_gas3)</f>
        <v>7.4658580837666749E-4</v>
      </c>
      <c r="O331" s="3">
        <f>inventory[[#This Row],[CO2]]*A_CO2</f>
        <v>1.3220886710553399E-15</v>
      </c>
      <c r="P331" s="3">
        <f>inventory[[#This Row],[CH4]]*A_CH4</f>
        <v>9.4539246790722187E-25</v>
      </c>
      <c r="Q331" s="3">
        <f>inventory[[#This Row],[gas1]]*A_gas1</f>
        <v>2.4522517629173086E-14</v>
      </c>
      <c r="R331" s="3">
        <f>inventory[[#This Row],[gas2]]*A_gas2</f>
        <v>0</v>
      </c>
      <c r="S331" s="3">
        <f>inventory[[#This Row],[gas3]]*A_gas3</f>
        <v>7.9572779386052097E-15</v>
      </c>
      <c r="T331" s="142">
        <f>inventory[[#This Row],[Other_forcing]]/earth_area</f>
        <v>0</v>
      </c>
      <c r="U331" s="3">
        <f>U330+A_CO2*(AX330+AY330*life1_CO2*(1-EXP(-1/life1_CO2))+AZ330*life2_CO2*(1-EXP(-1/life2_CO2))+BA330*life3_CO2*(1-EXP(-1/life3_CO2)))</f>
        <v>5.3676620272022068E-13</v>
      </c>
      <c r="V331" s="3">
        <f t="shared" si="65"/>
        <v>2.6105279667574924E-12</v>
      </c>
      <c r="W331" s="3">
        <f t="shared" si="66"/>
        <v>4.0209993554544699E-11</v>
      </c>
      <c r="X331" s="3">
        <f t="shared" si="67"/>
        <v>-3.5199999999999995E-12</v>
      </c>
      <c r="Y331" s="3">
        <f t="shared" si="68"/>
        <v>4.7926195172398725E-10</v>
      </c>
      <c r="Z331" s="142">
        <f>Z330+inventory[[#This Row],[Other_radfor]]</f>
        <v>0</v>
      </c>
      <c r="AA331" s="3">
        <f>SUM(inventory[[#This Row],[CO2_temp_s1]:[CO2_temp_s2]])</f>
        <v>1.2144271204214265E-15</v>
      </c>
      <c r="AB331" s="3">
        <f>inventory[[#This Row],[CH4_temp_s1]]+inventory[[#This Row],[CH4_temp_s2]]</f>
        <v>1.2784040678558146E-15</v>
      </c>
      <c r="AC331" s="3">
        <f>inventory[[#This Row],[gas1_temp_s1]]+inventory[[#This Row],[gas1_temp_s2]]</f>
        <v>4.1319505779154674E-14</v>
      </c>
      <c r="AD331" s="3">
        <f>inventory[[#This Row],[gas2_temp_s1]]+inventory[[#This Row],[gas2_temp_s2]]</f>
        <v>-1.6716297962549516E-15</v>
      </c>
      <c r="AE331" s="3">
        <f>inventory[[#This Row],[gas3_temp_s1]]+inventory[[#This Row],[gas3_temp_s2]]</f>
        <v>2.6163380803231855E-13</v>
      </c>
      <c r="AF331" s="142">
        <f>inventory[[#This Row],[other_temp_s1]]+inventory[[#This Row],[other_temp_s2]]</f>
        <v>0</v>
      </c>
      <c r="AG331" s="118">
        <f>inventory[[#This Row],[CO2_flux]]+AG330</f>
        <v>1</v>
      </c>
      <c r="AH331" s="118">
        <f>inventory[[#This Row],[CH4_flux]]+AH330</f>
        <v>1</v>
      </c>
      <c r="AI331" s="118">
        <f>inventory[[#This Row],[Gas1_flux]]+AI330</f>
        <v>1</v>
      </c>
      <c r="AJ331" s="118">
        <f>inventory[[#This Row],[Gas2_flux]]+AJ330</f>
        <v>1</v>
      </c>
      <c r="AK331" s="144">
        <f>inventory[[#This Row],[Gas3_flux]]+AK330</f>
        <v>1</v>
      </c>
      <c r="AL331" s="113">
        <f>A_CO2*(AX330*clim_sens1*(1-EXP(-1/clim_time1))
+AY330*clim_sens1*life1_CO2/(life1_CO2-clim_time1)*(EXP(-1/life1_CO2)-EXP(-1/clim_time1))
+AZ330*clim_sens1*life2_CO2/(life2_CO2-clim_time1)*(EXP(-1/life2_CO2)-EXP(-1/clim_time1))
+BA330*clim_sens1*life3_CO2/(life3_CO2-clim_time1)*(EXP(-1/life3_CO2)-EXP(-1/clim_time1)))
+AL330*EXP(-1/clim_time1)</f>
        <v>8.4001643667278462E-16</v>
      </c>
      <c r="AM331" s="113">
        <f>A_CO2*(AX330*clim_sens2*(1-EXP(-1/clim_time2))
+AY330*clim_sens2*life1_CO2/(life1_CO2-clim_time2)*(EXP(-1/life1_CO2)-EXP(-1/clim_time2))
+AZ330*clim_sens2*life2_CO2/(life2_CO2-clim_time2)*(EXP(-1/life2_CO2)-EXP(-1/clim_time2))
+BA330*clim_sens2*life3_CO2/(life3_CO2-clim_time2)*(EXP(-1/life3_CO2)-EXP(-1/clim_time2)))
+AM330*EXP(-1/clim_time2)</f>
        <v>3.7441068374864191E-16</v>
      </c>
      <c r="AN331" s="113">
        <f t="shared" si="69"/>
        <v>1.8492749061998256E-24</v>
      </c>
      <c r="AO331" s="113">
        <f t="shared" si="70"/>
        <v>1.2784040660065397E-15</v>
      </c>
      <c r="AP331" s="113">
        <f t="shared" si="71"/>
        <v>1.6628052784236184E-14</v>
      </c>
      <c r="AQ331" s="113">
        <f t="shared" si="72"/>
        <v>2.4691452994918487E-14</v>
      </c>
      <c r="AR331" s="113">
        <f t="shared" si="73"/>
        <v>-4.6935693656282166E-30</v>
      </c>
      <c r="AS331" s="113">
        <f t="shared" si="74"/>
        <v>-1.6716297962549469E-15</v>
      </c>
      <c r="AT331" s="113">
        <f t="shared" si="75"/>
        <v>6.1734127613849595E-15</v>
      </c>
      <c r="AU331" s="113">
        <f t="shared" si="76"/>
        <v>2.554603952709336E-13</v>
      </c>
      <c r="AV331" s="113">
        <f t="shared" si="77"/>
        <v>0</v>
      </c>
      <c r="AW331" s="149">
        <f>T330*Other_forcing_efficacy*clim_sens2*(1-EXP(-1/clim_time2))
+AW330*EXP(-1/clim_time2)</f>
        <v>0</v>
      </c>
      <c r="AX331" s="113">
        <f>p_0*(inventory[[#This Row],[CO2_flux]]+inventory[[#This Row],[CH4_to_CO2]])+AX330</f>
        <v>0.51608749999865855</v>
      </c>
      <c r="AY331" s="113">
        <f>p_1*(inventory[[#This Row],[CO2_flux]]+inventory[[#This Row],[CH4_to_CO2]])+AY330*EXP(-1/life1_CO2)</f>
        <v>0.23853474204439537</v>
      </c>
      <c r="AZ331" s="113">
        <f>p_2*(inventory[[#This Row],[CO2_flux]]+inventory[[#This Row],[CH4_to_CO2]])+AZ330*EXP(-1/life2_CO2)</f>
        <v>1.2381667336834259E-4</v>
      </c>
      <c r="BA331" s="113">
        <f>p_3*(inventory[[#This Row],[CO2_flux]]+inventory[[#This Row],[CH4_to_CO2]])+BA330*EXP(-1/life3_CO2)</f>
        <v>1.0179925294244326E-12</v>
      </c>
      <c r="BB331" s="113">
        <f>IF(fossil_CH4,K330*(1-EXP(-1/life_CH4))*CH4_to_CO2,0)</f>
        <v>5.1858033158336145E-13</v>
      </c>
    </row>
    <row r="332" spans="1:54" x14ac:dyDescent="0.2">
      <c r="A332" s="43">
        <v>325</v>
      </c>
      <c r="B332" s="107">
        <v>0</v>
      </c>
      <c r="C332" s="107">
        <v>0</v>
      </c>
      <c r="D332" s="107">
        <v>0</v>
      </c>
      <c r="E332" s="107">
        <v>0</v>
      </c>
      <c r="F332" s="107">
        <v>0</v>
      </c>
      <c r="G332" s="107">
        <v>0</v>
      </c>
      <c r="H332" s="131">
        <f>SUM(inventory[[#This Row],[CO2_IRF]:[other_IRF]])</f>
        <v>5.191328519829967E-10</v>
      </c>
      <c r="I332" s="133">
        <f>SUM(inventory[[#This Row],[CO2_temp]:[other_temp]])</f>
        <v>3.0285321784410592E-13</v>
      </c>
      <c r="J332" s="117">
        <f>SUM(inventory[[#This Row],[CO2_mass0]:[CO2_mass3]])</f>
        <v>0.75413867811994773</v>
      </c>
      <c r="K332" s="117">
        <f>inventory[[#This Row],[CH4_flux]]+K331*EXP(-1/life_CH4)</f>
        <v>4.1426832113131797E-12</v>
      </c>
      <c r="L332" s="117">
        <f>inventory[[#This Row],[Gas1_flux]]+L331*EXP(-1/life_gas1)</f>
        <v>6.815638647328652E-2</v>
      </c>
      <c r="M332" s="117">
        <f>inventory[[#This Row],[Gas2_flux]]+M331*EXP(-1/life_gas2)</f>
        <v>0</v>
      </c>
      <c r="N332" s="140">
        <f>inventory[[#This Row],[Gas3_flux]]+N331*EXP(-1/life_gas3)</f>
        <v>7.3017799686478585E-4</v>
      </c>
      <c r="O332" s="3">
        <f>inventory[[#This Row],[CO2]]*A_CO2</f>
        <v>1.3210247224627122E-15</v>
      </c>
      <c r="P332" s="3">
        <f>inventory[[#This Row],[CH4]]*A_CH4</f>
        <v>8.7214438553212526E-25</v>
      </c>
      <c r="Q332" s="3">
        <f>inventory[[#This Row],[gas1]]*A_gas1</f>
        <v>2.4320687352401373E-14</v>
      </c>
      <c r="R332" s="3">
        <f>inventory[[#This Row],[gas2]]*A_gas2</f>
        <v>0</v>
      </c>
      <c r="S332" s="3">
        <f>inventory[[#This Row],[gas3]]*A_gas3</f>
        <v>7.7823998266730087E-15</v>
      </c>
      <c r="T332" s="142">
        <f>inventory[[#This Row],[Other_forcing]]/earth_area</f>
        <v>0</v>
      </c>
      <c r="U332" s="3">
        <f>U331+A_CO2*(AX331+AY331*life1_CO2*(1-EXP(-1/life1_CO2))+AZ331*life2_CO2*(1-EXP(-1/life2_CO2))+BA331*life3_CO2*(1-EXP(-1/life3_CO2)))</f>
        <v>5.3808775918006003E-13</v>
      </c>
      <c r="V332" s="3">
        <f t="shared" si="65"/>
        <v>2.6105279667584007E-12</v>
      </c>
      <c r="W332" s="3">
        <f t="shared" si="66"/>
        <v>4.0234415018034077E-11</v>
      </c>
      <c r="X332" s="3">
        <f t="shared" si="67"/>
        <v>-3.5199999999999995E-12</v>
      </c>
      <c r="Y332" s="3">
        <f t="shared" si="68"/>
        <v>4.7926982123902419E-10</v>
      </c>
      <c r="Z332" s="142">
        <f>Z331+inventory[[#This Row],[Other_radfor]]</f>
        <v>0</v>
      </c>
      <c r="AA332" s="3">
        <f>SUM(inventory[[#This Row],[CO2_temp_s1]:[CO2_temp_s2]])</f>
        <v>1.2142097387358205E-15</v>
      </c>
      <c r="AB332" s="3">
        <f>inventory[[#This Row],[CH4_temp_s1]]+inventory[[#This Row],[CH4_temp_s2]]</f>
        <v>1.2752860105635307E-15</v>
      </c>
      <c r="AC332" s="3">
        <f>inventory[[#This Row],[gas1_temp_s1]]+inventory[[#This Row],[gas1_temp_s2]]</f>
        <v>4.1147980261377188E-14</v>
      </c>
      <c r="AD332" s="3">
        <f>inventory[[#This Row],[gas2_temp_s1]]+inventory[[#This Row],[gas2_temp_s2]]</f>
        <v>-1.6675526524340841E-15</v>
      </c>
      <c r="AE332" s="3">
        <f>inventory[[#This Row],[gas3_temp_s1]]+inventory[[#This Row],[gas3_temp_s2]]</f>
        <v>2.6088329448586347E-13</v>
      </c>
      <c r="AF332" s="142">
        <f>inventory[[#This Row],[other_temp_s1]]+inventory[[#This Row],[other_temp_s2]]</f>
        <v>0</v>
      </c>
      <c r="AG332" s="118">
        <f>inventory[[#This Row],[CO2_flux]]+AG331</f>
        <v>1</v>
      </c>
      <c r="AH332" s="118">
        <f>inventory[[#This Row],[CH4_flux]]+AH331</f>
        <v>1</v>
      </c>
      <c r="AI332" s="118">
        <f>inventory[[#This Row],[Gas1_flux]]+AI331</f>
        <v>1</v>
      </c>
      <c r="AJ332" s="118">
        <f>inventory[[#This Row],[Gas2_flux]]+AJ331</f>
        <v>1</v>
      </c>
      <c r="AK332" s="144">
        <f>inventory[[#This Row],[Gas3_flux]]+AK331</f>
        <v>1</v>
      </c>
      <c r="AL332" s="113">
        <f>A_CO2*(AX331*clim_sens1*(1-EXP(-1/clim_time1))
+AY331*clim_sens1*life1_CO2/(life1_CO2-clim_time1)*(EXP(-1/life1_CO2)-EXP(-1/clim_time1))
+AZ331*clim_sens1*life2_CO2/(life2_CO2-clim_time1)*(EXP(-1/life2_CO2)-EXP(-1/clim_time1))
+BA331*clim_sens1*life3_CO2/(life3_CO2-clim_time1)*(EXP(-1/life3_CO2)-EXP(-1/clim_time1)))
+AL331*EXP(-1/clim_time1)</f>
        <v>8.3932945291626629E-16</v>
      </c>
      <c r="AM332" s="113">
        <f>A_CO2*(AX331*clim_sens2*(1-EXP(-1/clim_time2))
+AY331*clim_sens2*life1_CO2/(life1_CO2-clim_time2)*(EXP(-1/life1_CO2)-EXP(-1/clim_time2))
+AZ331*clim_sens2*life2_CO2/(life2_CO2-clim_time2)*(EXP(-1/life2_CO2)-EXP(-1/clim_time2))
+BA331*clim_sens2*life3_CO2/(life3_CO2-clim_time2)*(EXP(-1/life3_CO2)-EXP(-1/clim_time2)))
+AM331*EXP(-1/clim_time2)</f>
        <v>3.7488028581955419E-16</v>
      </c>
      <c r="AN332" s="113">
        <f t="shared" si="69"/>
        <v>1.7059951516082601E-24</v>
      </c>
      <c r="AO332" s="113">
        <f t="shared" si="70"/>
        <v>1.2752860088575355E-15</v>
      </c>
      <c r="AP332" s="113">
        <f t="shared" si="71"/>
        <v>1.6491197158465337E-14</v>
      </c>
      <c r="AQ332" s="113">
        <f t="shared" si="72"/>
        <v>2.4656783102911847E-14</v>
      </c>
      <c r="AR332" s="113">
        <f t="shared" si="73"/>
        <v>-4.1667890729704379E-30</v>
      </c>
      <c r="AS332" s="113">
        <f t="shared" si="74"/>
        <v>-1.66755265243408E-15</v>
      </c>
      <c r="AT332" s="113">
        <f t="shared" si="75"/>
        <v>6.0377388819228212E-15</v>
      </c>
      <c r="AU332" s="113">
        <f t="shared" si="76"/>
        <v>2.5484555560394067E-13</v>
      </c>
      <c r="AV332" s="113">
        <f t="shared" si="77"/>
        <v>0</v>
      </c>
      <c r="AW332" s="149">
        <f>T331*Other_forcing_efficacy*clim_sens2*(1-EXP(-1/clim_time2))
+AW331*EXP(-1/clim_time2)</f>
        <v>0</v>
      </c>
      <c r="AX332" s="113">
        <f>p_0*(inventory[[#This Row],[CO2_flux]]+inventory[[#This Row],[CH4_to_CO2]])+AX331</f>
        <v>0.51608749999876247</v>
      </c>
      <c r="AY332" s="113">
        <f>p_1*(inventory[[#This Row],[CO2_flux]]+inventory[[#This Row],[CH4_to_CO2]])+AY331*EXP(-1/life1_CO2)</f>
        <v>0.23793070402369634</v>
      </c>
      <c r="AZ332" s="113">
        <f>p_2*(inventory[[#This Row],[CO2_flux]]+inventory[[#This Row],[CH4_to_CO2]])+AZ331*EXP(-1/life2_CO2)</f>
        <v>1.2047409654978898E-4</v>
      </c>
      <c r="BA332" s="113">
        <f>p_3*(inventory[[#This Row],[CO2_flux]]+inventory[[#This Row],[CH4_to_CO2]])+BA331*EXP(-1/life3_CO2)</f>
        <v>9.391194653967726E-13</v>
      </c>
      <c r="BB332" s="113">
        <f>IF(fossil_CH4,K331*(1-EXP(-1/life_CH4))*CH4_to_CO2,0)</f>
        <v>4.7840123545621661E-13</v>
      </c>
    </row>
    <row r="333" spans="1:54" x14ac:dyDescent="0.2">
      <c r="A333" s="43">
        <v>326</v>
      </c>
      <c r="B333" s="107">
        <v>0</v>
      </c>
      <c r="C333" s="107">
        <v>0</v>
      </c>
      <c r="D333" s="107">
        <v>0</v>
      </c>
      <c r="E333" s="107">
        <v>0</v>
      </c>
      <c r="F333" s="107">
        <v>0</v>
      </c>
      <c r="G333" s="107">
        <v>0</v>
      </c>
      <c r="H333" s="131">
        <f>SUM(inventory[[#This Row],[CO2_IRF]:[other_IRF]])</f>
        <v>5.1916608950755915E-10</v>
      </c>
      <c r="I333" s="133">
        <f>SUM(inventory[[#This Row],[CO2_temp]:[other_temp]])</f>
        <v>3.0193721873792352E-13</v>
      </c>
      <c r="J333" s="117">
        <f>SUM(inventory[[#This Row],[CO2_mass0]:[CO2_mass3]])</f>
        <v>0.75353291735583361</v>
      </c>
      <c r="K333" s="117">
        <f>inventory[[#This Row],[CH4_flux]]+K332*EXP(-1/life_CH4)</f>
        <v>3.8217121739746667E-12</v>
      </c>
      <c r="L333" s="117">
        <f>inventory[[#This Row],[Gas1_flux]]+L332*EXP(-1/life_gas1)</f>
        <v>6.7595431739613548E-2</v>
      </c>
      <c r="M333" s="117">
        <f>inventory[[#This Row],[Gas2_flux]]+M332*EXP(-1/life_gas2)</f>
        <v>0</v>
      </c>
      <c r="N333" s="140">
        <f>inventory[[#This Row],[Gas3_flux]]+N332*EXP(-1/life_gas3)</f>
        <v>7.1413078191874947E-4</v>
      </c>
      <c r="O333" s="3">
        <f>inventory[[#This Row],[CO2]]*A_CO2</f>
        <v>1.3199636113322135E-15</v>
      </c>
      <c r="P333" s="3">
        <f>inventory[[#This Row],[CH4]]*A_CH4</f>
        <v>8.0457149283090645E-25</v>
      </c>
      <c r="Q333" s="3">
        <f>inventory[[#This Row],[gas1]]*A_gas1</f>
        <v>2.4120518220755038E-14</v>
      </c>
      <c r="R333" s="3">
        <f>inventory[[#This Row],[gas2]]*A_gas2</f>
        <v>0</v>
      </c>
      <c r="S333" s="3">
        <f>inventory[[#This Row],[gas3]]*A_gas3</f>
        <v>7.6113650333063927E-15</v>
      </c>
      <c r="T333" s="142">
        <f>inventory[[#This Row],[Other_forcing]]/earth_area</f>
        <v>0</v>
      </c>
      <c r="U333" s="3">
        <f>U332+A_CO2*(AX332+AY332*life1_CO2*(1-EXP(-1/life1_CO2))+AZ332*life2_CO2*(1-EXP(-1/life2_CO2))+BA332*life3_CO2*(1-EXP(-1/life3_CO2)))</f>
        <v>5.3940825311096451E-13</v>
      </c>
      <c r="V333" s="3">
        <f t="shared" si="65"/>
        <v>2.6105279667592388E-12</v>
      </c>
      <c r="W333" s="3">
        <f t="shared" si="66"/>
        <v>4.0258635482963287E-11</v>
      </c>
      <c r="X333" s="3">
        <f t="shared" si="67"/>
        <v>-3.5199999999999995E-12</v>
      </c>
      <c r="Y333" s="3">
        <f t="shared" si="68"/>
        <v>4.7927751780472566E-10</v>
      </c>
      <c r="Z333" s="142">
        <f>Z332+inventory[[#This Row],[Other_radfor]]</f>
        <v>0</v>
      </c>
      <c r="AA333" s="3">
        <f>SUM(inventory[[#This Row],[CO2_temp_s1]:[CO2_temp_s2]])</f>
        <v>1.213991956917248E-15</v>
      </c>
      <c r="AB333" s="3">
        <f>inventory[[#This Row],[CH4_temp_s1]]+inventory[[#This Row],[CH4_temp_s2]]</f>
        <v>1.2721755582959361E-15</v>
      </c>
      <c r="AC333" s="3">
        <f>inventory[[#This Row],[gas1_temp_s1]]+inventory[[#This Row],[gas1_temp_s2]]</f>
        <v>4.0977455368966947E-14</v>
      </c>
      <c r="AD333" s="3">
        <f>inventory[[#This Row],[gas2_temp_s1]]+inventory[[#This Row],[gas2_temp_s2]]</f>
        <v>-1.6634854528615026E-15</v>
      </c>
      <c r="AE333" s="3">
        <f>inventory[[#This Row],[gas3_temp_s1]]+inventory[[#This Row],[gas3_temp_s2]]</f>
        <v>2.6013708130660489E-13</v>
      </c>
      <c r="AF333" s="142">
        <f>inventory[[#This Row],[other_temp_s1]]+inventory[[#This Row],[other_temp_s2]]</f>
        <v>0</v>
      </c>
      <c r="AG333" s="118">
        <f>inventory[[#This Row],[CO2_flux]]+AG332</f>
        <v>1</v>
      </c>
      <c r="AH333" s="118">
        <f>inventory[[#This Row],[CH4_flux]]+AH332</f>
        <v>1</v>
      </c>
      <c r="AI333" s="118">
        <f>inventory[[#This Row],[Gas1_flux]]+AI332</f>
        <v>1</v>
      </c>
      <c r="AJ333" s="118">
        <f>inventory[[#This Row],[Gas2_flux]]+AJ332</f>
        <v>1</v>
      </c>
      <c r="AK333" s="144">
        <f>inventory[[#This Row],[Gas3_flux]]+AK332</f>
        <v>1</v>
      </c>
      <c r="AL333" s="113">
        <f>A_CO2*(AX332*clim_sens1*(1-EXP(-1/clim_time1))
+AY332*clim_sens1*life1_CO2/(life1_CO2-clim_time1)*(EXP(-1/life1_CO2)-EXP(-1/clim_time1))
+AZ332*clim_sens1*life2_CO2/(life2_CO2-clim_time1)*(EXP(-1/life2_CO2)-EXP(-1/clim_time1))
+BA332*clim_sens1*life3_CO2/(life3_CO2-clim_time1)*(EXP(-1/life3_CO2)-EXP(-1/clim_time1)))
+AL332*EXP(-1/clim_time1)</f>
        <v>8.3864432616404233E-16</v>
      </c>
      <c r="AM333" s="113">
        <f>A_CO2*(AX332*clim_sens2*(1-EXP(-1/clim_time2))
+AY332*clim_sens2*life1_CO2/(life1_CO2-clim_time2)*(EXP(-1/life1_CO2)-EXP(-1/clim_time2))
+AZ332*clim_sens2*life2_CO2/(life2_CO2-clim_time2)*(EXP(-1/life2_CO2)-EXP(-1/clim_time2))
+BA332*clim_sens2*life3_CO2/(life3_CO2-clim_time2)*(EXP(-1/life3_CO2)-EXP(-1/clim_time2)))
+AM332*EXP(-1/clim_time2)</f>
        <v>3.7534763075320563E-16</v>
      </c>
      <c r="AN333" s="113">
        <f t="shared" si="69"/>
        <v>1.5738165435793077E-24</v>
      </c>
      <c r="AO333" s="113">
        <f t="shared" si="70"/>
        <v>1.2721755567221196E-15</v>
      </c>
      <c r="AP333" s="113">
        <f t="shared" si="71"/>
        <v>1.6355467910060994E-14</v>
      </c>
      <c r="AQ333" s="113">
        <f t="shared" si="72"/>
        <v>2.462198745890595E-14</v>
      </c>
      <c r="AR333" s="113">
        <f t="shared" si="73"/>
        <v>-3.6991316897906306E-30</v>
      </c>
      <c r="AS333" s="113">
        <f t="shared" si="74"/>
        <v>-1.6634854528614988E-15</v>
      </c>
      <c r="AT333" s="113">
        <f t="shared" si="75"/>
        <v>5.9050467246101297E-15</v>
      </c>
      <c r="AU333" s="113">
        <f t="shared" si="76"/>
        <v>2.5423203458199476E-13</v>
      </c>
      <c r="AV333" s="113">
        <f t="shared" si="77"/>
        <v>0</v>
      </c>
      <c r="AW333" s="149">
        <f>T332*Other_forcing_efficacy*clim_sens2*(1-EXP(-1/clim_time2))
+AW332*EXP(-1/clim_time2)</f>
        <v>0</v>
      </c>
      <c r="AX333" s="113">
        <f>p_0*(inventory[[#This Row],[CO2_flux]]+inventory[[#This Row],[CH4_to_CO2]])+AX332</f>
        <v>0.51608749999885839</v>
      </c>
      <c r="AY333" s="113">
        <f>p_1*(inventory[[#This Row],[CO2_flux]]+inventory[[#This Row],[CH4_to_CO2]])+AY332*EXP(-1/life1_CO2)</f>
        <v>0.23732819559958943</v>
      </c>
      <c r="AZ333" s="113">
        <f>p_2*(inventory[[#This Row],[CO2_flux]]+inventory[[#This Row],[CH4_to_CO2]])+AZ332*EXP(-1/life2_CO2)</f>
        <v>1.1722175651954119E-4</v>
      </c>
      <c r="BA333" s="113">
        <f>p_3*(inventory[[#This Row],[CO2_flux]]+inventory[[#This Row],[CH4_to_CO2]])+BA332*EXP(-1/life3_CO2)</f>
        <v>8.6635740911160434E-13</v>
      </c>
      <c r="BB333" s="113">
        <f>IF(fossil_CH4,K332*(1-EXP(-1/life_CH4))*CH4_to_CO2,0)</f>
        <v>4.4133517634045492E-13</v>
      </c>
    </row>
    <row r="334" spans="1:54" x14ac:dyDescent="0.2">
      <c r="A334" s="43">
        <v>327</v>
      </c>
      <c r="B334" s="107">
        <v>0</v>
      </c>
      <c r="C334" s="107">
        <v>0</v>
      </c>
      <c r="D334" s="107">
        <v>0</v>
      </c>
      <c r="E334" s="107">
        <v>0</v>
      </c>
      <c r="F334" s="107">
        <v>0</v>
      </c>
      <c r="G334" s="107">
        <v>0</v>
      </c>
      <c r="H334" s="131">
        <f>SUM(inventory[[#This Row],[CO2_IRF]:[other_IRF]])</f>
        <v>5.1919895747975825E-10</v>
      </c>
      <c r="I334" s="133">
        <f>SUM(inventory[[#This Row],[CO2_temp]:[other_temp]])</f>
        <v>3.0102644588953446E-13</v>
      </c>
      <c r="J334" s="117">
        <f>SUM(inventory[[#This Row],[CO2_mass0]:[CO2_mass3]])</f>
        <v>0.75292877011567649</v>
      </c>
      <c r="K334" s="117">
        <f>inventory[[#This Row],[CH4_flux]]+K333*EXP(-1/life_CH4)</f>
        <v>3.5256096582090367E-12</v>
      </c>
      <c r="L334" s="117">
        <f>inventory[[#This Row],[Gas1_flux]]+L333*EXP(-1/life_gas1)</f>
        <v>6.7039093891158724E-2</v>
      </c>
      <c r="M334" s="117">
        <f>inventory[[#This Row],[Gas2_flux]]+M333*EXP(-1/life_gas2)</f>
        <v>0</v>
      </c>
      <c r="N334" s="140">
        <f>inventory[[#This Row],[Gas3_flux]]+N333*EXP(-1/life_gas3)</f>
        <v>6.9843623866184916E-4</v>
      </c>
      <c r="O334" s="3">
        <f>inventory[[#This Row],[CO2]]*A_CO2</f>
        <v>1.3189053266116302E-15</v>
      </c>
      <c r="P334" s="3">
        <f>inventory[[#This Row],[CH4]]*A_CH4</f>
        <v>7.4223408166664039E-25</v>
      </c>
      <c r="Q334" s="3">
        <f>inventory[[#This Row],[gas1]]*A_gas1</f>
        <v>2.3921996562335241E-14</v>
      </c>
      <c r="R334" s="3">
        <f>inventory[[#This Row],[gas2]]*A_gas2</f>
        <v>0</v>
      </c>
      <c r="S334" s="3">
        <f>inventory[[#This Row],[gas3]]*A_gas3</f>
        <v>7.4440890934031649E-15</v>
      </c>
      <c r="T334" s="142">
        <f>inventory[[#This Row],[Other_forcing]]/earth_area</f>
        <v>0</v>
      </c>
      <c r="U334" s="3">
        <f>U333+A_CO2*(AX333+AY333*life1_CO2*(1-EXP(-1/life1_CO2))+AZ333*life2_CO2*(1-EXP(-1/life2_CO2))+BA333*life3_CO2*(1-EXP(-1/life3_CO2)))</f>
        <v>5.4072768734485894E-13</v>
      </c>
      <c r="V334" s="3">
        <f t="shared" si="65"/>
        <v>2.6105279667600119E-12</v>
      </c>
      <c r="W334" s="3">
        <f t="shared" si="66"/>
        <v>4.0282656603632083E-11</v>
      </c>
      <c r="X334" s="3">
        <f t="shared" si="67"/>
        <v>-3.5199999999999995E-12</v>
      </c>
      <c r="Y334" s="3">
        <f t="shared" si="68"/>
        <v>4.7928504522202133E-10</v>
      </c>
      <c r="Z334" s="142">
        <f>Z333+inventory[[#This Row],[Other_radfor]]</f>
        <v>0</v>
      </c>
      <c r="AA334" s="3">
        <f>SUM(inventory[[#This Row],[CO2_temp_s1]:[CO2_temp_s2]])</f>
        <v>1.2137737755631977E-15</v>
      </c>
      <c r="AB334" s="3">
        <f>inventory[[#This Row],[CH4_temp_s1]]+inventory[[#This Row],[CH4_temp_s2]]</f>
        <v>1.2690726925033722E-15</v>
      </c>
      <c r="AC334" s="3">
        <f>inventory[[#This Row],[gas1_temp_s1]]+inventory[[#This Row],[gas1_temp_s2]]</f>
        <v>4.0807923869051589E-14</v>
      </c>
      <c r="AD334" s="3">
        <f>inventory[[#This Row],[gas2_temp_s1]]+inventory[[#This Row],[gas2_temp_s2]]</f>
        <v>-1.6594281732829549E-15</v>
      </c>
      <c r="AE334" s="3">
        <f>inventory[[#This Row],[gas3_temp_s1]]+inventory[[#This Row],[gas3_temp_s2]]</f>
        <v>2.5939510372569926E-13</v>
      </c>
      <c r="AF334" s="142">
        <f>inventory[[#This Row],[other_temp_s1]]+inventory[[#This Row],[other_temp_s2]]</f>
        <v>0</v>
      </c>
      <c r="AG334" s="118">
        <f>inventory[[#This Row],[CO2_flux]]+AG333</f>
        <v>1</v>
      </c>
      <c r="AH334" s="118">
        <f>inventory[[#This Row],[CH4_flux]]+AH333</f>
        <v>1</v>
      </c>
      <c r="AI334" s="118">
        <f>inventory[[#This Row],[Gas1_flux]]+AI333</f>
        <v>1</v>
      </c>
      <c r="AJ334" s="118">
        <f>inventory[[#This Row],[Gas2_flux]]+AJ333</f>
        <v>1</v>
      </c>
      <c r="AK334" s="144">
        <f>inventory[[#This Row],[Gas3_flux]]+AK333</f>
        <v>1</v>
      </c>
      <c r="AL334" s="113">
        <f>A_CO2*(AX333*clim_sens1*(1-EXP(-1/clim_time1))
+AY333*clim_sens1*life1_CO2/(life1_CO2-clim_time1)*(EXP(-1/life1_CO2)-EXP(-1/clim_time1))
+AZ333*clim_sens1*life2_CO2/(life2_CO2-clim_time1)*(EXP(-1/life2_CO2)-EXP(-1/clim_time1))
+BA333*clim_sens1*life3_CO2/(life3_CO2-clim_time1)*(EXP(-1/life3_CO2)-EXP(-1/clim_time1)))
+AL333*EXP(-1/clim_time1)</f>
        <v>8.379610485452348E-16</v>
      </c>
      <c r="AM334" s="113">
        <f>A_CO2*(AX333*clim_sens2*(1-EXP(-1/clim_time2))
+AY333*clim_sens2*life1_CO2/(life1_CO2-clim_time2)*(EXP(-1/life1_CO2)-EXP(-1/clim_time2))
+AZ333*clim_sens2*life2_CO2/(life2_CO2-clim_time2)*(EXP(-1/life2_CO2)-EXP(-1/clim_time2))
+BA333*clim_sens2*life3_CO2/(life3_CO2-clim_time2)*(EXP(-1/life3_CO2)-EXP(-1/clim_time2)))
+AM333*EXP(-1/clim_time2)</f>
        <v>3.7581272701796288E-16</v>
      </c>
      <c r="AN334" s="113">
        <f t="shared" si="69"/>
        <v>1.4518789793472382E-24</v>
      </c>
      <c r="AO334" s="113">
        <f t="shared" si="70"/>
        <v>1.2690726910514933E-15</v>
      </c>
      <c r="AP334" s="113">
        <f t="shared" si="71"/>
        <v>1.6220855768480087E-14</v>
      </c>
      <c r="AQ334" s="113">
        <f t="shared" si="72"/>
        <v>2.4587068100571498E-14</v>
      </c>
      <c r="AR334" s="113">
        <f t="shared" si="73"/>
        <v>-3.2839615873952745E-30</v>
      </c>
      <c r="AS334" s="113">
        <f t="shared" si="74"/>
        <v>-1.6594281732829515E-15</v>
      </c>
      <c r="AT334" s="113">
        <f t="shared" si="75"/>
        <v>5.7752707597589915E-15</v>
      </c>
      <c r="AU334" s="113">
        <f t="shared" si="76"/>
        <v>2.5361983296594028E-13</v>
      </c>
      <c r="AV334" s="113">
        <f t="shared" si="77"/>
        <v>0</v>
      </c>
      <c r="AW334" s="149">
        <f>T333*Other_forcing_efficacy*clim_sens2*(1-EXP(-1/clim_time2))
+AW333*EXP(-1/clim_time2)</f>
        <v>0</v>
      </c>
      <c r="AX334" s="113">
        <f>p_0*(inventory[[#This Row],[CO2_flux]]+inventory[[#This Row],[CH4_to_CO2]])+AX333</f>
        <v>0.51608749999894687</v>
      </c>
      <c r="AY334" s="113">
        <f>p_1*(inventory[[#This Row],[CO2_flux]]+inventory[[#This Row],[CH4_to_CO2]])+AY333*EXP(-1/life1_CO2)</f>
        <v>0.23672721289870033</v>
      </c>
      <c r="AZ334" s="113">
        <f>p_2*(inventory[[#This Row],[CO2_flux]]+inventory[[#This Row],[CH4_to_CO2]])+AZ333*EXP(-1/life2_CO2)</f>
        <v>1.1405721723001095E-4</v>
      </c>
      <c r="BA334" s="113">
        <f>p_3*(inventory[[#This Row],[CO2_flux]]+inventory[[#This Row],[CH4_to_CO2]])+BA333*EXP(-1/life3_CO2)</f>
        <v>7.9923288567494237E-13</v>
      </c>
      <c r="BB334" s="113">
        <f>IF(fossil_CH4,K333*(1-EXP(-1/life_CH4))*CH4_to_CO2,0)</f>
        <v>4.0714095917774112E-13</v>
      </c>
    </row>
    <row r="335" spans="1:54" x14ac:dyDescent="0.2">
      <c r="A335" s="43">
        <v>328</v>
      </c>
      <c r="B335" s="107">
        <v>0</v>
      </c>
      <c r="C335" s="107">
        <v>0</v>
      </c>
      <c r="D335" s="107">
        <v>0</v>
      </c>
      <c r="E335" s="107">
        <v>0</v>
      </c>
      <c r="F335" s="107">
        <v>0</v>
      </c>
      <c r="G335" s="107">
        <v>0</v>
      </c>
      <c r="H335" s="131">
        <f>SUM(inventory[[#This Row],[CO2_IRF]:[other_IRF]])</f>
        <v>5.1923146126049531E-10</v>
      </c>
      <c r="I335" s="133">
        <f>SUM(inventory[[#This Row],[CO2_temp]:[other_temp]])</f>
        <v>3.0012082871156285E-13</v>
      </c>
      <c r="J335" s="117">
        <f>SUM(inventory[[#This Row],[CO2_mass0]:[CO2_mass3]])</f>
        <v>0.7523262301656265</v>
      </c>
      <c r="K335" s="117">
        <f>inventory[[#This Row],[CH4_flux]]+K334*EXP(-1/life_CH4)</f>
        <v>3.2524488753242347E-12</v>
      </c>
      <c r="L335" s="117">
        <f>inventory[[#This Row],[Gas1_flux]]+L334*EXP(-1/life_gas1)</f>
        <v>6.6487334929082126E-2</v>
      </c>
      <c r="M335" s="117">
        <f>inventory[[#This Row],[Gas2_flux]]+M334*EXP(-1/life_gas2)</f>
        <v>0</v>
      </c>
      <c r="N335" s="140">
        <f>inventory[[#This Row],[Gas3_flux]]+N334*EXP(-1/life_gas3)</f>
        <v>6.8308661638340174E-4</v>
      </c>
      <c r="O335" s="3">
        <f>inventory[[#This Row],[CO2]]*A_CO2</f>
        <v>1.3178498573811277E-15</v>
      </c>
      <c r="P335" s="3">
        <f>inventory[[#This Row],[CH4]]*A_CH4</f>
        <v>6.8472651205814445E-25</v>
      </c>
      <c r="Q335" s="3">
        <f>inventory[[#This Row],[gas1]]*A_gas1</f>
        <v>2.3725108817768414E-14</v>
      </c>
      <c r="R335" s="3">
        <f>inventory[[#This Row],[gas2]]*A_gas2</f>
        <v>0</v>
      </c>
      <c r="S335" s="3">
        <f>inventory[[#This Row],[gas3]]*A_gas3</f>
        <v>7.2804893981614494E-15</v>
      </c>
      <c r="T335" s="142">
        <f>inventory[[#This Row],[Other_forcing]]/earth_area</f>
        <v>0</v>
      </c>
      <c r="U335" s="3">
        <f>U334+A_CO2*(AX334+AY334*life1_CO2*(1-EXP(-1/life1_CO2))+AZ334*life2_CO2*(1-EXP(-1/life2_CO2))+BA334*life3_CO2*(1-EXP(-1/life3_CO2)))</f>
        <v>5.4204606470268236E-13</v>
      </c>
      <c r="V335" s="3">
        <f t="shared" si="65"/>
        <v>2.6105279667607252E-12</v>
      </c>
      <c r="W335" s="3">
        <f t="shared" si="66"/>
        <v>4.0306480020724666E-11</v>
      </c>
      <c r="X335" s="3">
        <f t="shared" si="67"/>
        <v>-3.5199999999999995E-12</v>
      </c>
      <c r="Y335" s="3">
        <f t="shared" si="68"/>
        <v>4.7929240720830719E-10</v>
      </c>
      <c r="Z335" s="142">
        <f>Z334+inventory[[#This Row],[Other_radfor]]</f>
        <v>0</v>
      </c>
      <c r="AA335" s="3">
        <f>SUM(inventory[[#This Row],[CO2_temp_s1]:[CO2_temp_s2]])</f>
        <v>1.2135551953444751E-15</v>
      </c>
      <c r="AB335" s="3">
        <f>inventory[[#This Row],[CH4_temp_s1]]+inventory[[#This Row],[CH4_temp_s2]]</f>
        <v>1.2659773946814871E-15</v>
      </c>
      <c r="AC335" s="3">
        <f>inventory[[#This Row],[gas1_temp_s1]]+inventory[[#This Row],[gas1_temp_s2]]</f>
        <v>4.0639378585842669E-14</v>
      </c>
      <c r="AD335" s="3">
        <f>inventory[[#This Row],[gas2_temp_s1]]+inventory[[#This Row],[gas2_temp_s2]]</f>
        <v>-1.6553807895033455E-15</v>
      </c>
      <c r="AE335" s="3">
        <f>inventory[[#This Row],[gas3_temp_s1]]+inventory[[#This Row],[gas3_temp_s2]]</f>
        <v>2.586572983251976E-13</v>
      </c>
      <c r="AF335" s="142">
        <f>inventory[[#This Row],[other_temp_s1]]+inventory[[#This Row],[other_temp_s2]]</f>
        <v>0</v>
      </c>
      <c r="AG335" s="118">
        <f>inventory[[#This Row],[CO2_flux]]+AG334</f>
        <v>1</v>
      </c>
      <c r="AH335" s="118">
        <f>inventory[[#This Row],[CH4_flux]]+AH334</f>
        <v>1</v>
      </c>
      <c r="AI335" s="118">
        <f>inventory[[#This Row],[Gas1_flux]]+AI334</f>
        <v>1</v>
      </c>
      <c r="AJ335" s="118">
        <f>inventory[[#This Row],[Gas2_flux]]+AJ334</f>
        <v>1</v>
      </c>
      <c r="AK335" s="144">
        <f>inventory[[#This Row],[Gas3_flux]]+AK334</f>
        <v>1</v>
      </c>
      <c r="AL335" s="113">
        <f>A_CO2*(AX334*clim_sens1*(1-EXP(-1/clim_time1))
+AY334*clim_sens1*life1_CO2/(life1_CO2-clim_time1)*(EXP(-1/life1_CO2)-EXP(-1/clim_time1))
+AZ334*clim_sens1*life2_CO2/(life2_CO2-clim_time1)*(EXP(-1/life2_CO2)-EXP(-1/clim_time1))
+BA334*clim_sens1*life3_CO2/(life3_CO2-clim_time1)*(EXP(-1/life3_CO2)-EXP(-1/clim_time1)))
+AL334*EXP(-1/clim_time1)</f>
        <v>8.3727961229443176E-16</v>
      </c>
      <c r="AM335" s="113">
        <f>A_CO2*(AX334*clim_sens2*(1-EXP(-1/clim_time2))
+AY334*clim_sens2*life1_CO2/(life1_CO2-clim_time2)*(EXP(-1/life1_CO2)-EXP(-1/clim_time2))
+AZ334*clim_sens2*life2_CO2/(life2_CO2-clim_time2)*(EXP(-1/life2_CO2)-EXP(-1/clim_time2))
+BA334*clim_sens2*life3_CO2/(life3_CO2-clim_time2)*(EXP(-1/life3_CO2)-EXP(-1/clim_time2)))
+AM334*EXP(-1/clim_time2)</f>
        <v>3.762755830500433E-16</v>
      </c>
      <c r="AN335" s="113">
        <f t="shared" si="69"/>
        <v>1.3393889957074082E-24</v>
      </c>
      <c r="AO335" s="113">
        <f t="shared" si="70"/>
        <v>1.2659773933420982E-15</v>
      </c>
      <c r="AP335" s="113">
        <f t="shared" si="71"/>
        <v>1.6087351539479896E-14</v>
      </c>
      <c r="AQ335" s="113">
        <f t="shared" si="72"/>
        <v>2.4552027046362773E-14</v>
      </c>
      <c r="AR335" s="113">
        <f t="shared" si="73"/>
        <v>-2.915387883392193E-30</v>
      </c>
      <c r="AS335" s="113">
        <f t="shared" si="74"/>
        <v>-1.6553807895033426E-15</v>
      </c>
      <c r="AT335" s="113">
        <f t="shared" si="75"/>
        <v>5.6483468978358194E-15</v>
      </c>
      <c r="AU335" s="113">
        <f t="shared" si="76"/>
        <v>2.5300895142736179E-13</v>
      </c>
      <c r="AV335" s="113">
        <f t="shared" si="77"/>
        <v>0</v>
      </c>
      <c r="AW335" s="149">
        <f>T334*Other_forcing_efficacy*clim_sens2*(1-EXP(-1/clim_time2))
+AW334*EXP(-1/clim_time2)</f>
        <v>0</v>
      </c>
      <c r="AX335" s="113">
        <f>p_0*(inventory[[#This Row],[CO2_flux]]+inventory[[#This Row],[CH4_to_CO2]])+AX334</f>
        <v>0.51608749999902848</v>
      </c>
      <c r="AY335" s="113">
        <f>p_1*(inventory[[#This Row],[CO2_flux]]+inventory[[#This Row],[CH4_to_CO2]])+AY334*EXP(-1/life1_CO2)</f>
        <v>0.23612775205746314</v>
      </c>
      <c r="AZ335" s="113">
        <f>p_2*(inventory[[#This Row],[CO2_flux]]+inventory[[#This Row],[CH4_to_CO2]])+AZ334*EXP(-1/life2_CO2)</f>
        <v>1.1097810839752146E-4</v>
      </c>
      <c r="BA335" s="113">
        <f>p_3*(inventory[[#This Row],[CO2_flux]]+inventory[[#This Row],[CH4_to_CO2]])+BA334*EXP(-1/life3_CO2)</f>
        <v>7.3730910456380545E-13</v>
      </c>
      <c r="BB335" s="113">
        <f>IF(fossil_CH4,K334*(1-EXP(-1/life_CH4))*CH4_to_CO2,0)</f>
        <v>3.7559607646660268E-13</v>
      </c>
    </row>
    <row r="336" spans="1:54" x14ac:dyDescent="0.2">
      <c r="A336" s="43">
        <v>329</v>
      </c>
      <c r="B336" s="107">
        <v>0</v>
      </c>
      <c r="C336" s="107">
        <v>0</v>
      </c>
      <c r="D336" s="107">
        <v>0</v>
      </c>
      <c r="E336" s="107">
        <v>0</v>
      </c>
      <c r="F336" s="107">
        <v>0</v>
      </c>
      <c r="G336" s="107">
        <v>0</v>
      </c>
      <c r="H336" s="131">
        <f>SUM(inventory[[#This Row],[CO2_IRF]:[other_IRF]])</f>
        <v>5.1926360611545932E-10</v>
      </c>
      <c r="I336" s="133">
        <f>SUM(inventory[[#This Row],[CO2_temp]:[other_temp]])</f>
        <v>2.9922029799469269E-13</v>
      </c>
      <c r="J336" s="117">
        <f>SUM(inventory[[#This Row],[CO2_mass0]:[CO2_mass3]])</f>
        <v>0.75172529134560651</v>
      </c>
      <c r="K336" s="117">
        <f>inventory[[#This Row],[CH4_flux]]+K335*EXP(-1/life_CH4)</f>
        <v>3.0004523223287231E-12</v>
      </c>
      <c r="L336" s="117">
        <f>inventory[[#This Row],[Gas1_flux]]+L335*EXP(-1/life_gas1)</f>
        <v>6.5940117167289744E-2</v>
      </c>
      <c r="M336" s="117">
        <f>inventory[[#This Row],[Gas2_flux]]+M335*EXP(-1/life_gas2)</f>
        <v>0</v>
      </c>
      <c r="N336" s="140">
        <f>inventory[[#This Row],[Gas3_flux]]+N335*EXP(-1/life_gas3)</f>
        <v>6.6807433471108096E-4</v>
      </c>
      <c r="O336" s="3">
        <f>inventory[[#This Row],[CO2]]*A_CO2</f>
        <v>1.3167971928500986E-15</v>
      </c>
      <c r="P336" s="3">
        <f>inventory[[#This Row],[CH4]]*A_CH4</f>
        <v>6.3167457261264264E-25</v>
      </c>
      <c r="Q336" s="3">
        <f>inventory[[#This Row],[gas1]]*A_gas1</f>
        <v>2.3529841539280144E-14</v>
      </c>
      <c r="R336" s="3">
        <f>inventory[[#This Row],[gas2]]*A_gas2</f>
        <v>0</v>
      </c>
      <c r="S336" s="3">
        <f>inventory[[#This Row],[gas3]]*A_gas3</f>
        <v>7.1204851542835415E-15</v>
      </c>
      <c r="T336" s="142">
        <f>inventory[[#This Row],[Other_forcing]]/earth_area</f>
        <v>0</v>
      </c>
      <c r="U336" s="3">
        <f>U335+A_CO2*(AX335+AY335*life1_CO2*(1-EXP(-1/life1_CO2))+AZ335*life2_CO2*(1-EXP(-1/life2_CO2))+BA335*life3_CO2*(1-EXP(-1/life3_CO2)))</f>
        <v>5.4336338799451896E-13</v>
      </c>
      <c r="V336" s="3">
        <f t="shared" si="65"/>
        <v>2.6105279667613831E-12</v>
      </c>
      <c r="W336" s="3">
        <f t="shared" si="66"/>
        <v>4.0330107361421746E-11</v>
      </c>
      <c r="X336" s="3">
        <f t="shared" si="67"/>
        <v>-3.5199999999999995E-12</v>
      </c>
      <c r="Y336" s="3">
        <f t="shared" si="68"/>
        <v>4.7929960739928171E-10</v>
      </c>
      <c r="Z336" s="142">
        <f>Z335+inventory[[#This Row],[Other_radfor]]</f>
        <v>0</v>
      </c>
      <c r="AA336" s="3">
        <f>SUM(inventory[[#This Row],[CO2_temp_s1]:[CO2_temp_s2]])</f>
        <v>1.2133362170028411E-15</v>
      </c>
      <c r="AB336" s="3">
        <f>inventory[[#This Row],[CH4_temp_s1]]+inventory[[#This Row],[CH4_temp_s2]]</f>
        <v>1.2628896463711211E-15</v>
      </c>
      <c r="AC336" s="3">
        <f>inventory[[#This Row],[gas1_temp_s1]]+inventory[[#This Row],[gas1_temp_s2]]</f>
        <v>4.0471812400171806E-14</v>
      </c>
      <c r="AD336" s="3">
        <f>inventory[[#This Row],[gas2_temp_s1]]+inventory[[#This Row],[gas2_temp_s2]]</f>
        <v>-1.6513432773865917E-15</v>
      </c>
      <c r="AE336" s="3">
        <f>inventory[[#This Row],[gas3_temp_s1]]+inventory[[#This Row],[gas3_temp_s2]]</f>
        <v>2.5792360300853352E-13</v>
      </c>
      <c r="AF336" s="142">
        <f>inventory[[#This Row],[other_temp_s1]]+inventory[[#This Row],[other_temp_s2]]</f>
        <v>0</v>
      </c>
      <c r="AG336" s="118">
        <f>inventory[[#This Row],[CO2_flux]]+AG335</f>
        <v>1</v>
      </c>
      <c r="AH336" s="118">
        <f>inventory[[#This Row],[CH4_flux]]+AH335</f>
        <v>1</v>
      </c>
      <c r="AI336" s="118">
        <f>inventory[[#This Row],[Gas1_flux]]+AI335</f>
        <v>1</v>
      </c>
      <c r="AJ336" s="118">
        <f>inventory[[#This Row],[Gas2_flux]]+AJ335</f>
        <v>1</v>
      </c>
      <c r="AK336" s="144">
        <f>inventory[[#This Row],[Gas3_flux]]+AK335</f>
        <v>1</v>
      </c>
      <c r="AL336" s="113">
        <f>A_CO2*(AX335*clim_sens1*(1-EXP(-1/clim_time1))
+AY335*clim_sens1*life1_CO2/(life1_CO2-clim_time1)*(EXP(-1/life1_CO2)-EXP(-1/clim_time1))
+AZ335*clim_sens1*life2_CO2/(life2_CO2-clim_time1)*(EXP(-1/life2_CO2)-EXP(-1/clim_time1))
+BA335*clim_sens1*life3_CO2/(life3_CO2-clim_time1)*(EXP(-1/life3_CO2)-EXP(-1/clim_time1)))
+AL335*EXP(-1/clim_time1)</f>
        <v>8.366000097491111E-16</v>
      </c>
      <c r="AM336" s="113">
        <f>A_CO2*(AX335*clim_sens2*(1-EXP(-1/clim_time2))
+AY335*clim_sens2*life1_CO2/(life1_CO2-clim_time2)*(EXP(-1/life1_CO2)-EXP(-1/clim_time2))
+AZ335*clim_sens2*life2_CO2/(life2_CO2-clim_time2)*(EXP(-1/life2_CO2)-EXP(-1/clim_time2))
+BA335*clim_sens2*life3_CO2/(life3_CO2-clim_time2)*(EXP(-1/life3_CO2)-EXP(-1/clim_time2)))
+AM335*EXP(-1/clim_time2)</f>
        <v>3.7673620725373003E-16</v>
      </c>
      <c r="AN336" s="113">
        <f t="shared" si="69"/>
        <v>1.2356146058886019E-24</v>
      </c>
      <c r="AO336" s="113">
        <f t="shared" si="70"/>
        <v>1.2628896451355065E-15</v>
      </c>
      <c r="AP336" s="113">
        <f t="shared" si="71"/>
        <v>1.5954946104490039E-14</v>
      </c>
      <c r="AQ336" s="113">
        <f t="shared" si="72"/>
        <v>2.4516866295681768E-14</v>
      </c>
      <c r="AR336" s="113">
        <f t="shared" si="73"/>
        <v>-2.5881808554805634E-30</v>
      </c>
      <c r="AS336" s="113">
        <f t="shared" si="74"/>
        <v>-1.6513432773865891E-15</v>
      </c>
      <c r="AT336" s="113">
        <f t="shared" si="75"/>
        <v>5.5242124578108789E-15</v>
      </c>
      <c r="AU336" s="113">
        <f t="shared" si="76"/>
        <v>2.5239939055072264E-13</v>
      </c>
      <c r="AV336" s="113">
        <f t="shared" si="77"/>
        <v>0</v>
      </c>
      <c r="AW336" s="149">
        <f>T335*Other_forcing_efficacy*clim_sens2*(1-EXP(-1/clim_time2))
+AW335*EXP(-1/clim_time2)</f>
        <v>0</v>
      </c>
      <c r="AX336" s="113">
        <f>p_0*(inventory[[#This Row],[CO2_flux]]+inventory[[#This Row],[CH4_to_CO2]])+AX335</f>
        <v>0.51608749999910375</v>
      </c>
      <c r="AY336" s="113">
        <f>p_1*(inventory[[#This Row],[CO2_flux]]+inventory[[#This Row],[CH4_to_CO2]])+AY335*EXP(-1/life1_CO2)</f>
        <v>0.23552980922209557</v>
      </c>
      <c r="AZ336" s="113">
        <f>p_2*(inventory[[#This Row],[CO2_flux]]+inventory[[#This Row],[CH4_to_CO2]])+AZ335*EXP(-1/life2_CO2)</f>
        <v>1.0798212372693803E-4</v>
      </c>
      <c r="BA336" s="113">
        <f>p_3*(inventory[[#This Row],[CO2_flux]]+inventory[[#This Row],[CH4_to_CO2]])+BA335*EXP(-1/life3_CO2)</f>
        <v>6.8018311735708451E-13</v>
      </c>
      <c r="BB336" s="113">
        <f>IF(fossil_CH4,K335*(1-EXP(-1/life_CH4))*CH4_to_CO2,0)</f>
        <v>3.4649526036882871E-13</v>
      </c>
    </row>
    <row r="337" spans="1:54" x14ac:dyDescent="0.2">
      <c r="A337" s="43">
        <v>330</v>
      </c>
      <c r="B337" s="107">
        <v>0</v>
      </c>
      <c r="C337" s="107">
        <v>0</v>
      </c>
      <c r="D337" s="107">
        <v>0</v>
      </c>
      <c r="E337" s="107">
        <v>0</v>
      </c>
      <c r="F337" s="107">
        <v>0</v>
      </c>
      <c r="G337" s="107">
        <v>0</v>
      </c>
      <c r="H337" s="131">
        <f>SUM(inventory[[#This Row],[CO2_IRF]:[other_IRF]])</f>
        <v>5.1929539721703441E-10</v>
      </c>
      <c r="I337" s="133">
        <f>SUM(inventory[[#This Row],[CO2_temp]:[other_temp]])</f>
        <v>2.9832478587834151E-13</v>
      </c>
      <c r="J337" s="117">
        <f>SUM(inventory[[#This Row],[CO2_mass0]:[CO2_mass3]])</f>
        <v>0.75112594756755924</v>
      </c>
      <c r="K337" s="117">
        <f>inventory[[#This Row],[CH4_flux]]+K336*EXP(-1/life_CH4)</f>
        <v>2.7679802154216344E-12</v>
      </c>
      <c r="L337" s="117">
        <f>inventory[[#This Row],[Gas1_flux]]+L336*EXP(-1/life_gas1)</f>
        <v>6.5397403229859402E-2</v>
      </c>
      <c r="M337" s="117">
        <f>inventory[[#This Row],[Gas2_flux]]+M336*EXP(-1/life_gas2)</f>
        <v>0</v>
      </c>
      <c r="N337" s="140">
        <f>inventory[[#This Row],[Gas3_flux]]+N336*EXP(-1/life_gas3)</f>
        <v>6.5339197986736988E-4</v>
      </c>
      <c r="O337" s="3">
        <f>inventory[[#This Row],[CO2]]*A_CO2</f>
        <v>1.3157473223540933E-15</v>
      </c>
      <c r="P337" s="3">
        <f>inventory[[#This Row],[CH4]]*A_CH4</f>
        <v>5.8273304546952019E-25</v>
      </c>
      <c r="Q337" s="3">
        <f>inventory[[#This Row],[gas1]]*A_gas1</f>
        <v>2.3336181389776657E-14</v>
      </c>
      <c r="R337" s="3">
        <f>inventory[[#This Row],[gas2]]*A_gas2</f>
        <v>0</v>
      </c>
      <c r="S337" s="3">
        <f>inventory[[#This Row],[gas3]]*A_gas3</f>
        <v>6.9639973440763433E-15</v>
      </c>
      <c r="T337" s="142">
        <f>inventory[[#This Row],[Other_forcing]]/earth_area</f>
        <v>0</v>
      </c>
      <c r="U337" s="3">
        <f>U336+A_CO2*(AX336+AY336*life1_CO2*(1-EXP(-1/life1_CO2))+AZ336*life2_CO2*(1-EXP(-1/life2_CO2))+BA336*life3_CO2*(1-EXP(-1/life3_CO2)))</f>
        <v>5.4467966001972555E-13</v>
      </c>
      <c r="V337" s="3">
        <f t="shared" si="65"/>
        <v>2.6105279667619902E-12</v>
      </c>
      <c r="W337" s="3">
        <f t="shared" si="66"/>
        <v>4.0353540239511668E-11</v>
      </c>
      <c r="X337" s="3">
        <f t="shared" si="67"/>
        <v>-3.5199999999999995E-12</v>
      </c>
      <c r="Y337" s="3">
        <f t="shared" si="68"/>
        <v>4.7930664935074101E-10</v>
      </c>
      <c r="Z337" s="142">
        <f>Z336+inventory[[#This Row],[Other_radfor]]</f>
        <v>0</v>
      </c>
      <c r="AA337" s="3">
        <f>SUM(inventory[[#This Row],[CO2_temp_s1]:[CO2_temp_s2]])</f>
        <v>1.2131168413487171E-15</v>
      </c>
      <c r="AB337" s="3">
        <f>inventory[[#This Row],[CH4_temp_s1]]+inventory[[#This Row],[CH4_temp_s2]]</f>
        <v>1.2598094291581909E-15</v>
      </c>
      <c r="AC337" s="3">
        <f>inventory[[#This Row],[gas1_temp_s1]]+inventory[[#This Row],[gas1_temp_s2]]</f>
        <v>4.0305218249030612E-14</v>
      </c>
      <c r="AD337" s="3">
        <f>inventory[[#This Row],[gas2_temp_s1]]+inventory[[#This Row],[gas2_temp_s2]]</f>
        <v>-1.647315612855479E-15</v>
      </c>
      <c r="AE337" s="3">
        <f>inventory[[#This Row],[gas3_temp_s1]]+inventory[[#This Row],[gas3_temp_s2]]</f>
        <v>2.571939569716595E-13</v>
      </c>
      <c r="AF337" s="142">
        <f>inventory[[#This Row],[other_temp_s1]]+inventory[[#This Row],[other_temp_s2]]</f>
        <v>0</v>
      </c>
      <c r="AG337" s="118">
        <f>inventory[[#This Row],[CO2_flux]]+AG336</f>
        <v>1</v>
      </c>
      <c r="AH337" s="118">
        <f>inventory[[#This Row],[CH4_flux]]+AH336</f>
        <v>1</v>
      </c>
      <c r="AI337" s="118">
        <f>inventory[[#This Row],[Gas1_flux]]+AI336</f>
        <v>1</v>
      </c>
      <c r="AJ337" s="118">
        <f>inventory[[#This Row],[Gas2_flux]]+AJ336</f>
        <v>1</v>
      </c>
      <c r="AK337" s="144">
        <f>inventory[[#This Row],[Gas3_flux]]+AK336</f>
        <v>1</v>
      </c>
      <c r="AL337" s="113">
        <f>A_CO2*(AX336*clim_sens1*(1-EXP(-1/clim_time1))
+AY336*clim_sens1*life1_CO2/(life1_CO2-clim_time1)*(EXP(-1/life1_CO2)-EXP(-1/clim_time1))
+AZ336*clim_sens1*life2_CO2/(life2_CO2-clim_time1)*(EXP(-1/life2_CO2)-EXP(-1/clim_time1))
+BA336*clim_sens1*life3_CO2/(life3_CO2-clim_time1)*(EXP(-1/life3_CO2)-EXP(-1/clim_time1)))
+AL336*EXP(-1/clim_time1)</f>
        <v>8.3592223334713335E-16</v>
      </c>
      <c r="AM337" s="113">
        <f>A_CO2*(AX336*clim_sens2*(1-EXP(-1/clim_time2))
+AY336*clim_sens2*life1_CO2/(life1_CO2-clim_time2)*(EXP(-1/life1_CO2)-EXP(-1/clim_time2))
+AZ336*clim_sens2*life2_CO2/(life2_CO2-clim_time2)*(EXP(-1/life2_CO2)-EXP(-1/clim_time2))
+BA336*clim_sens2*life3_CO2/(life3_CO2-clim_time2)*(EXP(-1/life3_CO2)-EXP(-1/clim_time2)))
+AM336*EXP(-1/clim_time2)</f>
        <v>3.7719460800158373E-16</v>
      </c>
      <c r="AN337" s="113">
        <f t="shared" si="69"/>
        <v>1.1398805364549282E-24</v>
      </c>
      <c r="AO337" s="113">
        <f t="shared" si="70"/>
        <v>1.2598094280183104E-15</v>
      </c>
      <c r="AP337" s="113">
        <f t="shared" si="71"/>
        <v>1.5823630419989677E-14</v>
      </c>
      <c r="AQ337" s="113">
        <f t="shared" si="72"/>
        <v>2.4481587829040931E-14</v>
      </c>
      <c r="AR337" s="113">
        <f t="shared" si="73"/>
        <v>-2.2976977364953123E-30</v>
      </c>
      <c r="AS337" s="113">
        <f t="shared" si="74"/>
        <v>-1.6473156128554766E-15</v>
      </c>
      <c r="AT337" s="113">
        <f t="shared" si="75"/>
        <v>5.4028061362034182E-15</v>
      </c>
      <c r="AU337" s="113">
        <f t="shared" si="76"/>
        <v>2.5179115083545609E-13</v>
      </c>
      <c r="AV337" s="113">
        <f t="shared" si="77"/>
        <v>0</v>
      </c>
      <c r="AW337" s="149">
        <f>T336*Other_forcing_efficacy*clim_sens2*(1-EXP(-1/clim_time2))
+AW336*EXP(-1/clim_time2)</f>
        <v>0</v>
      </c>
      <c r="AX337" s="113">
        <f>p_0*(inventory[[#This Row],[CO2_flux]]+inventory[[#This Row],[CH4_to_CO2]])+AX336</f>
        <v>0.51608749999917325</v>
      </c>
      <c r="AY337" s="113">
        <f>p_1*(inventory[[#This Row],[CO2_flux]]+inventory[[#This Row],[CH4_to_CO2]])+AY336*EXP(-1/life1_CO2)</f>
        <v>0.23493338054857424</v>
      </c>
      <c r="AZ337" s="113">
        <f>p_2*(inventory[[#This Row],[CO2_flux]]+inventory[[#This Row],[CH4_to_CO2]])+AZ336*EXP(-1/life2_CO2)</f>
        <v>1.0506701918422643E-4</v>
      </c>
      <c r="BA337" s="113">
        <f>p_3*(inventory[[#This Row],[CO2_flux]]+inventory[[#This Row],[CH4_to_CO2]])+BA336*EXP(-1/life3_CO2)</f>
        <v>6.2748319568263853E-13</v>
      </c>
      <c r="BB337" s="113">
        <f>IF(fossil_CH4,K336*(1-EXP(-1/life_CH4))*CH4_to_CO2,0)</f>
        <v>3.1964914699724716E-13</v>
      </c>
    </row>
    <row r="338" spans="1:54" x14ac:dyDescent="0.2">
      <c r="A338" s="43">
        <v>331</v>
      </c>
      <c r="B338" s="107">
        <v>0</v>
      </c>
      <c r="C338" s="107">
        <v>0</v>
      </c>
      <c r="D338" s="107">
        <v>0</v>
      </c>
      <c r="E338" s="107">
        <v>0</v>
      </c>
      <c r="F338" s="107">
        <v>0</v>
      </c>
      <c r="G338" s="107">
        <v>0</v>
      </c>
      <c r="H338" s="131">
        <f>SUM(inventory[[#This Row],[CO2_IRF]:[other_IRF]])</f>
        <v>5.1932683964616542E-10</v>
      </c>
      <c r="I338" s="133">
        <f>SUM(inventory[[#This Row],[CO2_temp]:[other_temp]])</f>
        <v>2.9743422582197256E-13</v>
      </c>
      <c r="J338" s="117">
        <f>SUM(inventory[[#This Row],[CO2_mass0]:[CO2_mass3]])</f>
        <v>0.75052819281374161</v>
      </c>
      <c r="K338" s="117">
        <f>inventory[[#This Row],[CH4_flux]]+K337*EXP(-1/life_CH4)</f>
        <v>2.5535198196447783E-12</v>
      </c>
      <c r="L338" s="117">
        <f>inventory[[#This Row],[Gas1_flux]]+L337*EXP(-1/life_gas1)</f>
        <v>6.4859156048487951E-2</v>
      </c>
      <c r="M338" s="117">
        <f>inventory[[#This Row],[Gas2_flux]]+M337*EXP(-1/life_gas2)</f>
        <v>0</v>
      </c>
      <c r="N338" s="140">
        <f>inventory[[#This Row],[Gas3_flux]]+N337*EXP(-1/life_gas3)</f>
        <v>6.3903230100828534E-4</v>
      </c>
      <c r="O338" s="3">
        <f>inventory[[#This Row],[CO2]]*A_CO2</f>
        <v>1.314700235351831E-15</v>
      </c>
      <c r="P338" s="3">
        <f>inventory[[#This Row],[CH4]]*A_CH4</f>
        <v>5.3758345990985266E-25</v>
      </c>
      <c r="Q338" s="3">
        <f>inventory[[#This Row],[gas1]]*A_gas1</f>
        <v>2.314411514193388E-14</v>
      </c>
      <c r="R338" s="3">
        <f>inventory[[#This Row],[gas2]]*A_gas2</f>
        <v>0</v>
      </c>
      <c r="S338" s="3">
        <f>inventory[[#This Row],[gas3]]*A_gas3</f>
        <v>6.8109486864286738E-15</v>
      </c>
      <c r="T338" s="142">
        <f>inventory[[#This Row],[Other_forcing]]/earth_area</f>
        <v>0</v>
      </c>
      <c r="U338" s="3">
        <f>U337+A_CO2*(AX337+AY337*life1_CO2*(1-EXP(-1/life1_CO2))+AZ337*life2_CO2*(1-EXP(-1/life2_CO2))+BA337*life3_CO2*(1-EXP(-1/life3_CO2)))</f>
        <v>5.4599488356705646E-13</v>
      </c>
      <c r="V338" s="3">
        <f t="shared" si="65"/>
        <v>2.61052796676255E-12</v>
      </c>
      <c r="W338" s="3">
        <f t="shared" si="66"/>
        <v>4.0376780255500643E-11</v>
      </c>
      <c r="X338" s="3">
        <f t="shared" si="67"/>
        <v>-3.5199999999999995E-12</v>
      </c>
      <c r="Y338" s="3">
        <f t="shared" si="68"/>
        <v>4.7931353654033521E-10</v>
      </c>
      <c r="Z338" s="142">
        <f>Z337+inventory[[#This Row],[Other_radfor]]</f>
        <v>0</v>
      </c>
      <c r="AA338" s="3">
        <f>SUM(inventory[[#This Row],[CO2_temp_s1]:[CO2_temp_s2]])</f>
        <v>1.2128970692589513E-15</v>
      </c>
      <c r="AB338" s="3">
        <f>inventory[[#This Row],[CH4_temp_s1]]+inventory[[#This Row],[CH4_temp_s2]]</f>
        <v>1.256736724673576E-15</v>
      </c>
      <c r="AC338" s="3">
        <f>inventory[[#This Row],[gas1_temp_s1]]+inventory[[#This Row],[gas1_temp_s2]]</f>
        <v>4.0139589125114411E-14</v>
      </c>
      <c r="AD338" s="3">
        <f>inventory[[#This Row],[gas2_temp_s1]]+inventory[[#This Row],[gas2_temp_s2]]</f>
        <v>-1.6432977718915174E-15</v>
      </c>
      <c r="AE338" s="3">
        <f>inventory[[#This Row],[gas3_temp_s1]]+inventory[[#This Row],[gas3_temp_s2]]</f>
        <v>2.5646830067481716E-13</v>
      </c>
      <c r="AF338" s="142">
        <f>inventory[[#This Row],[other_temp_s1]]+inventory[[#This Row],[other_temp_s2]]</f>
        <v>0</v>
      </c>
      <c r="AG338" s="118">
        <f>inventory[[#This Row],[CO2_flux]]+AG337</f>
        <v>1</v>
      </c>
      <c r="AH338" s="118">
        <f>inventory[[#This Row],[CH4_flux]]+AH337</f>
        <v>1</v>
      </c>
      <c r="AI338" s="118">
        <f>inventory[[#This Row],[Gas1_flux]]+AI337</f>
        <v>1</v>
      </c>
      <c r="AJ338" s="118">
        <f>inventory[[#This Row],[Gas2_flux]]+AJ337</f>
        <v>1</v>
      </c>
      <c r="AK338" s="144">
        <f>inventory[[#This Row],[Gas3_flux]]+AK337</f>
        <v>1</v>
      </c>
      <c r="AL338" s="113">
        <f>A_CO2*(AX337*clim_sens1*(1-EXP(-1/clim_time1))
+AY337*clim_sens1*life1_CO2/(life1_CO2-clim_time1)*(EXP(-1/life1_CO2)-EXP(-1/clim_time1))
+AZ337*clim_sens1*life2_CO2/(life2_CO2-clim_time1)*(EXP(-1/life2_CO2)-EXP(-1/clim_time1))
+BA337*clim_sens1*life3_CO2/(life3_CO2-clim_time1)*(EXP(-1/life3_CO2)-EXP(-1/clim_time1)))
+AL337*EXP(-1/clim_time1)</f>
        <v>8.3524627562430126E-16</v>
      </c>
      <c r="AM338" s="113">
        <f>A_CO2*(AX337*clim_sens2*(1-EXP(-1/clim_time2))
+AY337*clim_sens2*life1_CO2/(life1_CO2-clim_time2)*(EXP(-1/life1_CO2)-EXP(-1/clim_time2))
+AZ337*clim_sens2*life2_CO2/(life2_CO2-clim_time2)*(EXP(-1/life2_CO2)-EXP(-1/clim_time2))
+BA337*clim_sens2*life3_CO2/(life3_CO2-clim_time2)*(EXP(-1/life3_CO2)-EXP(-1/clim_time2)))
+AM337*EXP(-1/clim_time2)</f>
        <v>3.7765079363465018E-16</v>
      </c>
      <c r="AN338" s="113">
        <f t="shared" si="69"/>
        <v>1.051563833243882E-24</v>
      </c>
      <c r="AO338" s="113">
        <f t="shared" si="70"/>
        <v>1.2567367236220122E-15</v>
      </c>
      <c r="AP338" s="113">
        <f t="shared" si="71"/>
        <v>1.5693395516889823E-14</v>
      </c>
      <c r="AQ338" s="113">
        <f t="shared" si="72"/>
        <v>2.4446193608224585E-14</v>
      </c>
      <c r="AR338" s="113">
        <f t="shared" si="73"/>
        <v>-2.0398168378057259E-30</v>
      </c>
      <c r="AS338" s="113">
        <f t="shared" si="74"/>
        <v>-1.6432977718915154E-15</v>
      </c>
      <c r="AT338" s="113">
        <f t="shared" si="75"/>
        <v>5.2840679768070992E-15</v>
      </c>
      <c r="AU338" s="113">
        <f t="shared" si="76"/>
        <v>2.5118423269801007E-13</v>
      </c>
      <c r="AV338" s="113">
        <f t="shared" si="77"/>
        <v>0</v>
      </c>
      <c r="AW338" s="149">
        <f>T337*Other_forcing_efficacy*clim_sens2*(1-EXP(-1/clim_time2))
+AW337*EXP(-1/clim_time2)</f>
        <v>0</v>
      </c>
      <c r="AX338" s="113">
        <f>p_0*(inventory[[#This Row],[CO2_flux]]+inventory[[#This Row],[CH4_to_CO2]])+AX337</f>
        <v>0.51608749999923731</v>
      </c>
      <c r="AY338" s="113">
        <f>p_1*(inventory[[#This Row],[CO2_flux]]+inventory[[#This Row],[CH4_to_CO2]])+AY337*EXP(-1/life1_CO2)</f>
        <v>0.23433846220260976</v>
      </c>
      <c r="AZ338" s="113">
        <f>p_2*(inventory[[#This Row],[CO2_flux]]+inventory[[#This Row],[CH4_to_CO2]])+AZ337*EXP(-1/life2_CO2)</f>
        <v>1.0223061131564535E-4</v>
      </c>
      <c r="BA338" s="113">
        <f>p_3*(inventory[[#This Row],[CO2_flux]]+inventory[[#This Row],[CH4_to_CO2]])+BA337*EXP(-1/life3_CO2)</f>
        <v>5.7886641231848201E-13</v>
      </c>
      <c r="BB338" s="113">
        <f>IF(fossil_CH4,K337*(1-EXP(-1/life_CH4))*CH4_to_CO2,0)</f>
        <v>2.9488304419317715E-13</v>
      </c>
    </row>
    <row r="339" spans="1:54" x14ac:dyDescent="0.2">
      <c r="A339" s="43">
        <v>332</v>
      </c>
      <c r="B339" s="107">
        <v>0</v>
      </c>
      <c r="C339" s="107">
        <v>0</v>
      </c>
      <c r="D339" s="107">
        <v>0</v>
      </c>
      <c r="E339" s="107">
        <v>0</v>
      </c>
      <c r="F339" s="107">
        <v>0</v>
      </c>
      <c r="G339" s="107">
        <v>0</v>
      </c>
      <c r="H339" s="131">
        <f>SUM(inventory[[#This Row],[CO2_IRF]:[other_IRF]])</f>
        <v>5.1935793839418526E-10</v>
      </c>
      <c r="I339" s="133">
        <f>SUM(inventory[[#This Row],[CO2_temp]:[other_temp]])</f>
        <v>2.9654855257702986E-13</v>
      </c>
      <c r="J339" s="117">
        <f>SUM(inventory[[#This Row],[CO2_mass0]:[CO2_mass3]])</f>
        <v>0.74993202113506507</v>
      </c>
      <c r="K339" s="117">
        <f>inventory[[#This Row],[CH4_flux]]+K338*EXP(-1/life_CH4)</f>
        <v>2.3556756052627591E-12</v>
      </c>
      <c r="L339" s="117">
        <f>inventory[[#This Row],[Gas1_flux]]+L338*EXP(-1/life_gas1)</f>
        <v>6.4325338859959433E-2</v>
      </c>
      <c r="M339" s="117">
        <f>inventory[[#This Row],[Gas2_flux]]+M338*EXP(-1/life_gas2)</f>
        <v>0</v>
      </c>
      <c r="N339" s="140">
        <f>inventory[[#This Row],[Gas3_flux]]+N338*EXP(-1/life_gas3)</f>
        <v>6.2498820664256714E-4</v>
      </c>
      <c r="O339" s="3">
        <f>inventory[[#This Row],[CO2]]*A_CO2</f>
        <v>1.3136559214222932E-15</v>
      </c>
      <c r="P339" s="3">
        <f>inventory[[#This Row],[CH4]]*A_CH4</f>
        <v>4.959320200140668E-25</v>
      </c>
      <c r="Q339" s="3">
        <f>inventory[[#This Row],[gas1]]*A_gas1</f>
        <v>2.2953629677293988E-14</v>
      </c>
      <c r="R339" s="3">
        <f>inventory[[#This Row],[gas2]]*A_gas2</f>
        <v>0</v>
      </c>
      <c r="S339" s="3">
        <f>inventory[[#This Row],[gas3]]*A_gas3</f>
        <v>6.6612635986461883E-15</v>
      </c>
      <c r="T339" s="142">
        <f>inventory[[#This Row],[Other_forcing]]/earth_area</f>
        <v>0</v>
      </c>
      <c r="U339" s="3">
        <f>U338+A_CO2*(AX338+AY338*life1_CO2*(1-EXP(-1/life1_CO2))+AZ338*life2_CO2*(1-EXP(-1/life2_CO2))+BA338*life3_CO2*(1-EXP(-1/life3_CO2)))</f>
        <v>5.4730906141478496E-13</v>
      </c>
      <c r="V339" s="3">
        <f t="shared" si="65"/>
        <v>2.6105279667630666E-12</v>
      </c>
      <c r="W339" s="3">
        <f t="shared" si="66"/>
        <v>4.0399828996722066E-11</v>
      </c>
      <c r="X339" s="3">
        <f t="shared" si="67"/>
        <v>-3.5199999999999995E-12</v>
      </c>
      <c r="Y339" s="3">
        <f t="shared" si="68"/>
        <v>4.7932027236928538E-10</v>
      </c>
      <c r="Z339" s="142">
        <f>Z338+inventory[[#This Row],[Other_radfor]]</f>
        <v>0</v>
      </c>
      <c r="AA339" s="3">
        <f>SUM(inventory[[#This Row],[CO2_temp_s1]:[CO2_temp_s2]])</f>
        <v>1.2126769016746493E-15</v>
      </c>
      <c r="AB339" s="3">
        <f>inventory[[#This Row],[CH4_temp_s1]]+inventory[[#This Row],[CH4_temp_s2]]</f>
        <v>1.2536715145930054E-15</v>
      </c>
      <c r="AC339" s="3">
        <f>inventory[[#This Row],[gas1_temp_s1]]+inventory[[#This Row],[gas1_temp_s2]]</f>
        <v>3.9974918076369703E-14</v>
      </c>
      <c r="AD339" s="3">
        <f>inventory[[#This Row],[gas2_temp_s1]]+inventory[[#This Row],[gas2_temp_s2]]</f>
        <v>-1.6392897305347991E-15</v>
      </c>
      <c r="AE339" s="3">
        <f>inventory[[#This Row],[gas3_temp_s1]]+inventory[[#This Row],[gas3_temp_s2]]</f>
        <v>2.5574657581492728E-13</v>
      </c>
      <c r="AF339" s="142">
        <f>inventory[[#This Row],[other_temp_s1]]+inventory[[#This Row],[other_temp_s2]]</f>
        <v>0</v>
      </c>
      <c r="AG339" s="118">
        <f>inventory[[#This Row],[CO2_flux]]+AG338</f>
        <v>1</v>
      </c>
      <c r="AH339" s="118">
        <f>inventory[[#This Row],[CH4_flux]]+AH338</f>
        <v>1</v>
      </c>
      <c r="AI339" s="118">
        <f>inventory[[#This Row],[Gas1_flux]]+AI338</f>
        <v>1</v>
      </c>
      <c r="AJ339" s="118">
        <f>inventory[[#This Row],[Gas2_flux]]+AJ338</f>
        <v>1</v>
      </c>
      <c r="AK339" s="144">
        <f>inventory[[#This Row],[Gas3_flux]]+AK338</f>
        <v>1</v>
      </c>
      <c r="AL339" s="113">
        <f>A_CO2*(AX338*clim_sens1*(1-EXP(-1/clim_time1))
+AY338*clim_sens1*life1_CO2/(life1_CO2-clim_time1)*(EXP(-1/life1_CO2)-EXP(-1/clim_time1))
+AZ338*clim_sens1*life2_CO2/(life2_CO2-clim_time1)*(EXP(-1/life2_CO2)-EXP(-1/clim_time1))
+BA338*clim_sens1*life3_CO2/(life3_CO2-clim_time1)*(EXP(-1/life3_CO2)-EXP(-1/clim_time1)))
+AL338*EXP(-1/clim_time1)</f>
        <v>8.3457212921198464E-16</v>
      </c>
      <c r="AM339" s="113">
        <f>A_CO2*(AX338*clim_sens2*(1-EXP(-1/clim_time2))
+AY338*clim_sens2*life1_CO2/(life1_CO2-clim_time2)*(EXP(-1/life1_CO2)-EXP(-1/clim_time2))
+AZ338*clim_sens2*life2_CO2/(life2_CO2-clim_time2)*(EXP(-1/life2_CO2)-EXP(-1/clim_time2))
+BA338*clim_sens2*life3_CO2/(life3_CO2-clim_time2)*(EXP(-1/life3_CO2)-EXP(-1/clim_time2)))
+AM338*EXP(-1/clim_time2)</f>
        <v>3.7810477246266464E-16</v>
      </c>
      <c r="AN339" s="113">
        <f t="shared" si="69"/>
        <v>9.7008980774845745E-25</v>
      </c>
      <c r="AO339" s="113">
        <f t="shared" si="70"/>
        <v>1.2536715136229155E-15</v>
      </c>
      <c r="AP339" s="113">
        <f t="shared" si="71"/>
        <v>1.5564232499920726E-14</v>
      </c>
      <c r="AQ339" s="113">
        <f t="shared" si="72"/>
        <v>2.4410685576448977E-14</v>
      </c>
      <c r="AR339" s="113">
        <f t="shared" si="73"/>
        <v>-1.8108790663398211E-30</v>
      </c>
      <c r="AS339" s="113">
        <f t="shared" si="74"/>
        <v>-1.6392897305347973E-15</v>
      </c>
      <c r="AT339" s="113">
        <f t="shared" si="75"/>
        <v>5.1679393410807768E-15</v>
      </c>
      <c r="AU339" s="113">
        <f t="shared" si="76"/>
        <v>2.505786364738465E-13</v>
      </c>
      <c r="AV339" s="113">
        <f t="shared" si="77"/>
        <v>0</v>
      </c>
      <c r="AW339" s="149">
        <f>T338*Other_forcing_efficacy*clim_sens2*(1-EXP(-1/clim_time2))
+AW338*EXP(-1/clim_time2)</f>
        <v>0</v>
      </c>
      <c r="AX339" s="113">
        <f>p_0*(inventory[[#This Row],[CO2_flux]]+inventory[[#This Row],[CH4_to_CO2]])+AX338</f>
        <v>0.51608749999929637</v>
      </c>
      <c r="AY339" s="113">
        <f>p_1*(inventory[[#This Row],[CO2_flux]]+inventory[[#This Row],[CH4_to_CO2]])+AY338*EXP(-1/life1_CO2)</f>
        <v>0.23374505035962231</v>
      </c>
      <c r="AZ339" s="113">
        <f>p_2*(inventory[[#This Row],[CO2_flux]]+inventory[[#This Row],[CH4_to_CO2]])+AZ338*EXP(-1/life2_CO2)</f>
        <v>9.9470775612313803E-5</v>
      </c>
      <c r="BA339" s="113">
        <f>p_3*(inventory[[#This Row],[CO2_flux]]+inventory[[#This Row],[CH4_to_CO2]])+BA338*EXP(-1/life3_CO2)</f>
        <v>5.3401640970788166E-13</v>
      </c>
      <c r="BB339" s="113">
        <f>IF(fossil_CH4,K338*(1-EXP(-1/life_CH4))*CH4_to_CO2,0)</f>
        <v>2.7203579477527635E-13</v>
      </c>
    </row>
    <row r="340" spans="1:54" x14ac:dyDescent="0.2">
      <c r="A340" s="43">
        <v>333</v>
      </c>
      <c r="B340" s="107">
        <v>0</v>
      </c>
      <c r="C340" s="107">
        <v>0</v>
      </c>
      <c r="D340" s="107">
        <v>0</v>
      </c>
      <c r="E340" s="107">
        <v>0</v>
      </c>
      <c r="F340" s="107">
        <v>0</v>
      </c>
      <c r="G340" s="107">
        <v>0</v>
      </c>
      <c r="H340" s="131">
        <f>SUM(inventory[[#This Row],[CO2_IRF]:[other_IRF]])</f>
        <v>5.1938869836460313E-10</v>
      </c>
      <c r="I340" s="133">
        <f>SUM(inventory[[#This Row],[CO2_temp]:[other_temp]])</f>
        <v>2.9566770215948416E-13</v>
      </c>
      <c r="J340" s="117">
        <f>SUM(inventory[[#This Row],[CO2_mass0]:[CO2_mass3]])</f>
        <v>0.74933742664947944</v>
      </c>
      <c r="K340" s="117">
        <f>inventory[[#This Row],[CH4_flux]]+K339*EXP(-1/life_CH4)</f>
        <v>2.1731601668171191E-12</v>
      </c>
      <c r="L340" s="117">
        <f>inventory[[#This Row],[Gas1_flux]]+L339*EXP(-1/life_gas1)</f>
        <v>6.3795915203634077E-2</v>
      </c>
      <c r="M340" s="117">
        <f>inventory[[#This Row],[Gas2_flux]]+M339*EXP(-1/life_gas2)</f>
        <v>0</v>
      </c>
      <c r="N340" s="140">
        <f>inventory[[#This Row],[Gas3_flux]]+N339*EXP(-1/life_gas3)</f>
        <v>6.1125276112956265E-4</v>
      </c>
      <c r="O340" s="3">
        <f>inventory[[#This Row],[CO2]]*A_CO2</f>
        <v>1.3126143702618928E-15</v>
      </c>
      <c r="P340" s="3">
        <f>inventory[[#This Row],[CH4]]*A_CH4</f>
        <v>4.5750769288265644E-25</v>
      </c>
      <c r="Q340" s="3">
        <f>inventory[[#This Row],[gas1]]*A_gas1</f>
        <v>2.2764711985369391E-14</v>
      </c>
      <c r="R340" s="3">
        <f>inventory[[#This Row],[gas2]]*A_gas2</f>
        <v>0</v>
      </c>
      <c r="S340" s="3">
        <f>inventory[[#This Row],[gas3]]*A_gas3</f>
        <v>6.5148681591250527E-15</v>
      </c>
      <c r="T340" s="142">
        <f>inventory[[#This Row],[Other_forcing]]/earth_area</f>
        <v>0</v>
      </c>
      <c r="U340" s="3">
        <f>U339+A_CO2*(AX339+AY339*life1_CO2*(1-EXP(-1/life1_CO2))+AZ339*life2_CO2*(1-EXP(-1/life2_CO2))+BA339*life3_CO2*(1-EXP(-1/life3_CO2)))</f>
        <v>5.4862219633082239E-13</v>
      </c>
      <c r="V340" s="3">
        <f t="shared" si="65"/>
        <v>2.6105279667635432E-12</v>
      </c>
      <c r="W340" s="3">
        <f t="shared" si="66"/>
        <v>4.0422688037444943E-11</v>
      </c>
      <c r="X340" s="3">
        <f t="shared" si="67"/>
        <v>-3.5199999999999995E-12</v>
      </c>
      <c r="Y340" s="3">
        <f t="shared" si="68"/>
        <v>4.7932686016406384E-10</v>
      </c>
      <c r="Z340" s="142">
        <f>Z339+inventory[[#This Row],[Other_radfor]]</f>
        <v>0</v>
      </c>
      <c r="AA340" s="3">
        <f>SUM(inventory[[#This Row],[CO2_temp_s1]:[CO2_temp_s2]])</f>
        <v>1.2124563395990613E-15</v>
      </c>
      <c r="AB340" s="3">
        <f>inventory[[#This Row],[CH4_temp_s1]]+inventory[[#This Row],[CH4_temp_s2]]</f>
        <v>1.2506137806369436E-15</v>
      </c>
      <c r="AC340" s="3">
        <f>inventory[[#This Row],[gas1_temp_s1]]+inventory[[#This Row],[gas1_temp_s2]]</f>
        <v>3.981119820554534E-14</v>
      </c>
      <c r="AD340" s="3">
        <f>inventory[[#This Row],[gas2_temp_s1]]+inventory[[#This Row],[gas2_temp_s2]]</f>
        <v>-1.635291464883855E-15</v>
      </c>
      <c r="AE340" s="3">
        <f>inventory[[#This Row],[gas3_temp_s1]]+inventory[[#This Row],[gas3_temp_s2]]</f>
        <v>2.5502872529858665E-13</v>
      </c>
      <c r="AF340" s="142">
        <f>inventory[[#This Row],[other_temp_s1]]+inventory[[#This Row],[other_temp_s2]]</f>
        <v>0</v>
      </c>
      <c r="AG340" s="118">
        <f>inventory[[#This Row],[CO2_flux]]+AG339</f>
        <v>1</v>
      </c>
      <c r="AH340" s="118">
        <f>inventory[[#This Row],[CH4_flux]]+AH339</f>
        <v>1</v>
      </c>
      <c r="AI340" s="118">
        <f>inventory[[#This Row],[Gas1_flux]]+AI339</f>
        <v>1</v>
      </c>
      <c r="AJ340" s="118">
        <f>inventory[[#This Row],[Gas2_flux]]+AJ339</f>
        <v>1</v>
      </c>
      <c r="AK340" s="144">
        <f>inventory[[#This Row],[Gas3_flux]]+AK339</f>
        <v>1</v>
      </c>
      <c r="AL340" s="113">
        <f>A_CO2*(AX339*clim_sens1*(1-EXP(-1/clim_time1))
+AY339*clim_sens1*life1_CO2/(life1_CO2-clim_time1)*(EXP(-1/life1_CO2)-EXP(-1/clim_time1))
+AZ339*clim_sens1*life2_CO2/(life2_CO2-clim_time1)*(EXP(-1/life2_CO2)-EXP(-1/clim_time1))
+BA339*clim_sens1*life3_CO2/(life3_CO2-clim_time1)*(EXP(-1/life3_CO2)-EXP(-1/clim_time1)))
+AL339*EXP(-1/clim_time1)</f>
        <v>8.3389978683480886E-16</v>
      </c>
      <c r="AM340" s="113">
        <f>A_CO2*(AX339*clim_sens2*(1-EXP(-1/clim_time2))
+AY339*clim_sens2*life1_CO2/(life1_CO2-clim_time2)*(EXP(-1/life1_CO2)-EXP(-1/clim_time2))
+AZ339*clim_sens2*life2_CO2/(life2_CO2-clim_time2)*(EXP(-1/life2_CO2)-EXP(-1/clim_time2))
+BA339*clim_sens2*life3_CO2/(life3_CO2-clim_time2)*(EXP(-1/life3_CO2)-EXP(-1/clim_time2)))
+AM339*EXP(-1/clim_time2)</f>
        <v>3.7855655276425249E-16</v>
      </c>
      <c r="AN340" s="113">
        <f t="shared" si="69"/>
        <v>8.9492829756644639E-25</v>
      </c>
      <c r="AO340" s="113">
        <f t="shared" si="70"/>
        <v>1.2506137797420152E-15</v>
      </c>
      <c r="AP340" s="113">
        <f t="shared" si="71"/>
        <v>1.5436132547024321E-14</v>
      </c>
      <c r="AQ340" s="113">
        <f t="shared" si="72"/>
        <v>2.4375065658521016E-14</v>
      </c>
      <c r="AR340" s="113">
        <f t="shared" si="73"/>
        <v>-1.6076360054147686E-30</v>
      </c>
      <c r="AS340" s="113">
        <f t="shared" si="74"/>
        <v>-1.6352914648838534E-15</v>
      </c>
      <c r="AT340" s="113">
        <f t="shared" si="75"/>
        <v>5.0543628791899998E-15</v>
      </c>
      <c r="AU340" s="113">
        <f t="shared" si="76"/>
        <v>2.4997436241939663E-13</v>
      </c>
      <c r="AV340" s="113">
        <f t="shared" si="77"/>
        <v>0</v>
      </c>
      <c r="AW340" s="149">
        <f>T339*Other_forcing_efficacy*clim_sens2*(1-EXP(-1/clim_time2))
+AW339*EXP(-1/clim_time2)</f>
        <v>0</v>
      </c>
      <c r="AX340" s="113">
        <f>p_0*(inventory[[#This Row],[CO2_flux]]+inventory[[#This Row],[CH4_to_CO2]])+AX339</f>
        <v>0.51608749999935088</v>
      </c>
      <c r="AY340" s="113">
        <f>p_1*(inventory[[#This Row],[CO2_flux]]+inventory[[#This Row],[CH4_to_CO2]])+AY339*EXP(-1/life1_CO2)</f>
        <v>0.23315314120471697</v>
      </c>
      <c r="AZ340" s="113">
        <f>p_2*(inventory[[#This Row],[CO2_flux]]+inventory[[#This Row],[CH4_to_CO2]])+AZ339*EXP(-1/life2_CO2)</f>
        <v>9.6785444918928755E-5</v>
      </c>
      <c r="BA340" s="113">
        <f>p_3*(inventory[[#This Row],[CO2_flux]]+inventory[[#This Row],[CH4_to_CO2]])+BA339*EXP(-1/life3_CO2)</f>
        <v>4.9264134136771911E-13</v>
      </c>
      <c r="BB340" s="113">
        <f>IF(fossil_CH4,K339*(1-EXP(-1/life_CH4))*CH4_to_CO2,0)</f>
        <v>2.5095872786275486E-13</v>
      </c>
    </row>
    <row r="341" spans="1:54" x14ac:dyDescent="0.2">
      <c r="A341" s="43">
        <v>334</v>
      </c>
      <c r="B341" s="107">
        <v>0</v>
      </c>
      <c r="C341" s="107">
        <v>0</v>
      </c>
      <c r="D341" s="107">
        <v>0</v>
      </c>
      <c r="E341" s="107">
        <v>0</v>
      </c>
      <c r="F341" s="107">
        <v>0</v>
      </c>
      <c r="G341" s="107">
        <v>0</v>
      </c>
      <c r="H341" s="131">
        <f>SUM(inventory[[#This Row],[CO2_IRF]:[other_IRF]])</f>
        <v>5.1941912437485472E-10</v>
      </c>
      <c r="I341" s="133">
        <f>SUM(inventory[[#This Row],[CO2_temp]:[other_temp]])</f>
        <v>2.9479161182297516E-13</v>
      </c>
      <c r="J341" s="117">
        <f>SUM(inventory[[#This Row],[CO2_mass0]:[CO2_mass3]])</f>
        <v>0.74874440354040028</v>
      </c>
      <c r="K341" s="117">
        <f>inventory[[#This Row],[CH4_flux]]+K340*EXP(-1/life_CH4)</f>
        <v>2.0047858457632726E-12</v>
      </c>
      <c r="L341" s="117">
        <f>inventory[[#This Row],[Gas1_flux]]+L340*EXP(-1/life_gas1)</f>
        <v>6.327084891895797E-2</v>
      </c>
      <c r="M341" s="117">
        <f>inventory[[#This Row],[Gas2_flux]]+M340*EXP(-1/life_gas2)</f>
        <v>0</v>
      </c>
      <c r="N341" s="140">
        <f>inventory[[#This Row],[Gas3_flux]]+N340*EXP(-1/life_gas3)</f>
        <v>5.9781918125407824E-4</v>
      </c>
      <c r="O341" s="3">
        <f>inventory[[#This Row],[CO2]]*A_CO2</f>
        <v>1.3115755716817188E-15</v>
      </c>
      <c r="P341" s="3">
        <f>inventory[[#This Row],[CH4]]*A_CH4</f>
        <v>4.2206044497968515E-25</v>
      </c>
      <c r="Q341" s="3">
        <f>inventory[[#This Row],[gas1]]*A_gas1</f>
        <v>2.2577349162754085E-14</v>
      </c>
      <c r="R341" s="3">
        <f>inventory[[#This Row],[gas2]]*A_gas2</f>
        <v>0</v>
      </c>
      <c r="S341" s="3">
        <f>inventory[[#This Row],[gas3]]*A_gas3</f>
        <v>6.371690070845946E-15</v>
      </c>
      <c r="T341" s="142">
        <f>inventory[[#This Row],[Other_forcing]]/earth_area</f>
        <v>0</v>
      </c>
      <c r="U341" s="3">
        <f>U340+A_CO2*(AX340+AY340*life1_CO2*(1-EXP(-1/life1_CO2))+AZ340*life2_CO2*(1-EXP(-1/life2_CO2))+BA340*life3_CO2*(1-EXP(-1/life3_CO2)))</f>
        <v>5.499342910728339E-13</v>
      </c>
      <c r="V341" s="3">
        <f t="shared" si="65"/>
        <v>2.6105279667639826E-12</v>
      </c>
      <c r="W341" s="3">
        <f t="shared" si="66"/>
        <v>4.0445358938981396E-11</v>
      </c>
      <c r="X341" s="3">
        <f t="shared" si="67"/>
        <v>-3.5199999999999995E-12</v>
      </c>
      <c r="Y341" s="3">
        <f t="shared" si="68"/>
        <v>4.7933330317803645E-10</v>
      </c>
      <c r="Z341" s="142">
        <f>Z340+inventory[[#This Row],[Other_radfor]]</f>
        <v>0</v>
      </c>
      <c r="AA341" s="3">
        <f>SUM(inventory[[#This Row],[CO2_temp_s1]:[CO2_temp_s2]])</f>
        <v>1.2122353840955315E-15</v>
      </c>
      <c r="AB341" s="3">
        <f>inventory[[#This Row],[CH4_temp_s1]]+inventory[[#This Row],[CH4_temp_s2]]</f>
        <v>1.2475635045704793E-15</v>
      </c>
      <c r="AC341" s="3">
        <f>inventory[[#This Row],[gas1_temp_s1]]+inventory[[#This Row],[gas1_temp_s2]]</f>
        <v>3.9648422669747345E-14</v>
      </c>
      <c r="AD341" s="3">
        <f>inventory[[#This Row],[gas2_temp_s1]]+inventory[[#This Row],[gas2_temp_s2]]</f>
        <v>-1.6313029510955118E-15</v>
      </c>
      <c r="AE341" s="3">
        <f>inventory[[#This Row],[gas3_temp_s1]]+inventory[[#This Row],[gas3_temp_s2]]</f>
        <v>2.5431469321565732E-13</v>
      </c>
      <c r="AF341" s="142">
        <f>inventory[[#This Row],[other_temp_s1]]+inventory[[#This Row],[other_temp_s2]]</f>
        <v>0</v>
      </c>
      <c r="AG341" s="118">
        <f>inventory[[#This Row],[CO2_flux]]+AG340</f>
        <v>1</v>
      </c>
      <c r="AH341" s="118">
        <f>inventory[[#This Row],[CH4_flux]]+AH340</f>
        <v>1</v>
      </c>
      <c r="AI341" s="118">
        <f>inventory[[#This Row],[Gas1_flux]]+AI340</f>
        <v>1</v>
      </c>
      <c r="AJ341" s="118">
        <f>inventory[[#This Row],[Gas2_flux]]+AJ340</f>
        <v>1</v>
      </c>
      <c r="AK341" s="144">
        <f>inventory[[#This Row],[Gas3_flux]]+AK340</f>
        <v>1</v>
      </c>
      <c r="AL341" s="113">
        <f>A_CO2*(AX340*clim_sens1*(1-EXP(-1/clim_time1))
+AY340*clim_sens1*life1_CO2/(life1_CO2-clim_time1)*(EXP(-1/life1_CO2)-EXP(-1/clim_time1))
+AZ340*clim_sens1*life2_CO2/(life2_CO2-clim_time1)*(EXP(-1/life2_CO2)-EXP(-1/clim_time1))
+BA340*clim_sens1*life3_CO2/(life3_CO2-clim_time1)*(EXP(-1/life3_CO2)-EXP(-1/clim_time1)))
+AL340*EXP(-1/clim_time1)</f>
        <v>8.3322924130840497E-16</v>
      </c>
      <c r="AM341" s="113">
        <f>A_CO2*(AX340*clim_sens2*(1-EXP(-1/clim_time2))
+AY340*clim_sens2*life1_CO2/(life1_CO2-clim_time2)*(EXP(-1/life1_CO2)-EXP(-1/clim_time2))
+AZ340*clim_sens2*life2_CO2/(life2_CO2-clim_time2)*(EXP(-1/life2_CO2)-EXP(-1/clim_time2))
+BA340*clim_sens2*life3_CO2/(life3_CO2-clim_time2)*(EXP(-1/life3_CO2)-EXP(-1/clim_time2)))
+AM340*EXP(-1/clim_time2)</f>
        <v>3.7900614278712651E-16</v>
      </c>
      <c r="AN341" s="113">
        <f t="shared" si="69"/>
        <v>8.255902165836515E-25</v>
      </c>
      <c r="AO341" s="113">
        <f t="shared" si="70"/>
        <v>1.247563503744889E-15</v>
      </c>
      <c r="AP341" s="113">
        <f t="shared" si="71"/>
        <v>1.5309086908751664E-14</v>
      </c>
      <c r="AQ341" s="113">
        <f t="shared" si="72"/>
        <v>2.4339335760995678E-14</v>
      </c>
      <c r="AR341" s="113">
        <f t="shared" si="73"/>
        <v>-1.4272038226880469E-30</v>
      </c>
      <c r="AS341" s="113">
        <f t="shared" si="74"/>
        <v>-1.6313029510955104E-15</v>
      </c>
      <c r="AT341" s="113">
        <f t="shared" si="75"/>
        <v>4.9432825016849443E-15</v>
      </c>
      <c r="AU341" s="113">
        <f t="shared" si="76"/>
        <v>2.493714107139724E-13</v>
      </c>
      <c r="AV341" s="113">
        <f t="shared" si="77"/>
        <v>0</v>
      </c>
      <c r="AW341" s="149">
        <f>T340*Other_forcing_efficacy*clim_sens2*(1-EXP(-1/clim_time2))
+AW340*EXP(-1/clim_time2)</f>
        <v>0</v>
      </c>
      <c r="AX341" s="113">
        <f>p_0*(inventory[[#This Row],[CO2_flux]]+inventory[[#This Row],[CH4_to_CO2]])+AX340</f>
        <v>0.51608749999940118</v>
      </c>
      <c r="AY341" s="113">
        <f>p_1*(inventory[[#This Row],[CO2_flux]]+inventory[[#This Row],[CH4_to_CO2]])+AY340*EXP(-1/life1_CO2)</f>
        <v>0.23256273093265914</v>
      </c>
      <c r="AZ341" s="113">
        <f>p_2*(inventory[[#This Row],[CO2_flux]]+inventory[[#This Row],[CH4_to_CO2]])+AZ340*EXP(-1/life2_CO2)</f>
        <v>9.4172607885440951E-5</v>
      </c>
      <c r="BA341" s="113">
        <f>p_3*(inventory[[#This Row],[CO2_flux]]+inventory[[#This Row],[CH4_to_CO2]])+BA340*EXP(-1/life3_CO2)</f>
        <v>4.5447197279451607E-13</v>
      </c>
      <c r="BB341" s="113">
        <f>IF(fossil_CH4,K340*(1-EXP(-1/life_CH4))*CH4_to_CO2,0)</f>
        <v>2.3151469144903923E-13</v>
      </c>
    </row>
    <row r="342" spans="1:54" x14ac:dyDescent="0.2">
      <c r="A342" s="43">
        <v>335</v>
      </c>
      <c r="B342" s="107">
        <v>0</v>
      </c>
      <c r="C342" s="107">
        <v>0</v>
      </c>
      <c r="D342" s="107">
        <v>0</v>
      </c>
      <c r="E342" s="107">
        <v>0</v>
      </c>
      <c r="F342" s="107">
        <v>0</v>
      </c>
      <c r="G342" s="107">
        <v>0</v>
      </c>
      <c r="H342" s="131">
        <f>SUM(inventory[[#This Row],[CO2_IRF]:[other_IRF]])</f>
        <v>5.1944922115801537E-10</v>
      </c>
      <c r="I342" s="133">
        <f>SUM(inventory[[#This Row],[CO2_temp]:[other_temp]])</f>
        <v>2.9392022003253783E-13</v>
      </c>
      <c r="J342" s="117">
        <f>SUM(inventory[[#This Row],[CO2_mass0]:[CO2_mass3]])</f>
        <v>0.74815294605517746</v>
      </c>
      <c r="K342" s="117">
        <f>inventory[[#This Row],[CH4_flux]]+K341*EXP(-1/life_CH4)</f>
        <v>1.8494570021773227E-12</v>
      </c>
      <c r="L342" s="117">
        <f>inventory[[#This Row],[Gas1_flux]]+L341*EXP(-1/life_gas1)</f>
        <v>6.2750104142993243E-2</v>
      </c>
      <c r="M342" s="117">
        <f>inventory[[#This Row],[Gas2_flux]]+M341*EXP(-1/life_gas2)</f>
        <v>0</v>
      </c>
      <c r="N342" s="140">
        <f>inventory[[#This Row],[Gas3_flux]]+N341*EXP(-1/life_gas3)</f>
        <v>5.8468083287650568E-4</v>
      </c>
      <c r="O342" s="3">
        <f>inventory[[#This Row],[CO2]]*A_CO2</f>
        <v>1.3105395156048541E-15</v>
      </c>
      <c r="P342" s="3">
        <f>inventory[[#This Row],[CH4]]*A_CH4</f>
        <v>3.8935961512266552E-25</v>
      </c>
      <c r="Q342" s="3">
        <f>inventory[[#This Row],[gas1]]*A_gas1</f>
        <v>2.2391528412242344E-14</v>
      </c>
      <c r="R342" s="3">
        <f>inventory[[#This Row],[gas2]]*A_gas2</f>
        <v>0</v>
      </c>
      <c r="S342" s="3">
        <f>inventory[[#This Row],[gas3]]*A_gas3</f>
        <v>6.23165862567036E-15</v>
      </c>
      <c r="T342" s="142">
        <f>inventory[[#This Row],[Other_forcing]]/earth_area</f>
        <v>0</v>
      </c>
      <c r="U342" s="3">
        <f>U341+A_CO2*(AX341+AY341*life1_CO2*(1-EXP(-1/life1_CO2))+AZ341*life2_CO2*(1-EXP(-1/life2_CO2))+BA341*life3_CO2*(1-EXP(-1/life3_CO2)))</f>
        <v>5.5124534838835201E-13</v>
      </c>
      <c r="V342" s="3">
        <f t="shared" si="65"/>
        <v>2.6105279667643881E-12</v>
      </c>
      <c r="W342" s="3">
        <f t="shared" si="66"/>
        <v>4.0467843249793319E-11</v>
      </c>
      <c r="X342" s="3">
        <f t="shared" si="67"/>
        <v>-3.5199999999999995E-12</v>
      </c>
      <c r="Y342" s="3">
        <f t="shared" si="68"/>
        <v>4.7933960459306934E-10</v>
      </c>
      <c r="Z342" s="142">
        <f>Z341+inventory[[#This Row],[Other_radfor]]</f>
        <v>0</v>
      </c>
      <c r="AA342" s="3">
        <f>SUM(inventory[[#This Row],[CO2_temp_s1]:[CO2_temp_s2]])</f>
        <v>1.2120140362855003E-15</v>
      </c>
      <c r="AB342" s="3">
        <f>inventory[[#This Row],[CH4_temp_s1]]+inventory[[#This Row],[CH4_temp_s2]]</f>
        <v>1.2445206682032127E-15</v>
      </c>
      <c r="AC342" s="3">
        <f>inventory[[#This Row],[gas1_temp_s1]]+inventory[[#This Row],[gas1_temp_s2]]</f>
        <v>3.9486584679997425E-14</v>
      </c>
      <c r="AD342" s="3">
        <f>inventory[[#This Row],[gas2_temp_s1]]+inventory[[#This Row],[gas2_temp_s2]]</f>
        <v>-1.627324165384751E-15</v>
      </c>
      <c r="AE342" s="3">
        <f>inventory[[#This Row],[gas3_temp_s1]]+inventory[[#This Row],[gas3_temp_s2]]</f>
        <v>2.5360442481343647E-13</v>
      </c>
      <c r="AF342" s="142">
        <f>inventory[[#This Row],[other_temp_s1]]+inventory[[#This Row],[other_temp_s2]]</f>
        <v>0</v>
      </c>
      <c r="AG342" s="118">
        <f>inventory[[#This Row],[CO2_flux]]+AG341</f>
        <v>1</v>
      </c>
      <c r="AH342" s="118">
        <f>inventory[[#This Row],[CH4_flux]]+AH341</f>
        <v>1</v>
      </c>
      <c r="AI342" s="118">
        <f>inventory[[#This Row],[Gas1_flux]]+AI341</f>
        <v>1</v>
      </c>
      <c r="AJ342" s="118">
        <f>inventory[[#This Row],[Gas2_flux]]+AJ341</f>
        <v>1</v>
      </c>
      <c r="AK342" s="144">
        <f>inventory[[#This Row],[Gas3_flux]]+AK341</f>
        <v>1</v>
      </c>
      <c r="AL342" s="113">
        <f>A_CO2*(AX341*clim_sens1*(1-EXP(-1/clim_time1))
+AY341*clim_sens1*life1_CO2/(life1_CO2-clim_time1)*(EXP(-1/life1_CO2)-EXP(-1/clim_time1))
+AZ341*clim_sens1*life2_CO2/(life2_CO2-clim_time1)*(EXP(-1/life2_CO2)-EXP(-1/clim_time1))
+BA341*clim_sens1*life3_CO2/(life3_CO2-clim_time1)*(EXP(-1/life3_CO2)-EXP(-1/clim_time1)))
+AL341*EXP(-1/clim_time1)</f>
        <v>8.3256048553721938E-16</v>
      </c>
      <c r="AM342" s="113">
        <f>A_CO2*(AX341*clim_sens2*(1-EXP(-1/clim_time2))
+AY341*clim_sens2*life1_CO2/(life1_CO2-clim_time2)*(EXP(-1/life1_CO2)-EXP(-1/clim_time2))
+AZ341*clim_sens2*life2_CO2/(life2_CO2-clim_time2)*(EXP(-1/life2_CO2)-EXP(-1/clim_time2))
+BA341*clim_sens2*life3_CO2/(life3_CO2-clim_time2)*(EXP(-1/life3_CO2)-EXP(-1/clim_time2)))
+AM341*EXP(-1/clim_time2)</f>
        <v>3.794535507482809E-16</v>
      </c>
      <c r="AN342" s="113">
        <f t="shared" si="69"/>
        <v>7.616243724430367E-25</v>
      </c>
      <c r="AO342" s="113">
        <f t="shared" si="70"/>
        <v>1.2445206674415884E-15</v>
      </c>
      <c r="AP342" s="113">
        <f t="shared" si="71"/>
        <v>1.5183086907665324E-14</v>
      </c>
      <c r="AQ342" s="113">
        <f t="shared" si="72"/>
        <v>2.4303497772332101E-14</v>
      </c>
      <c r="AR342" s="113">
        <f t="shared" si="73"/>
        <v>-1.2670223512254895E-30</v>
      </c>
      <c r="AS342" s="113">
        <f t="shared" si="74"/>
        <v>-1.6273241653847498E-15</v>
      </c>
      <c r="AT342" s="113">
        <f t="shared" si="75"/>
        <v>4.8346433518007756E-15</v>
      </c>
      <c r="AU342" s="113">
        <f t="shared" si="76"/>
        <v>2.4876978146163569E-13</v>
      </c>
      <c r="AV342" s="113">
        <f t="shared" si="77"/>
        <v>0</v>
      </c>
      <c r="AW342" s="149">
        <f>T341*Other_forcing_efficacy*clim_sens2*(1-EXP(-1/clim_time2))
+AW341*EXP(-1/clim_time2)</f>
        <v>0</v>
      </c>
      <c r="AX342" s="113">
        <f>p_0*(inventory[[#This Row],[CO2_flux]]+inventory[[#This Row],[CH4_to_CO2]])+AX341</f>
        <v>0.51608749999944759</v>
      </c>
      <c r="AY342" s="113">
        <f>p_1*(inventory[[#This Row],[CO2_flux]]+inventory[[#This Row],[CH4_to_CO2]])+AY341*EXP(-1/life1_CO2)</f>
        <v>0.23197381574785017</v>
      </c>
      <c r="AZ342" s="113">
        <f>p_2*(inventory[[#This Row],[CO2_flux]]+inventory[[#This Row],[CH4_to_CO2]])+AZ341*EXP(-1/life2_CO2)</f>
        <v>9.1630307460529342E-5</v>
      </c>
      <c r="BA342" s="113">
        <f>p_3*(inventory[[#This Row],[CO2_flux]]+inventory[[#This Row],[CH4_to_CO2]])+BA341*EXP(-1/life3_CO2)</f>
        <v>4.1925992951040109E-13</v>
      </c>
      <c r="BB342" s="113">
        <f>IF(fossil_CH4,K341*(1-EXP(-1/life_CH4))*CH4_to_CO2,0)</f>
        <v>2.1357715993068095E-13</v>
      </c>
    </row>
    <row r="343" spans="1:54" x14ac:dyDescent="0.2">
      <c r="A343" s="43">
        <v>336</v>
      </c>
      <c r="B343" s="107">
        <v>0</v>
      </c>
      <c r="C343" s="107">
        <v>0</v>
      </c>
      <c r="D343" s="107">
        <v>0</v>
      </c>
      <c r="E343" s="107">
        <v>0</v>
      </c>
      <c r="F343" s="107">
        <v>0</v>
      </c>
      <c r="G343" s="107">
        <v>0</v>
      </c>
      <c r="H343" s="131">
        <f>SUM(inventory[[#This Row],[CO2_IRF]:[other_IRF]])</f>
        <v>5.1947899336447835E-10</v>
      </c>
      <c r="I343" s="133">
        <f>SUM(inventory[[#This Row],[CO2_temp]:[other_temp]])</f>
        <v>2.930534664388992E-13</v>
      </c>
      <c r="J343" s="117">
        <f>SUM(inventory[[#This Row],[CO2_mass0]:[CO2_mass3]])</f>
        <v>0.74756304850360589</v>
      </c>
      <c r="K343" s="117">
        <f>inventory[[#This Row],[CH4_flux]]+K342*EXP(-1/life_CH4)</f>
        <v>1.7061628852434672E-12</v>
      </c>
      <c r="L343" s="117">
        <f>inventory[[#This Row],[Gas1_flux]]+L342*EXP(-1/life_gas1)</f>
        <v>6.2233645307968592E-2</v>
      </c>
      <c r="M343" s="117">
        <f>inventory[[#This Row],[Gas2_flux]]+M342*EXP(-1/life_gas2)</f>
        <v>0</v>
      </c>
      <c r="N343" s="140">
        <f>inventory[[#This Row],[Gas3_flux]]+N342*EXP(-1/life_gas3)</f>
        <v>5.7183122765656869E-4</v>
      </c>
      <c r="O343" s="3">
        <f>inventory[[#This Row],[CO2]]*A_CO2</f>
        <v>1.3095061920637662E-15</v>
      </c>
      <c r="P343" s="3">
        <f>inventory[[#This Row],[CH4]]*A_CH4</f>
        <v>3.5919241353159068E-25</v>
      </c>
      <c r="Q343" s="3">
        <f>inventory[[#This Row],[gas1]]*A_gas1</f>
        <v>2.2207237041954646E-14</v>
      </c>
      <c r="R343" s="3">
        <f>inventory[[#This Row],[gas2]]*A_gas2</f>
        <v>0</v>
      </c>
      <c r="S343" s="3">
        <f>inventory[[#This Row],[gas3]]*A_gas3</f>
        <v>6.0947046694215632E-15</v>
      </c>
      <c r="T343" s="142">
        <f>inventory[[#This Row],[Other_forcing]]/earth_area</f>
        <v>0</v>
      </c>
      <c r="U343" s="3">
        <f>U342+A_CO2*(AX342+AY342*life1_CO2*(1-EXP(-1/life1_CO2))+AZ342*life2_CO2*(1-EXP(-1/life2_CO2))+BA342*life3_CO2*(1-EXP(-1/life3_CO2)))</f>
        <v>5.5255537101488733E-13</v>
      </c>
      <c r="V343" s="3">
        <f t="shared" si="65"/>
        <v>2.6105279667647621E-12</v>
      </c>
      <c r="W343" s="3">
        <f t="shared" si="66"/>
        <v>4.0490142505598128E-11</v>
      </c>
      <c r="X343" s="3">
        <f t="shared" si="67"/>
        <v>-3.5199999999999995E-12</v>
      </c>
      <c r="Y343" s="3">
        <f t="shared" si="68"/>
        <v>4.7934576752110057E-10</v>
      </c>
      <c r="Z343" s="142">
        <f>Z342+inventory[[#This Row],[Other_radfor]]</f>
        <v>0</v>
      </c>
      <c r="AA343" s="3">
        <f>SUM(inventory[[#This Row],[CO2_temp_s1]:[CO2_temp_s2]])</f>
        <v>1.2117922973465651E-15</v>
      </c>
      <c r="AB343" s="3">
        <f>inventory[[#This Row],[CH4_temp_s1]]+inventory[[#This Row],[CH4_temp_s2]]</f>
        <v>1.2414852533891453E-15</v>
      </c>
      <c r="AC343" s="3">
        <f>inventory[[#This Row],[gas1_temp_s1]]+inventory[[#This Row],[gas1_temp_s2]]</f>
        <v>3.9325677500795102E-14</v>
      </c>
      <c r="AD343" s="3">
        <f>inventory[[#This Row],[gas2_temp_s1]]+inventory[[#This Row],[gas2_temp_s2]]</f>
        <v>-1.6233550840245657E-15</v>
      </c>
      <c r="AE343" s="3">
        <f>inventory[[#This Row],[gas3_temp_s1]]+inventory[[#This Row],[gas3_temp_s2]]</f>
        <v>2.5289786647139297E-13</v>
      </c>
      <c r="AF343" s="142">
        <f>inventory[[#This Row],[other_temp_s1]]+inventory[[#This Row],[other_temp_s2]]</f>
        <v>0</v>
      </c>
      <c r="AG343" s="118">
        <f>inventory[[#This Row],[CO2_flux]]+AG342</f>
        <v>1</v>
      </c>
      <c r="AH343" s="118">
        <f>inventory[[#This Row],[CH4_flux]]+AH342</f>
        <v>1</v>
      </c>
      <c r="AI343" s="118">
        <f>inventory[[#This Row],[Gas1_flux]]+AI342</f>
        <v>1</v>
      </c>
      <c r="AJ343" s="118">
        <f>inventory[[#This Row],[Gas2_flux]]+AJ342</f>
        <v>1</v>
      </c>
      <c r="AK343" s="144">
        <f>inventory[[#This Row],[Gas3_flux]]+AK342</f>
        <v>1</v>
      </c>
      <c r="AL343" s="113">
        <f>A_CO2*(AX342*clim_sens1*(1-EXP(-1/clim_time1))
+AY342*clim_sens1*life1_CO2/(life1_CO2-clim_time1)*(EXP(-1/life1_CO2)-EXP(-1/clim_time1))
+AZ342*clim_sens1*life2_CO2/(life2_CO2-clim_time1)*(EXP(-1/life2_CO2)-EXP(-1/clim_time1))
+BA342*clim_sens1*life3_CO2/(life3_CO2-clim_time1)*(EXP(-1/life3_CO2)-EXP(-1/clim_time1)))
+AL342*EXP(-1/clim_time1)</f>
        <v>8.318935125123831E-16</v>
      </c>
      <c r="AM343" s="113">
        <f>A_CO2*(AX342*clim_sens2*(1-EXP(-1/clim_time2))
+AY342*clim_sens2*life1_CO2/(life1_CO2-clim_time2)*(EXP(-1/life1_CO2)-EXP(-1/clim_time2))
+AZ342*clim_sens2*life2_CO2/(life2_CO2-clim_time2)*(EXP(-1/life2_CO2)-EXP(-1/clim_time2))
+BA342*clim_sens2*life3_CO2/(life3_CO2-clim_time2)*(EXP(-1/life3_CO2)-EXP(-1/clim_time2)))
+AM342*EXP(-1/clim_time2)</f>
        <v>3.7989878483418202E-16</v>
      </c>
      <c r="AN343" s="113">
        <f t="shared" si="69"/>
        <v>7.0261453059103615E-25</v>
      </c>
      <c r="AO343" s="113">
        <f t="shared" si="70"/>
        <v>1.2414852526865307E-15</v>
      </c>
      <c r="AP343" s="113">
        <f t="shared" si="71"/>
        <v>1.5058123937746708E-14</v>
      </c>
      <c r="AQ343" s="113">
        <f t="shared" si="72"/>
        <v>2.4267553563048397E-14</v>
      </c>
      <c r="AR343" s="113">
        <f t="shared" si="73"/>
        <v>-1.1248187630841698E-30</v>
      </c>
      <c r="AS343" s="113">
        <f t="shared" si="74"/>
        <v>-1.6233550840245645E-15</v>
      </c>
      <c r="AT343" s="113">
        <f t="shared" si="75"/>
        <v>4.7283917783667755E-15</v>
      </c>
      <c r="AU343" s="113">
        <f t="shared" si="76"/>
        <v>2.4816947469302617E-13</v>
      </c>
      <c r="AV343" s="113">
        <f t="shared" si="77"/>
        <v>0</v>
      </c>
      <c r="AW343" s="149">
        <f>T342*Other_forcing_efficacy*clim_sens2*(1-EXP(-1/clim_time2))
+AW342*EXP(-1/clim_time2)</f>
        <v>0</v>
      </c>
      <c r="AX343" s="113">
        <f>p_0*(inventory[[#This Row],[CO2_flux]]+inventory[[#This Row],[CH4_to_CO2]])+AX342</f>
        <v>0.51608749999949044</v>
      </c>
      <c r="AY343" s="113">
        <f>p_1*(inventory[[#This Row],[CO2_flux]]+inventory[[#This Row],[CH4_to_CO2]])+AY342*EXP(-1/life1_CO2)</f>
        <v>0.2313863918643029</v>
      </c>
      <c r="AZ343" s="113">
        <f>p_2*(inventory[[#This Row],[CO2_flux]]+inventory[[#This Row],[CH4_to_CO2]])+AZ342*EXP(-1/life2_CO2)</f>
        <v>8.9156639425745749E-5</v>
      </c>
      <c r="BA343" s="113">
        <f>p_3*(inventory[[#This Row],[CO2_flux]]+inventory[[#This Row],[CH4_to_CO2]])+BA342*EXP(-1/life3_CO2)</f>
        <v>3.8677608084875844E-13</v>
      </c>
      <c r="BB343" s="113">
        <f>IF(fossil_CH4,K342*(1-EXP(-1/life_CH4))*CH4_to_CO2,0)</f>
        <v>1.9702941078405144E-13</v>
      </c>
    </row>
    <row r="344" spans="1:54" x14ac:dyDescent="0.2">
      <c r="A344" s="43">
        <v>337</v>
      </c>
      <c r="B344" s="107">
        <v>0</v>
      </c>
      <c r="C344" s="107">
        <v>0</v>
      </c>
      <c r="D344" s="107">
        <v>0</v>
      </c>
      <c r="E344" s="107">
        <v>0</v>
      </c>
      <c r="F344" s="107">
        <v>0</v>
      </c>
      <c r="G344" s="107">
        <v>0</v>
      </c>
      <c r="H344" s="131">
        <f>SUM(inventory[[#This Row],[CO2_IRF]:[other_IRF]])</f>
        <v>5.1950844556359537E-10</v>
      </c>
      <c r="I344" s="133">
        <f>SUM(inventory[[#This Row],[CO2_temp]:[other_temp]])</f>
        <v>2.9219129185333385E-13</v>
      </c>
      <c r="J344" s="117">
        <f>SUM(inventory[[#This Row],[CO2_mass0]:[CO2_mass3]])</f>
        <v>0.74697470525647336</v>
      </c>
      <c r="K344" s="117">
        <f>inventory[[#This Row],[CH4_flux]]+K343*EXP(-1/life_CH4)</f>
        <v>1.5739710561290527E-12</v>
      </c>
      <c r="L344" s="117">
        <f>inventory[[#This Row],[Gas1_flux]]+L343*EXP(-1/life_gas1)</f>
        <v>6.172143713884988E-2</v>
      </c>
      <c r="M344" s="117">
        <f>inventory[[#This Row],[Gas2_flux]]+M343*EXP(-1/life_gas2)</f>
        <v>0</v>
      </c>
      <c r="N344" s="140">
        <f>inventory[[#This Row],[Gas3_flux]]+N343*EXP(-1/life_gas3)</f>
        <v>5.5926401984907287E-4</v>
      </c>
      <c r="O344" s="3">
        <f>inventory[[#This Row],[CO2]]*A_CO2</f>
        <v>1.3084755911977641E-15</v>
      </c>
      <c r="P344" s="3">
        <f>inventory[[#This Row],[CH4]]*A_CH4</f>
        <v>3.3136253717017489E-25</v>
      </c>
      <c r="Q344" s="3">
        <f>inventory[[#This Row],[gas1]]*A_gas1</f>
        <v>2.2024462464470776E-14</v>
      </c>
      <c r="R344" s="3">
        <f>inventory[[#This Row],[gas2]]*A_gas2</f>
        <v>0</v>
      </c>
      <c r="S344" s="3">
        <f>inventory[[#This Row],[gas3]]*A_gas3</f>
        <v>5.9607605677329851E-15</v>
      </c>
      <c r="T344" s="142">
        <f>inventory[[#This Row],[Other_forcing]]/earth_area</f>
        <v>0</v>
      </c>
      <c r="U344" s="3">
        <f>U343+A_CO2*(AX343+AY343*life1_CO2*(1-EXP(-1/life1_CO2))+AZ343*life2_CO2*(1-EXP(-1/life2_CO2))+BA343*life3_CO2*(1-EXP(-1/life3_CO2)))</f>
        <v>5.5386436168003644E-13</v>
      </c>
      <c r="V344" s="3">
        <f t="shared" si="65"/>
        <v>2.610527966765107E-12</v>
      </c>
      <c r="W344" s="3">
        <f t="shared" si="66"/>
        <v>4.0512258229473675E-11</v>
      </c>
      <c r="X344" s="3">
        <f t="shared" si="67"/>
        <v>-3.5199999999999995E-12</v>
      </c>
      <c r="Y344" s="3">
        <f t="shared" si="68"/>
        <v>4.7935179500567657E-10</v>
      </c>
      <c r="Z344" s="142">
        <f>Z343+inventory[[#This Row],[Other_radfor]]</f>
        <v>0</v>
      </c>
      <c r="AA344" s="3">
        <f>SUM(inventory[[#This Row],[CO2_temp_s1]:[CO2_temp_s2]])</f>
        <v>1.2115701685105924E-15</v>
      </c>
      <c r="AB344" s="3">
        <f>inventory[[#This Row],[CH4_temp_s1]]+inventory[[#This Row],[CH4_temp_s2]]</f>
        <v>1.2384572420265668E-15</v>
      </c>
      <c r="AC344" s="3">
        <f>inventory[[#This Row],[gas1_temp_s1]]+inventory[[#This Row],[gas1_temp_s2]]</f>
        <v>3.9165694449683398E-14</v>
      </c>
      <c r="AD344" s="3">
        <f>inventory[[#This Row],[gas2_temp_s1]]+inventory[[#This Row],[gas2_temp_s2]]</f>
        <v>-1.6193956833458197E-15</v>
      </c>
      <c r="AE344" s="3">
        <f>inventory[[#This Row],[gas3_temp_s1]]+inventory[[#This Row],[gas3_temp_s2]]</f>
        <v>2.5219496567645912E-13</v>
      </c>
      <c r="AF344" s="142">
        <f>inventory[[#This Row],[other_temp_s1]]+inventory[[#This Row],[other_temp_s2]]</f>
        <v>0</v>
      </c>
      <c r="AG344" s="118">
        <f>inventory[[#This Row],[CO2_flux]]+AG343</f>
        <v>1</v>
      </c>
      <c r="AH344" s="118">
        <f>inventory[[#This Row],[CH4_flux]]+AH343</f>
        <v>1</v>
      </c>
      <c r="AI344" s="118">
        <f>inventory[[#This Row],[Gas1_flux]]+AI343</f>
        <v>1</v>
      </c>
      <c r="AJ344" s="118">
        <f>inventory[[#This Row],[Gas2_flux]]+AJ343</f>
        <v>1</v>
      </c>
      <c r="AK344" s="144">
        <f>inventory[[#This Row],[Gas3_flux]]+AK343</f>
        <v>1</v>
      </c>
      <c r="AL344" s="113">
        <f>A_CO2*(AX343*clim_sens1*(1-EXP(-1/clim_time1))
+AY343*clim_sens1*life1_CO2/(life1_CO2-clim_time1)*(EXP(-1/life1_CO2)-EXP(-1/clim_time1))
+AZ343*clim_sens1*life2_CO2/(life2_CO2-clim_time1)*(EXP(-1/life2_CO2)-EXP(-1/clim_time1))
+BA343*clim_sens1*life3_CO2/(life3_CO2-clim_time1)*(EXP(-1/life3_CO2)-EXP(-1/clim_time1)))
+AL343*EXP(-1/clim_time1)</f>
        <v>8.3122831530963649E-16</v>
      </c>
      <c r="AM344" s="113">
        <f>A_CO2*(AX343*clim_sens2*(1-EXP(-1/clim_time2))
+AY343*clim_sens2*life1_CO2/(life1_CO2-clim_time2)*(EXP(-1/life1_CO2)-EXP(-1/clim_time2))
+AZ343*clim_sens2*life2_CO2/(life2_CO2-clim_time2)*(EXP(-1/life2_CO2)-EXP(-1/clim_time2))
+BA343*clim_sens2*life3_CO2/(life3_CO2-clim_time2)*(EXP(-1/life3_CO2)-EXP(-1/clim_time2)))
+AM343*EXP(-1/clim_time2)</f>
        <v>3.8034185320095586E-16</v>
      </c>
      <c r="AN344" s="113">
        <f t="shared" si="69"/>
        <v>6.4817670579671679E-25</v>
      </c>
      <c r="AO344" s="113">
        <f t="shared" si="70"/>
        <v>1.2384572413783902E-15</v>
      </c>
      <c r="AP344" s="113">
        <f t="shared" si="71"/>
        <v>1.4934189463808247E-14</v>
      </c>
      <c r="AQ344" s="113">
        <f t="shared" si="72"/>
        <v>2.4231504985875151E-14</v>
      </c>
      <c r="AR344" s="113">
        <f t="shared" si="73"/>
        <v>-9.985753199716312E-31</v>
      </c>
      <c r="AS344" s="113">
        <f t="shared" si="74"/>
        <v>-1.6193956833458187E-15</v>
      </c>
      <c r="AT344" s="113">
        <f t="shared" si="75"/>
        <v>4.6244753093108454E-15</v>
      </c>
      <c r="AU344" s="113">
        <f t="shared" si="76"/>
        <v>2.4757049036714826E-13</v>
      </c>
      <c r="AV344" s="113">
        <f t="shared" si="77"/>
        <v>0</v>
      </c>
      <c r="AW344" s="149">
        <f>T343*Other_forcing_efficacy*clim_sens2*(1-EXP(-1/clim_time2))
+AW343*EXP(-1/clim_time2)</f>
        <v>0</v>
      </c>
      <c r="AX344" s="113">
        <f>p_0*(inventory[[#This Row],[CO2_flux]]+inventory[[#This Row],[CH4_to_CO2]])+AX343</f>
        <v>0.51608749999952996</v>
      </c>
      <c r="AY344" s="113">
        <f>p_1*(inventory[[#This Row],[CO2_flux]]+inventory[[#This Row],[CH4_to_CO2]])+AY343*EXP(-1/life1_CO2)</f>
        <v>0.23080045550561737</v>
      </c>
      <c r="AZ344" s="113">
        <f>p_2*(inventory[[#This Row],[CO2_flux]]+inventory[[#This Row],[CH4_to_CO2]])+AZ343*EXP(-1/life2_CO2)</f>
        <v>8.6749750969231752E-5</v>
      </c>
      <c r="BA344" s="113">
        <f>p_3*(inventory[[#This Row],[CO2_flux]]+inventory[[#This Row],[CH4_to_CO2]])+BA343*EXP(-1/life3_CO2)</f>
        <v>3.5680904896258185E-13</v>
      </c>
      <c r="BB344" s="113">
        <f>IF(fossil_CH4,K343*(1-EXP(-1/life_CH4))*CH4_to_CO2,0)</f>
        <v>1.8176376503231984E-13</v>
      </c>
    </row>
    <row r="345" spans="1:54" x14ac:dyDescent="0.2">
      <c r="A345" s="43">
        <v>338</v>
      </c>
      <c r="B345" s="107">
        <v>0</v>
      </c>
      <c r="C345" s="107">
        <v>0</v>
      </c>
      <c r="D345" s="107">
        <v>0</v>
      </c>
      <c r="E345" s="107">
        <v>0</v>
      </c>
      <c r="F345" s="107">
        <v>0</v>
      </c>
      <c r="G345" s="107">
        <v>0</v>
      </c>
      <c r="H345" s="131">
        <f>SUM(inventory[[#This Row],[CO2_IRF]:[other_IRF]])</f>
        <v>5.195375822452847E-10</v>
      </c>
      <c r="I345" s="133">
        <f>SUM(inventory[[#This Row],[CO2_temp]:[other_temp]])</f>
        <v>2.9133363822306578E-13</v>
      </c>
      <c r="J345" s="117">
        <f>SUM(inventory[[#This Row],[CO2_mass0]:[CO2_mass3]])</f>
        <v>0.74638791074415001</v>
      </c>
      <c r="K345" s="117">
        <f>inventory[[#This Row],[CH4_flux]]+K344*EXP(-1/life_CH4)</f>
        <v>1.4520213204488305E-12</v>
      </c>
      <c r="L345" s="117">
        <f>inventory[[#This Row],[Gas1_flux]]+L344*EXP(-1/life_gas1)</f>
        <v>6.1213444650930843E-2</v>
      </c>
      <c r="M345" s="117">
        <f>inventory[[#This Row],[Gas2_flux]]+M344*EXP(-1/life_gas2)</f>
        <v>0</v>
      </c>
      <c r="N345" s="140">
        <f>inventory[[#This Row],[Gas3_flux]]+N344*EXP(-1/life_gas3)</f>
        <v>5.4697300317007485E-4</v>
      </c>
      <c r="O345" s="3">
        <f>inventory[[#This Row],[CO2]]*A_CO2</f>
        <v>1.3074477032505274E-15</v>
      </c>
      <c r="P345" s="3">
        <f>inventory[[#This Row],[CH4]]*A_CH4</f>
        <v>3.0568889236909961E-25</v>
      </c>
      <c r="Q345" s="3">
        <f>inventory[[#This Row],[gas1]]*A_gas1</f>
        <v>2.1843192195970118E-14</v>
      </c>
      <c r="R345" s="3">
        <f>inventory[[#This Row],[gas2]]*A_gas2</f>
        <v>0</v>
      </c>
      <c r="S345" s="3">
        <f>inventory[[#This Row],[gas3]]*A_gas3</f>
        <v>5.8297601726471516E-15</v>
      </c>
      <c r="T345" s="142">
        <f>inventory[[#This Row],[Other_forcing]]/earth_area</f>
        <v>0</v>
      </c>
      <c r="U345" s="3">
        <f>U344+A_CO2*(AX344+AY344*life1_CO2*(1-EXP(-1/life1_CO2))+AZ344*life2_CO2*(1-EXP(-1/life2_CO2))+BA344*life3_CO2*(1-EXP(-1/life3_CO2)))</f>
        <v>5.5517232310158765E-13</v>
      </c>
      <c r="V345" s="3">
        <f t="shared" si="65"/>
        <v>2.6105279667654253E-12</v>
      </c>
      <c r="W345" s="3">
        <f t="shared" si="66"/>
        <v>4.0534191931962253E-11</v>
      </c>
      <c r="X345" s="3">
        <f t="shared" si="67"/>
        <v>-3.5199999999999995E-12</v>
      </c>
      <c r="Y345" s="3">
        <f t="shared" si="68"/>
        <v>4.7935769002345547E-10</v>
      </c>
      <c r="Z345" s="142">
        <f>Z344+inventory[[#This Row],[Other_radfor]]</f>
        <v>0</v>
      </c>
      <c r="AA345" s="3">
        <f>SUM(inventory[[#This Row],[CO2_temp_s1]:[CO2_temp_s2]])</f>
        <v>1.2113476510618834E-15</v>
      </c>
      <c r="AB345" s="3">
        <f>inventory[[#This Row],[CH4_temp_s1]]+inventory[[#This Row],[CH4_temp_s2]]</f>
        <v>1.2354366160579469E-15</v>
      </c>
      <c r="AC345" s="3">
        <f>inventory[[#This Row],[gas1_temp_s1]]+inventory[[#This Row],[gas1_temp_s2]]</f>
        <v>3.9006628896818083E-14</v>
      </c>
      <c r="AD345" s="3">
        <f>inventory[[#This Row],[gas2_temp_s1]]+inventory[[#This Row],[gas2_temp_s2]]</f>
        <v>-1.6154459397371066E-15</v>
      </c>
      <c r="AE345" s="3">
        <f>inventory[[#This Row],[gas3_temp_s1]]+inventory[[#This Row],[gas3_temp_s2]]</f>
        <v>2.5149567099886499E-13</v>
      </c>
      <c r="AF345" s="142">
        <f>inventory[[#This Row],[other_temp_s1]]+inventory[[#This Row],[other_temp_s2]]</f>
        <v>0</v>
      </c>
      <c r="AG345" s="118">
        <f>inventory[[#This Row],[CO2_flux]]+AG344</f>
        <v>1</v>
      </c>
      <c r="AH345" s="118">
        <f>inventory[[#This Row],[CH4_flux]]+AH344</f>
        <v>1</v>
      </c>
      <c r="AI345" s="118">
        <f>inventory[[#This Row],[Gas1_flux]]+AI344</f>
        <v>1</v>
      </c>
      <c r="AJ345" s="118">
        <f>inventory[[#This Row],[Gas2_flux]]+AJ344</f>
        <v>1</v>
      </c>
      <c r="AK345" s="144">
        <f>inventory[[#This Row],[Gas3_flux]]+AK344</f>
        <v>1</v>
      </c>
      <c r="AL345" s="113">
        <f>A_CO2*(AX344*clim_sens1*(1-EXP(-1/clim_time1))
+AY344*clim_sens1*life1_CO2/(life1_CO2-clim_time1)*(EXP(-1/life1_CO2)-EXP(-1/clim_time1))
+AZ344*clim_sens1*life2_CO2/(life2_CO2-clim_time1)*(EXP(-1/life2_CO2)-EXP(-1/clim_time1))
+BA344*clim_sens1*life3_CO2/(life3_CO2-clim_time1)*(EXP(-1/life3_CO2)-EXP(-1/clim_time1)))
+AL344*EXP(-1/clim_time1)</f>
        <v>8.3056488708731061E-16</v>
      </c>
      <c r="AM345" s="113">
        <f>A_CO2*(AX344*clim_sens2*(1-EXP(-1/clim_time2))
+AY344*clim_sens2*life1_CO2/(life1_CO2-clim_time2)*(EXP(-1/life1_CO2)-EXP(-1/clim_time2))
+AZ344*clim_sens2*life2_CO2/(life2_CO2-clim_time2)*(EXP(-1/life2_CO2)-EXP(-1/clim_time2))
+BA344*clim_sens2*life3_CO2/(life3_CO2-clim_time2)*(EXP(-1/life3_CO2)-EXP(-1/clim_time2)))
+AM344*EXP(-1/clim_time2)</f>
        <v>3.8078276397457277E-16</v>
      </c>
      <c r="AN345" s="113">
        <f t="shared" si="69"/>
        <v>5.9795666351963937E-25</v>
      </c>
      <c r="AO345" s="113">
        <f t="shared" si="70"/>
        <v>1.2354366154599903E-15</v>
      </c>
      <c r="AP345" s="113">
        <f t="shared" si="71"/>
        <v>1.481127502091043E-14</v>
      </c>
      <c r="AQ345" s="113">
        <f t="shared" si="72"/>
        <v>2.4195353875907652E-14</v>
      </c>
      <c r="AR345" s="113">
        <f t="shared" si="73"/>
        <v>-8.865007433929417E-31</v>
      </c>
      <c r="AS345" s="113">
        <f t="shared" si="74"/>
        <v>-1.6154459397371058E-15</v>
      </c>
      <c r="AT345" s="113">
        <f t="shared" si="75"/>
        <v>4.5228426257463069E-15</v>
      </c>
      <c r="AU345" s="113">
        <f t="shared" si="76"/>
        <v>2.4697282837311866E-13</v>
      </c>
      <c r="AV345" s="113">
        <f t="shared" si="77"/>
        <v>0</v>
      </c>
      <c r="AW345" s="149">
        <f>T344*Other_forcing_efficacy*clim_sens2*(1-EXP(-1/clim_time2))
+AW344*EXP(-1/clim_time2)</f>
        <v>0</v>
      </c>
      <c r="AX345" s="113">
        <f>p_0*(inventory[[#This Row],[CO2_flux]]+inventory[[#This Row],[CH4_to_CO2]])+AX344</f>
        <v>0.51608749999956638</v>
      </c>
      <c r="AY345" s="113">
        <f>p_1*(inventory[[#This Row],[CO2_flux]]+inventory[[#This Row],[CH4_to_CO2]])+AY344*EXP(-1/life1_CO2)</f>
        <v>0.23021600290495647</v>
      </c>
      <c r="AZ345" s="113">
        <f>p_2*(inventory[[#This Row],[CO2_flux]]+inventory[[#This Row],[CH4_to_CO2]])+AZ344*EXP(-1/life2_CO2)</f>
        <v>8.4407839297939626E-5</v>
      </c>
      <c r="BA345" s="113">
        <f>p_3*(inventory[[#This Row],[CO2_flux]]+inventory[[#This Row],[CH4_to_CO2]])+BA344*EXP(-1/life3_CO2)</f>
        <v>3.2916383335340062E-13</v>
      </c>
      <c r="BB345" s="113">
        <f>IF(fossil_CH4,K344*(1-EXP(-1/life_CH4))*CH4_to_CO2,0)</f>
        <v>1.6768088656030554E-13</v>
      </c>
    </row>
    <row r="346" spans="1:54" x14ac:dyDescent="0.2">
      <c r="A346" s="43">
        <v>339</v>
      </c>
      <c r="B346" s="107">
        <v>0</v>
      </c>
      <c r="C346" s="107">
        <v>0</v>
      </c>
      <c r="D346" s="107">
        <v>0</v>
      </c>
      <c r="E346" s="107">
        <v>0</v>
      </c>
      <c r="F346" s="107">
        <v>0</v>
      </c>
      <c r="G346" s="107">
        <v>0</v>
      </c>
      <c r="H346" s="131">
        <f>SUM(inventory[[#This Row],[CO2_IRF]:[other_IRF]])</f>
        <v>5.1956640782160407E-10</v>
      </c>
      <c r="I346" s="133">
        <f>SUM(inventory[[#This Row],[CO2_temp]:[other_temp]])</f>
        <v>2.9048044860720425E-13</v>
      </c>
      <c r="J346" s="117">
        <f>SUM(inventory[[#This Row],[CO2_mass0]:[CO2_mass3]])</f>
        <v>0.74580265945521274</v>
      </c>
      <c r="K346" s="117">
        <f>inventory[[#This Row],[CH4_flux]]+K345*EXP(-1/life_CH4)</f>
        <v>1.3395201308359361E-12</v>
      </c>
      <c r="L346" s="117">
        <f>inventory[[#This Row],[Gas1_flux]]+L345*EXP(-1/life_gas1)</f>
        <v>6.0709633147443542E-2</v>
      </c>
      <c r="M346" s="117">
        <f>inventory[[#This Row],[Gas2_flux]]+M345*EXP(-1/life_gas2)</f>
        <v>0</v>
      </c>
      <c r="N346" s="140">
        <f>inventory[[#This Row],[Gas3_flux]]+N345*EXP(-1/life_gas3)</f>
        <v>5.3495210773192516E-4</v>
      </c>
      <c r="O346" s="3">
        <f>inventory[[#This Row],[CO2]]*A_CO2</f>
        <v>1.3064225185676958E-15</v>
      </c>
      <c r="P346" s="3">
        <f>inventory[[#This Row],[CH4]]*A_CH4</f>
        <v>2.8200441641915869E-25</v>
      </c>
      <c r="Q346" s="3">
        <f>inventory[[#This Row],[gas1]]*A_gas1</f>
        <v>2.1663413855378947E-14</v>
      </c>
      <c r="R346" s="3">
        <f>inventory[[#This Row],[gas2]]*A_gas2</f>
        <v>0</v>
      </c>
      <c r="S346" s="3">
        <f>inventory[[#This Row],[gas3]]*A_gas3</f>
        <v>5.7016387899486881E-15</v>
      </c>
      <c r="T346" s="142">
        <f>inventory[[#This Row],[Other_forcing]]/earth_area</f>
        <v>0</v>
      </c>
      <c r="U346" s="3">
        <f>U345+A_CO2*(AX345+AY345*life1_CO2*(1-EXP(-1/life1_CO2))+AZ345*life2_CO2*(1-EXP(-1/life2_CO2))+BA345*life3_CO2*(1-EXP(-1/life3_CO2)))</f>
        <v>5.5647925798762419E-13</v>
      </c>
      <c r="V346" s="3">
        <f t="shared" si="65"/>
        <v>2.6105279667657189E-12</v>
      </c>
      <c r="W346" s="3">
        <f t="shared" si="66"/>
        <v>4.0555945111173784E-11</v>
      </c>
      <c r="X346" s="3">
        <f t="shared" si="67"/>
        <v>-3.5199999999999995E-12</v>
      </c>
      <c r="Y346" s="3">
        <f t="shared" si="68"/>
        <v>4.793634554856769E-10</v>
      </c>
      <c r="Z346" s="142">
        <f>Z345+inventory[[#This Row],[Other_radfor]]</f>
        <v>0</v>
      </c>
      <c r="AA346" s="3">
        <f>SUM(inventory[[#This Row],[CO2_temp_s1]:[CO2_temp_s2]])</f>
        <v>1.21112474633539E-15</v>
      </c>
      <c r="AB346" s="3">
        <f>inventory[[#This Row],[CH4_temp_s1]]+inventory[[#This Row],[CH4_temp_s2]]</f>
        <v>1.2324233574698243E-15</v>
      </c>
      <c r="AC346" s="3">
        <f>inventory[[#This Row],[gas1_temp_s1]]+inventory[[#This Row],[gas1_temp_s2]]</f>
        <v>3.8848474264540519E-14</v>
      </c>
      <c r="AD346" s="3">
        <f>inventory[[#This Row],[gas2_temp_s1]]+inventory[[#This Row],[gas2_temp_s2]]</f>
        <v>-1.6115058296446091E-15</v>
      </c>
      <c r="AE346" s="3">
        <f>inventory[[#This Row],[gas3_temp_s1]]+inventory[[#This Row],[gas3_temp_s2]]</f>
        <v>2.507999320685031E-13</v>
      </c>
      <c r="AF346" s="142">
        <f>inventory[[#This Row],[other_temp_s1]]+inventory[[#This Row],[other_temp_s2]]</f>
        <v>0</v>
      </c>
      <c r="AG346" s="118">
        <f>inventory[[#This Row],[CO2_flux]]+AG345</f>
        <v>1</v>
      </c>
      <c r="AH346" s="118">
        <f>inventory[[#This Row],[CH4_flux]]+AH345</f>
        <v>1</v>
      </c>
      <c r="AI346" s="118">
        <f>inventory[[#This Row],[Gas1_flux]]+AI345</f>
        <v>1</v>
      </c>
      <c r="AJ346" s="118">
        <f>inventory[[#This Row],[Gas2_flux]]+AJ345</f>
        <v>1</v>
      </c>
      <c r="AK346" s="144">
        <f>inventory[[#This Row],[Gas3_flux]]+AK345</f>
        <v>1</v>
      </c>
      <c r="AL346" s="113">
        <f>A_CO2*(AX345*clim_sens1*(1-EXP(-1/clim_time1))
+AY345*clim_sens1*life1_CO2/(life1_CO2-clim_time1)*(EXP(-1/life1_CO2)-EXP(-1/clim_time1))
+AZ345*clim_sens1*life2_CO2/(life2_CO2-clim_time1)*(EXP(-1/life2_CO2)-EXP(-1/clim_time1))
+BA345*clim_sens1*life3_CO2/(life3_CO2-clim_time1)*(EXP(-1/life3_CO2)-EXP(-1/clim_time1)))
+AL345*EXP(-1/clim_time1)</f>
        <v>8.2990322108436125E-16</v>
      </c>
      <c r="AM346" s="113">
        <f>A_CO2*(AX345*clim_sens2*(1-EXP(-1/clim_time2))
+AY345*clim_sens2*life1_CO2/(life1_CO2-clim_time2)*(EXP(-1/life1_CO2)-EXP(-1/clim_time2))
+AZ345*clim_sens2*life2_CO2/(life2_CO2-clim_time2)*(EXP(-1/life2_CO2)-EXP(-1/clim_time2))
+BA345*clim_sens2*life3_CO2/(life3_CO2-clim_time2)*(EXP(-1/life3_CO2)-EXP(-1/clim_time2)))
+AM345*EXP(-1/clim_time2)</f>
        <v>3.8122152525102874E-16</v>
      </c>
      <c r="AN346" s="113">
        <f t="shared" si="69"/>
        <v>5.5162761486774231E-25</v>
      </c>
      <c r="AO346" s="113">
        <f t="shared" si="70"/>
        <v>1.2324233569181967E-15</v>
      </c>
      <c r="AP346" s="113">
        <f t="shared" si="71"/>
        <v>1.4689372213783641E-14</v>
      </c>
      <c r="AQ346" s="113">
        <f t="shared" si="72"/>
        <v>2.4159102050756878E-14</v>
      </c>
      <c r="AR346" s="113">
        <f t="shared" si="73"/>
        <v>-7.8700479805425659E-31</v>
      </c>
      <c r="AS346" s="113">
        <f t="shared" si="74"/>
        <v>-1.6115058296446083E-15</v>
      </c>
      <c r="AT346" s="113">
        <f t="shared" si="75"/>
        <v>4.4234435366281988E-15</v>
      </c>
      <c r="AU346" s="113">
        <f t="shared" si="76"/>
        <v>2.4637648853187489E-13</v>
      </c>
      <c r="AV346" s="113">
        <f t="shared" si="77"/>
        <v>0</v>
      </c>
      <c r="AW346" s="149">
        <f>T345*Other_forcing_efficacy*clim_sens2*(1-EXP(-1/clim_time2))
+AW345*EXP(-1/clim_time2)</f>
        <v>0</v>
      </c>
      <c r="AX346" s="113">
        <f>p_0*(inventory[[#This Row],[CO2_flux]]+inventory[[#This Row],[CH4_to_CO2]])+AX345</f>
        <v>0.51608749999960002</v>
      </c>
      <c r="AY346" s="113">
        <f>p_1*(inventory[[#This Row],[CO2_flux]]+inventory[[#This Row],[CH4_to_CO2]])+AY345*EXP(-1/life1_CO2)</f>
        <v>0.22963303030502183</v>
      </c>
      <c r="AZ346" s="113">
        <f>p_2*(inventory[[#This Row],[CO2_flux]]+inventory[[#This Row],[CH4_to_CO2]])+AZ345*EXP(-1/life2_CO2)</f>
        <v>8.212915028731776E-5</v>
      </c>
      <c r="BA346" s="113">
        <f>p_3*(inventory[[#This Row],[CO2_flux]]+inventory[[#This Row],[CH4_to_CO2]])+BA345*EXP(-1/life3_CO2)</f>
        <v>3.0366054197035711E-13</v>
      </c>
      <c r="BB346" s="113">
        <f>IF(fossil_CH4,K345*(1-EXP(-1/life_CH4))*CH4_to_CO2,0)</f>
        <v>1.5468913571772971E-13</v>
      </c>
    </row>
    <row r="347" spans="1:54" x14ac:dyDescent="0.2">
      <c r="A347" s="43">
        <v>340</v>
      </c>
      <c r="B347" s="107">
        <v>0</v>
      </c>
      <c r="C347" s="107">
        <v>0</v>
      </c>
      <c r="D347" s="107">
        <v>0</v>
      </c>
      <c r="E347" s="107">
        <v>0</v>
      </c>
      <c r="F347" s="107">
        <v>0</v>
      </c>
      <c r="G347" s="107">
        <v>0</v>
      </c>
      <c r="H347" s="131">
        <f>SUM(inventory[[#This Row],[CO2_IRF]:[other_IRF]])</f>
        <v>5.1959492662829064E-10</v>
      </c>
      <c r="I347" s="133">
        <f>SUM(inventory[[#This Row],[CO2_temp]:[other_temp]])</f>
        <v>2.8963166715320195E-13</v>
      </c>
      <c r="J347" s="117">
        <f>SUM(inventory[[#This Row],[CO2_mass0]:[CO2_mass3]])</f>
        <v>0.74521894593510818</v>
      </c>
      <c r="K347" s="117">
        <f>inventory[[#This Row],[CH4_flux]]+K346*EXP(-1/life_CH4)</f>
        <v>1.2357354231961882E-12</v>
      </c>
      <c r="L347" s="117">
        <f>inventory[[#This Row],[Gas1_flux]]+L346*EXP(-1/life_gas1)</f>
        <v>6.0209968217188541E-2</v>
      </c>
      <c r="M347" s="117">
        <f>inventory[[#This Row],[Gas2_flux]]+M346*EXP(-1/life_gas2)</f>
        <v>0</v>
      </c>
      <c r="N347" s="140">
        <f>inventory[[#This Row],[Gas3_flux]]+N346*EXP(-1/life_gas3)</f>
        <v>5.2319539704566887E-4</v>
      </c>
      <c r="O347" s="3">
        <f>inventory[[#This Row],[CO2]]*A_CO2</f>
        <v>1.3054000275945287E-15</v>
      </c>
      <c r="P347" s="3">
        <f>inventory[[#This Row],[CH4]]*A_CH4</f>
        <v>2.6015499046621286E-25</v>
      </c>
      <c r="Q347" s="3">
        <f>inventory[[#This Row],[gas1]]*A_gas1</f>
        <v>2.1485115163524818E-14</v>
      </c>
      <c r="R347" s="3">
        <f>inventory[[#This Row],[gas2]]*A_gas2</f>
        <v>0</v>
      </c>
      <c r="S347" s="3">
        <f>inventory[[#This Row],[gas3]]*A_gas3</f>
        <v>5.5763331472152372E-15</v>
      </c>
      <c r="T347" s="142">
        <f>inventory[[#This Row],[Other_forcing]]/earth_area</f>
        <v>0</v>
      </c>
      <c r="U347" s="3">
        <f>U346+A_CO2*(AX346+AY346*life1_CO2*(1-EXP(-1/life1_CO2))+AZ346*life2_CO2*(1-EXP(-1/life2_CO2))+BA346*life3_CO2*(1-EXP(-1/life3_CO2)))</f>
        <v>5.5778516903662487E-13</v>
      </c>
      <c r="V347" s="3">
        <f t="shared" si="65"/>
        <v>2.61052796676599E-12</v>
      </c>
      <c r="W347" s="3">
        <f t="shared" si="66"/>
        <v>4.0577519252888132E-11</v>
      </c>
      <c r="X347" s="3">
        <f t="shared" si="67"/>
        <v>-3.5199999999999995E-12</v>
      </c>
      <c r="Y347" s="3">
        <f t="shared" si="68"/>
        <v>4.7936909423959992E-10</v>
      </c>
      <c r="Z347" s="142">
        <f>Z346+inventory[[#This Row],[Other_radfor]]</f>
        <v>0</v>
      </c>
      <c r="AA347" s="3">
        <f>SUM(inventory[[#This Row],[CO2_temp_s1]:[CO2_temp_s2]])</f>
        <v>1.2109014557149807E-15</v>
      </c>
      <c r="AB347" s="3">
        <f>inventory[[#This Row],[CH4_temp_s1]]+inventory[[#This Row],[CH4_temp_s2]]</f>
        <v>1.2294174482926972E-15</v>
      </c>
      <c r="AC347" s="3">
        <f>inventory[[#This Row],[gas1_temp_s1]]+inventory[[#This Row],[gas1_temp_s2]]</f>
        <v>3.869122402695393E-14</v>
      </c>
      <c r="AD347" s="3">
        <f>inventory[[#This Row],[gas2_temp_s1]]+inventory[[#This Row],[gas2_temp_s2]]</f>
        <v>-1.6075753295719576E-15</v>
      </c>
      <c r="AE347" s="3">
        <f>inventory[[#This Row],[gas3_temp_s1]]+inventory[[#This Row],[gas3_temp_s2]]</f>
        <v>2.5010769955181232E-13</v>
      </c>
      <c r="AF347" s="142">
        <f>inventory[[#This Row],[other_temp_s1]]+inventory[[#This Row],[other_temp_s2]]</f>
        <v>0</v>
      </c>
      <c r="AG347" s="118">
        <f>inventory[[#This Row],[CO2_flux]]+AG346</f>
        <v>1</v>
      </c>
      <c r="AH347" s="118">
        <f>inventory[[#This Row],[CH4_flux]]+AH346</f>
        <v>1</v>
      </c>
      <c r="AI347" s="118">
        <f>inventory[[#This Row],[Gas1_flux]]+AI346</f>
        <v>1</v>
      </c>
      <c r="AJ347" s="118">
        <f>inventory[[#This Row],[Gas2_flux]]+AJ346</f>
        <v>1</v>
      </c>
      <c r="AK347" s="144">
        <f>inventory[[#This Row],[Gas3_flux]]+AK346</f>
        <v>1</v>
      </c>
      <c r="AL347" s="113">
        <f>A_CO2*(AX346*clim_sens1*(1-EXP(-1/clim_time1))
+AY346*clim_sens1*life1_CO2/(life1_CO2-clim_time1)*(EXP(-1/life1_CO2)-EXP(-1/clim_time1))
+AZ346*clim_sens1*life2_CO2/(life2_CO2-clim_time1)*(EXP(-1/life2_CO2)-EXP(-1/clim_time1))
+BA346*clim_sens1*life3_CO2/(life3_CO2-clim_time1)*(EXP(-1/life3_CO2)-EXP(-1/clim_time1)))
+AL346*EXP(-1/clim_time1)</f>
        <v>8.2924331061845663E-16</v>
      </c>
      <c r="AM347" s="113">
        <f>A_CO2*(AX346*clim_sens2*(1-EXP(-1/clim_time2))
+AY346*clim_sens2*life1_CO2/(life1_CO2-clim_time2)*(EXP(-1/life1_CO2)-EXP(-1/clim_time2))
+AZ346*clim_sens2*life2_CO2/(life2_CO2-clim_time2)*(EXP(-1/life2_CO2)-EXP(-1/clim_time2))
+BA346*clim_sens2*life3_CO2/(life3_CO2-clim_time2)*(EXP(-1/life3_CO2)-EXP(-1/clim_time2)))
+AM346*EXP(-1/clim_time2)</f>
        <v>3.8165814509652405E-16</v>
      </c>
      <c r="AN347" s="113">
        <f t="shared" si="69"/>
        <v>5.0888809014625778E-25</v>
      </c>
      <c r="AO347" s="113">
        <f t="shared" si="70"/>
        <v>1.2294174477838091E-15</v>
      </c>
      <c r="AP347" s="113">
        <f t="shared" si="71"/>
        <v>1.4568472716254739E-14</v>
      </c>
      <c r="AQ347" s="113">
        <f t="shared" si="72"/>
        <v>2.4122751310699187E-14</v>
      </c>
      <c r="AR347" s="113">
        <f t="shared" si="73"/>
        <v>-6.9867572788473379E-31</v>
      </c>
      <c r="AS347" s="113">
        <f t="shared" si="74"/>
        <v>-1.6075753295719568E-15</v>
      </c>
      <c r="AT347" s="113">
        <f t="shared" si="75"/>
        <v>4.3262289539665538E-15</v>
      </c>
      <c r="AU347" s="113">
        <f t="shared" si="76"/>
        <v>2.4578147059784579E-13</v>
      </c>
      <c r="AV347" s="113">
        <f t="shared" si="77"/>
        <v>0</v>
      </c>
      <c r="AW347" s="149">
        <f>T346*Other_forcing_efficacy*clim_sens2*(1-EXP(-1/clim_time2))
+AW346*EXP(-1/clim_time2)</f>
        <v>0</v>
      </c>
      <c r="AX347" s="113">
        <f>p_0*(inventory[[#This Row],[CO2_flux]]+inventory[[#This Row],[CH4_to_CO2]])+AX346</f>
        <v>0.51608749999963099</v>
      </c>
      <c r="AY347" s="113">
        <f>p_1*(inventory[[#This Row],[CO2_flux]]+inventory[[#This Row],[CH4_to_CO2]])+AY346*EXP(-1/life1_CO2)</f>
        <v>0.2290515339580296</v>
      </c>
      <c r="AZ347" s="113">
        <f>p_2*(inventory[[#This Row],[CO2_flux]]+inventory[[#This Row],[CH4_to_CO2]])+AZ346*EXP(-1/life2_CO2)</f>
        <v>7.9911977167449307E-5</v>
      </c>
      <c r="BA347" s="113">
        <f>p_3*(inventory[[#This Row],[CO2_flux]]+inventory[[#This Row],[CH4_to_CO2]])+BA346*EXP(-1/life3_CO2)</f>
        <v>2.801332206224849E-13</v>
      </c>
      <c r="BB347" s="113">
        <f>IF(fossil_CH4,K346*(1-EXP(-1/life_CH4))*CH4_to_CO2,0)</f>
        <v>1.4270397300465347E-13</v>
      </c>
    </row>
    <row r="348" spans="1:54" x14ac:dyDescent="0.2">
      <c r="A348" s="43">
        <v>341</v>
      </c>
      <c r="B348" s="107">
        <v>0</v>
      </c>
      <c r="C348" s="107">
        <v>0</v>
      </c>
      <c r="D348" s="107">
        <v>0</v>
      </c>
      <c r="E348" s="107">
        <v>0</v>
      </c>
      <c r="F348" s="107">
        <v>0</v>
      </c>
      <c r="G348" s="107">
        <v>0</v>
      </c>
      <c r="H348" s="131">
        <f>SUM(inventory[[#This Row],[CO2_IRF]:[other_IRF]])</f>
        <v>5.1962314292626933E-10</v>
      </c>
      <c r="I348" s="133">
        <f>SUM(inventory[[#This Row],[CO2_temp]:[other_temp]])</f>
        <v>2.8878723907382536E-13</v>
      </c>
      <c r="J348" s="117">
        <f>SUM(inventory[[#This Row],[CO2_mass0]:[CO2_mass3]])</f>
        <v>0.74463676478484908</v>
      </c>
      <c r="K348" s="117">
        <f>inventory[[#This Row],[CH4_flux]]+K347*EXP(-1/life_CH4)</f>
        <v>1.1399918530443451E-12</v>
      </c>
      <c r="L348" s="117">
        <f>inventory[[#This Row],[Gas1_flux]]+L347*EXP(-1/life_gas1)</f>
        <v>5.9714415732184528E-2</v>
      </c>
      <c r="M348" s="117">
        <f>inventory[[#This Row],[Gas2_flux]]+M347*EXP(-1/life_gas2)</f>
        <v>0</v>
      </c>
      <c r="N348" s="140">
        <f>inventory[[#This Row],[Gas3_flux]]+N347*EXP(-1/life_gas3)</f>
        <v>5.1169706508932616E-4</v>
      </c>
      <c r="O348" s="3">
        <f>inventory[[#This Row],[CO2]]*A_CO2</f>
        <v>1.3043802208736199E-15</v>
      </c>
      <c r="P348" s="3">
        <f>inventory[[#This Row],[CH4]]*A_CH4</f>
        <v>2.3999843663397765E-25</v>
      </c>
      <c r="Q348" s="3">
        <f>inventory[[#This Row],[gas1]]*A_gas1</f>
        <v>2.1308283942297856E-14</v>
      </c>
      <c r="R348" s="3">
        <f>inventory[[#This Row],[gas2]]*A_gas2</f>
        <v>0</v>
      </c>
      <c r="S348" s="3">
        <f>inventory[[#This Row],[gas3]]*A_gas3</f>
        <v>5.4537813625705393E-15</v>
      </c>
      <c r="T348" s="142">
        <f>inventory[[#This Row],[Other_forcing]]/earth_area</f>
        <v>0</v>
      </c>
      <c r="U348" s="3">
        <f>U347+A_CO2*(AX347+AY347*life1_CO2*(1-EXP(-1/life1_CO2))+AZ347*life2_CO2*(1-EXP(-1/life2_CO2))+BA347*life3_CO2*(1-EXP(-1/life3_CO2)))</f>
        <v>5.5909005893756265E-13</v>
      </c>
      <c r="V348" s="3">
        <f t="shared" si="65"/>
        <v>2.61052796676624E-12</v>
      </c>
      <c r="W348" s="3">
        <f t="shared" si="66"/>
        <v>4.0598915830656595E-11</v>
      </c>
      <c r="X348" s="3">
        <f t="shared" si="67"/>
        <v>-3.5199999999999995E-12</v>
      </c>
      <c r="Y348" s="3">
        <f t="shared" si="68"/>
        <v>4.7937460906990895E-10</v>
      </c>
      <c r="Z348" s="142">
        <f>Z347+inventory[[#This Row],[Other_radfor]]</f>
        <v>0</v>
      </c>
      <c r="AA348" s="3">
        <f>SUM(inventory[[#This Row],[CO2_temp_s1]:[CO2_temp_s2]])</f>
        <v>1.2106777806317533E-15</v>
      </c>
      <c r="AB348" s="3">
        <f>inventory[[#This Row],[CH4_temp_s1]]+inventory[[#This Row],[CH4_temp_s2]]</f>
        <v>1.2264188706009143E-15</v>
      </c>
      <c r="AC348" s="3">
        <f>inventory[[#This Row],[gas1_temp_s1]]+inventory[[#This Row],[gas1_temp_s2]]</f>
        <v>3.8534871709503153E-14</v>
      </c>
      <c r="AD348" s="3">
        <f>inventory[[#This Row],[gas2_temp_s1]]+inventory[[#This Row],[gas2_temp_s2]]</f>
        <v>-1.6036544160800907E-15</v>
      </c>
      <c r="AE348" s="3">
        <f>inventory[[#This Row],[gas3_temp_s1]]+inventory[[#This Row],[gas3_temp_s2]]</f>
        <v>2.4941892512916962E-13</v>
      </c>
      <c r="AF348" s="142">
        <f>inventory[[#This Row],[other_temp_s1]]+inventory[[#This Row],[other_temp_s2]]</f>
        <v>0</v>
      </c>
      <c r="AG348" s="118">
        <f>inventory[[#This Row],[CO2_flux]]+AG347</f>
        <v>1</v>
      </c>
      <c r="AH348" s="118">
        <f>inventory[[#This Row],[CH4_flux]]+AH347</f>
        <v>1</v>
      </c>
      <c r="AI348" s="118">
        <f>inventory[[#This Row],[Gas1_flux]]+AI347</f>
        <v>1</v>
      </c>
      <c r="AJ348" s="118">
        <f>inventory[[#This Row],[Gas2_flux]]+AJ347</f>
        <v>1</v>
      </c>
      <c r="AK348" s="144">
        <f>inventory[[#This Row],[Gas3_flux]]+AK347</f>
        <v>1</v>
      </c>
      <c r="AL348" s="113">
        <f>A_CO2*(AX347*clim_sens1*(1-EXP(-1/clim_time1))
+AY347*clim_sens1*life1_CO2/(life1_CO2-clim_time1)*(EXP(-1/life1_CO2)-EXP(-1/clim_time1))
+AZ347*clim_sens1*life2_CO2/(life2_CO2-clim_time1)*(EXP(-1/life2_CO2)-EXP(-1/clim_time1))
+BA347*clim_sens1*life3_CO2/(life3_CO2-clim_time1)*(EXP(-1/life3_CO2)-EXP(-1/clim_time1)))
+AL347*EXP(-1/clim_time1)</f>
        <v>8.2858514908411455E-16</v>
      </c>
      <c r="AM348" s="113">
        <f>A_CO2*(AX347*clim_sens2*(1-EXP(-1/clim_time2))
+AY347*clim_sens2*life1_CO2/(life1_CO2-clim_time2)*(EXP(-1/life1_CO2)-EXP(-1/clim_time2))
+AZ347*clim_sens2*life2_CO2/(life2_CO2-clim_time2)*(EXP(-1/life2_CO2)-EXP(-1/clim_time2))
+BA347*clim_sens2*life3_CO2/(life3_CO2-clim_time2)*(EXP(-1/life3_CO2)-EXP(-1/clim_time2)))
+AM347*EXP(-1/clim_time2)</f>
        <v>3.8209263154763883E-16</v>
      </c>
      <c r="AN348" s="113">
        <f t="shared" si="69"/>
        <v>4.6945997716075385E-25</v>
      </c>
      <c r="AO348" s="113">
        <f t="shared" si="70"/>
        <v>1.2264188701314543E-15</v>
      </c>
      <c r="AP348" s="113">
        <f t="shared" si="71"/>
        <v>1.4448568270678365E-14</v>
      </c>
      <c r="AQ348" s="113">
        <f t="shared" si="72"/>
        <v>2.4086303438824791E-14</v>
      </c>
      <c r="AR348" s="113">
        <f t="shared" si="73"/>
        <v>-6.2026022451467873E-31</v>
      </c>
      <c r="AS348" s="113">
        <f t="shared" si="74"/>
        <v>-1.6036544160800901E-15</v>
      </c>
      <c r="AT348" s="113">
        <f t="shared" si="75"/>
        <v>4.2311508685844198E-15</v>
      </c>
      <c r="AU348" s="113">
        <f t="shared" si="76"/>
        <v>2.4518777426058522E-13</v>
      </c>
      <c r="AV348" s="113">
        <f t="shared" si="77"/>
        <v>0</v>
      </c>
      <c r="AW348" s="149">
        <f>T347*Other_forcing_efficacy*clim_sens2*(1-EXP(-1/clim_time2))
+AW347*EXP(-1/clim_time2)</f>
        <v>0</v>
      </c>
      <c r="AX348" s="113">
        <f>p_0*(inventory[[#This Row],[CO2_flux]]+inventory[[#This Row],[CH4_to_CO2]])+AX347</f>
        <v>0.51608749999965964</v>
      </c>
      <c r="AY348" s="113">
        <f>p_1*(inventory[[#This Row],[CO2_flux]]+inventory[[#This Row],[CH4_to_CO2]])+AY347*EXP(-1/life1_CO2)</f>
        <v>0.22847151012568634</v>
      </c>
      <c r="AZ348" s="113">
        <f>p_2*(inventory[[#This Row],[CO2_flux]]+inventory[[#This Row],[CH4_to_CO2]])+AZ347*EXP(-1/life2_CO2)</f>
        <v>7.775465924465988E-5</v>
      </c>
      <c r="BA348" s="113">
        <f>p_3*(inventory[[#This Row],[CO2_flux]]+inventory[[#This Row],[CH4_to_CO2]])+BA347*EXP(-1/life3_CO2)</f>
        <v>2.584287730869767E-13</v>
      </c>
      <c r="BB348" s="113">
        <f>IF(fossil_CH4,K347*(1-EXP(-1/life_CH4))*CH4_to_CO2,0)</f>
        <v>1.3164740895878438E-13</v>
      </c>
    </row>
    <row r="349" spans="1:54" x14ac:dyDescent="0.2">
      <c r="A349" s="43">
        <v>342</v>
      </c>
      <c r="B349" s="107">
        <v>0</v>
      </c>
      <c r="C349" s="107">
        <v>0</v>
      </c>
      <c r="D349" s="107">
        <v>0</v>
      </c>
      <c r="E349" s="107">
        <v>0</v>
      </c>
      <c r="F349" s="107">
        <v>0</v>
      </c>
      <c r="G349" s="107">
        <v>0</v>
      </c>
      <c r="H349" s="131">
        <f>SUM(inventory[[#This Row],[CO2_IRF]:[other_IRF]])</f>
        <v>5.1965106090312802E-10</v>
      </c>
      <c r="I349" s="133">
        <f>SUM(inventory[[#This Row],[CO2_temp]:[other_temp]])</f>
        <v>2.8794711062462348E-13</v>
      </c>
      <c r="J349" s="117">
        <f>SUM(inventory[[#This Row],[CO2_mass0]:[CO2_mass3]])</f>
        <v>0.74405611065974708</v>
      </c>
      <c r="K349" s="117">
        <f>inventory[[#This Row],[CH4_flux]]+K348*EXP(-1/life_CH4)</f>
        <v>1.0516664009243629E-12</v>
      </c>
      <c r="L349" s="117">
        <f>inventory[[#This Row],[Gas1_flux]]+L348*EXP(-1/life_gas1)</f>
        <v>5.922294184533735E-2</v>
      </c>
      <c r="M349" s="117">
        <f>inventory[[#This Row],[Gas2_flux]]+M348*EXP(-1/life_gas2)</f>
        <v>0</v>
      </c>
      <c r="N349" s="140">
        <f>inventory[[#This Row],[Gas3_flux]]+N348*EXP(-1/life_gas3)</f>
        <v>5.0045143344060238E-4</v>
      </c>
      <c r="O349" s="3">
        <f>inventory[[#This Row],[CO2]]*A_CO2</f>
        <v>1.3033630890426786E-15</v>
      </c>
      <c r="P349" s="3">
        <f>inventory[[#This Row],[CH4]]*A_CH4</f>
        <v>2.2140359284875599E-25</v>
      </c>
      <c r="Q349" s="3">
        <f>inventory[[#This Row],[gas1]]*A_gas1</f>
        <v>2.113290811381897E-14</v>
      </c>
      <c r="R349" s="3">
        <f>inventory[[#This Row],[gas2]]*A_gas2</f>
        <v>0</v>
      </c>
      <c r="S349" s="3">
        <f>inventory[[#This Row],[gas3]]*A_gas3</f>
        <v>5.3339229141242176E-15</v>
      </c>
      <c r="T349" s="142">
        <f>inventory[[#This Row],[Other_forcing]]/earth_area</f>
        <v>0</v>
      </c>
      <c r="U349" s="3">
        <f>U348+A_CO2*(AX348+AY348*life1_CO2*(1-EXP(-1/life1_CO2))+AZ348*life2_CO2*(1-EXP(-1/life2_CO2))+BA348*life3_CO2*(1-EXP(-1/life3_CO2)))</f>
        <v>5.6039393037000084E-13</v>
      </c>
      <c r="V349" s="3">
        <f t="shared" si="65"/>
        <v>2.6105279667664706E-12</v>
      </c>
      <c r="W349" s="3">
        <f t="shared" si="66"/>
        <v>4.0620136305902537E-11</v>
      </c>
      <c r="X349" s="3">
        <f t="shared" si="67"/>
        <v>-3.5199999999999995E-12</v>
      </c>
      <c r="Y349" s="3">
        <f t="shared" si="68"/>
        <v>4.7938000270008901E-10</v>
      </c>
      <c r="Z349" s="142">
        <f>Z348+inventory[[#This Row],[Other_radfor]]</f>
        <v>0</v>
      </c>
      <c r="AA349" s="3">
        <f>SUM(inventory[[#This Row],[CO2_temp_s1]:[CO2_temp_s2]])</f>
        <v>1.2104537225623968E-15</v>
      </c>
      <c r="AB349" s="3">
        <f>inventory[[#This Row],[CH4_temp_s1]]+inventory[[#This Row],[CH4_temp_s2]]</f>
        <v>1.2234276065125661E-15</v>
      </c>
      <c r="AC349" s="3">
        <f>inventory[[#This Row],[gas1_temp_s1]]+inventory[[#This Row],[gas1_temp_s2]]</f>
        <v>3.8379410888557918E-14</v>
      </c>
      <c r="AD349" s="3">
        <f>inventory[[#This Row],[gas2_temp_s1]]+inventory[[#This Row],[gas2_temp_s2]]</f>
        <v>-1.599743065787116E-15</v>
      </c>
      <c r="AE349" s="3">
        <f>inventory[[#This Row],[gas3_temp_s1]]+inventory[[#This Row],[gas3_temp_s2]]</f>
        <v>2.4873356147277772E-13</v>
      </c>
      <c r="AF349" s="142">
        <f>inventory[[#This Row],[other_temp_s1]]+inventory[[#This Row],[other_temp_s2]]</f>
        <v>0</v>
      </c>
      <c r="AG349" s="118">
        <f>inventory[[#This Row],[CO2_flux]]+AG348</f>
        <v>1</v>
      </c>
      <c r="AH349" s="118">
        <f>inventory[[#This Row],[CH4_flux]]+AH348</f>
        <v>1</v>
      </c>
      <c r="AI349" s="118">
        <f>inventory[[#This Row],[Gas1_flux]]+AI348</f>
        <v>1</v>
      </c>
      <c r="AJ349" s="118">
        <f>inventory[[#This Row],[Gas2_flux]]+AJ348</f>
        <v>1</v>
      </c>
      <c r="AK349" s="144">
        <f>inventory[[#This Row],[Gas3_flux]]+AK348</f>
        <v>1</v>
      </c>
      <c r="AL349" s="113">
        <f>A_CO2*(AX348*clim_sens1*(1-EXP(-1/clim_time1))
+AY348*clim_sens1*life1_CO2/(life1_CO2-clim_time1)*(EXP(-1/life1_CO2)-EXP(-1/clim_time1))
+AZ348*clim_sens1*life2_CO2/(life2_CO2-clim_time1)*(EXP(-1/life2_CO2)-EXP(-1/clim_time1))
+BA348*clim_sens1*life3_CO2/(life3_CO2-clim_time1)*(EXP(-1/life3_CO2)-EXP(-1/clim_time1)))
+AL348*EXP(-1/clim_time1)</f>
        <v>8.2792872995089061E-16</v>
      </c>
      <c r="AM349" s="113">
        <f>A_CO2*(AX348*clim_sens2*(1-EXP(-1/clim_time2))
+AY348*clim_sens2*life1_CO2/(life1_CO2-clim_time2)*(EXP(-1/life1_CO2)-EXP(-1/clim_time2))
+AZ348*clim_sens2*life2_CO2/(life2_CO2-clim_time2)*(EXP(-1/life2_CO2)-EXP(-1/clim_time2))
+BA348*clim_sens2*life3_CO2/(life3_CO2-clim_time2)*(EXP(-1/life3_CO2)-EXP(-1/clim_time2)))
+AM348*EXP(-1/clim_time2)</f>
        <v>3.8252499261150627E-16</v>
      </c>
      <c r="AN349" s="113">
        <f t="shared" si="69"/>
        <v>4.3308671150945329E-25</v>
      </c>
      <c r="AO349" s="113">
        <f t="shared" si="70"/>
        <v>1.2234276060794793E-15</v>
      </c>
      <c r="AP349" s="113">
        <f t="shared" si="71"/>
        <v>1.4329650687372937E-14</v>
      </c>
      <c r="AQ349" s="113">
        <f t="shared" si="72"/>
        <v>2.4049760201184978E-14</v>
      </c>
      <c r="AR349" s="113">
        <f t="shared" si="73"/>
        <v>-5.5064564398102361E-31</v>
      </c>
      <c r="AS349" s="113">
        <f t="shared" si="74"/>
        <v>-1.5997430657871154E-15</v>
      </c>
      <c r="AT349" s="113">
        <f t="shared" si="75"/>
        <v>4.1381623264086482E-15</v>
      </c>
      <c r="AU349" s="113">
        <f t="shared" si="76"/>
        <v>2.4459539914636905E-13</v>
      </c>
      <c r="AV349" s="113">
        <f t="shared" si="77"/>
        <v>0</v>
      </c>
      <c r="AW349" s="149">
        <f>T348*Other_forcing_efficacy*clim_sens2*(1-EXP(-1/clim_time2))
+AW348*EXP(-1/clim_time2)</f>
        <v>0</v>
      </c>
      <c r="AX349" s="113">
        <f>p_0*(inventory[[#This Row],[CO2_flux]]+inventory[[#This Row],[CH4_to_CO2]])+AX348</f>
        <v>0.51608749999968606</v>
      </c>
      <c r="AY349" s="113">
        <f>p_1*(inventory[[#This Row],[CO2_flux]]+inventory[[#This Row],[CH4_to_CO2]])+AY348*EXP(-1/life1_CO2)</f>
        <v>0.22789295507916507</v>
      </c>
      <c r="AZ349" s="113">
        <f>p_2*(inventory[[#This Row],[CO2_flux]]+inventory[[#This Row],[CH4_to_CO2]])+AZ348*EXP(-1/life2_CO2)</f>
        <v>7.5655580657636807E-5</v>
      </c>
      <c r="BA349" s="113">
        <f>p_3*(inventory[[#This Row],[CO2_flux]]+inventory[[#This Row],[CH4_to_CO2]])+BA348*EXP(-1/life3_CO2)</f>
        <v>2.3840596488640651E-13</v>
      </c>
      <c r="BB349" s="113">
        <f>IF(fossil_CH4,K348*(1-EXP(-1/life_CH4))*CH4_to_CO2,0)</f>
        <v>1.2144749666497566E-13</v>
      </c>
    </row>
    <row r="350" spans="1:54" x14ac:dyDescent="0.2">
      <c r="A350" s="43">
        <v>343</v>
      </c>
      <c r="B350" s="107">
        <v>0</v>
      </c>
      <c r="C350" s="107">
        <v>0</v>
      </c>
      <c r="D350" s="107">
        <v>0</v>
      </c>
      <c r="E350" s="107">
        <v>0</v>
      </c>
      <c r="F350" s="107">
        <v>0</v>
      </c>
      <c r="G350" s="107">
        <v>0</v>
      </c>
      <c r="H350" s="131">
        <f>SUM(inventory[[#This Row],[CO2_IRF]:[other_IRF]])</f>
        <v>5.19678684674563E-10</v>
      </c>
      <c r="I350" s="133">
        <f>SUM(inventory[[#This Row],[CO2_temp]:[other_temp]])</f>
        <v>2.8711122908188684E-13</v>
      </c>
      <c r="J350" s="117">
        <f>SUM(inventory[[#This Row],[CO2_mass0]:[CO2_mass3]])</f>
        <v>0.7434769782681786</v>
      </c>
      <c r="K350" s="117">
        <f>inventory[[#This Row],[CH4_flux]]+K349*EXP(-1/life_CH4)</f>
        <v>9.7018431831738684E-13</v>
      </c>
      <c r="L350" s="117">
        <f>inventory[[#This Row],[Gas1_flux]]+L349*EXP(-1/life_gas1)</f>
        <v>5.873551298812818E-2</v>
      </c>
      <c r="M350" s="117">
        <f>inventory[[#This Row],[Gas2_flux]]+M349*EXP(-1/life_gas2)</f>
        <v>0</v>
      </c>
      <c r="N350" s="140">
        <f>inventory[[#This Row],[Gas3_flux]]+N349*EXP(-1/life_gas3)</f>
        <v>4.8945294847261385E-4</v>
      </c>
      <c r="O350" s="3">
        <f>inventory[[#This Row],[CO2]]*A_CO2</f>
        <v>1.3023486228323682E-15</v>
      </c>
      <c r="P350" s="3">
        <f>inventory[[#This Row],[CH4]]*A_CH4</f>
        <v>2.0424945934584385E-25</v>
      </c>
      <c r="Q350" s="3">
        <f>inventory[[#This Row],[gas1]]*A_gas1</f>
        <v>2.0958975699614927E-14</v>
      </c>
      <c r="R350" s="3">
        <f>inventory[[#This Row],[gas2]]*A_gas2</f>
        <v>0</v>
      </c>
      <c r="S350" s="3">
        <f>inventory[[#This Row],[gas3]]*A_gas3</f>
        <v>5.2166986100831988E-15</v>
      </c>
      <c r="T350" s="142">
        <f>inventory[[#This Row],[Other_forcing]]/earth_area</f>
        <v>0</v>
      </c>
      <c r="U350" s="3">
        <f>U349+A_CO2*(AX349+AY349*life1_CO2*(1-EXP(-1/life1_CO2))+AZ349*life2_CO2*(1-EXP(-1/life2_CO2))+BA349*life3_CO2*(1-EXP(-1/life3_CO2)))</f>
        <v>5.6169678600418703E-13</v>
      </c>
      <c r="V350" s="3">
        <f t="shared" si="65"/>
        <v>2.6105279667666834E-12</v>
      </c>
      <c r="W350" s="3">
        <f t="shared" si="66"/>
        <v>4.0641182128021223E-11</v>
      </c>
      <c r="X350" s="3">
        <f t="shared" si="67"/>
        <v>-3.5199999999999995E-12</v>
      </c>
      <c r="Y350" s="3">
        <f t="shared" si="68"/>
        <v>4.7938527779377086E-10</v>
      </c>
      <c r="Z350" s="142">
        <f>Z349+inventory[[#This Row],[Other_radfor]]</f>
        <v>0</v>
      </c>
      <c r="AA350" s="3">
        <f>SUM(inventory[[#This Row],[CO2_temp_s1]:[CO2_temp_s2]])</f>
        <v>1.2102292830275962E-15</v>
      </c>
      <c r="AB350" s="3">
        <f>inventory[[#This Row],[CH4_temp_s1]]+inventory[[#This Row],[CH4_temp_s2]]</f>
        <v>1.2204436381893766E-15</v>
      </c>
      <c r="AC350" s="3">
        <f>inventory[[#This Row],[gas1_temp_s1]]+inventory[[#This Row],[gas1_temp_s2]]</f>
        <v>3.8224835190999388E-14</v>
      </c>
      <c r="AD350" s="3">
        <f>inventory[[#This Row],[gas2_temp_s1]]+inventory[[#This Row],[gas2_temp_s2]]</f>
        <v>-1.5958412553681696E-15</v>
      </c>
      <c r="AE350" s="3">
        <f>inventory[[#This Row],[gas3_temp_s1]]+inventory[[#This Row],[gas3_temp_s2]]</f>
        <v>2.4805156222503866E-13</v>
      </c>
      <c r="AF350" s="142">
        <f>inventory[[#This Row],[other_temp_s1]]+inventory[[#This Row],[other_temp_s2]]</f>
        <v>0</v>
      </c>
      <c r="AG350" s="118">
        <f>inventory[[#This Row],[CO2_flux]]+AG349</f>
        <v>1</v>
      </c>
      <c r="AH350" s="118">
        <f>inventory[[#This Row],[CH4_flux]]+AH349</f>
        <v>1</v>
      </c>
      <c r="AI350" s="118">
        <f>inventory[[#This Row],[Gas1_flux]]+AI349</f>
        <v>1</v>
      </c>
      <c r="AJ350" s="118">
        <f>inventory[[#This Row],[Gas2_flux]]+AJ349</f>
        <v>1</v>
      </c>
      <c r="AK350" s="144">
        <f>inventory[[#This Row],[Gas3_flux]]+AK349</f>
        <v>1</v>
      </c>
      <c r="AL350" s="113">
        <f>A_CO2*(AX349*clim_sens1*(1-EXP(-1/clim_time1))
+AY349*clim_sens1*life1_CO2/(life1_CO2-clim_time1)*(EXP(-1/life1_CO2)-EXP(-1/clim_time1))
+AZ349*clim_sens1*life2_CO2/(life2_CO2-clim_time1)*(EXP(-1/life2_CO2)-EXP(-1/clim_time1))
+BA349*clim_sens1*life3_CO2/(life3_CO2-clim_time1)*(EXP(-1/life3_CO2)-EXP(-1/clim_time1)))
+AL349*EXP(-1/clim_time1)</f>
        <v>8.2727404676161366E-16</v>
      </c>
      <c r="AM350" s="113">
        <f>A_CO2*(AX349*clim_sens2*(1-EXP(-1/clim_time2))
+AY349*clim_sens2*life1_CO2/(life1_CO2-clim_time2)*(EXP(-1/life1_CO2)-EXP(-1/clim_time2))
+AZ349*clim_sens2*life2_CO2/(life2_CO2-clim_time2)*(EXP(-1/life2_CO2)-EXP(-1/clim_time2))
+BA349*clim_sens2*life3_CO2/(life3_CO2-clim_time2)*(EXP(-1/life3_CO2)-EXP(-1/clim_time2)))
+AM349*EXP(-1/clim_time2)</f>
        <v>3.829552362659826E-16</v>
      </c>
      <c r="AN350" s="113">
        <f t="shared" si="69"/>
        <v>3.9953160708896945E-25</v>
      </c>
      <c r="AO350" s="113">
        <f t="shared" si="70"/>
        <v>1.220443637789845E-15</v>
      </c>
      <c r="AP350" s="113">
        <f t="shared" si="71"/>
        <v>1.4211711844061275E-14</v>
      </c>
      <c r="AQ350" s="113">
        <f t="shared" si="72"/>
        <v>2.4013123346938116E-14</v>
      </c>
      <c r="AR350" s="113">
        <f t="shared" si="73"/>
        <v>-4.8884421933152772E-31</v>
      </c>
      <c r="AS350" s="113">
        <f t="shared" si="74"/>
        <v>-1.5958412553681692E-15</v>
      </c>
      <c r="AT350" s="113">
        <f t="shared" si="75"/>
        <v>4.0472174052817448E-15</v>
      </c>
      <c r="AU350" s="113">
        <f t="shared" si="76"/>
        <v>2.4400434481975693E-13</v>
      </c>
      <c r="AV350" s="113">
        <f t="shared" si="77"/>
        <v>0</v>
      </c>
      <c r="AW350" s="149">
        <f>T349*Other_forcing_efficacy*clim_sens2*(1-EXP(-1/clim_time2))
+AW349*EXP(-1/clim_time2)</f>
        <v>0</v>
      </c>
      <c r="AX350" s="113">
        <f>p_0*(inventory[[#This Row],[CO2_flux]]+inventory[[#This Row],[CH4_to_CO2]])+AX349</f>
        <v>0.51608749999971038</v>
      </c>
      <c r="AY350" s="113">
        <f>p_1*(inventory[[#This Row],[CO2_flux]]+inventory[[#This Row],[CH4_to_CO2]])+AY349*EXP(-1/life1_CO2)</f>
        <v>0.22731586509908122</v>
      </c>
      <c r="AZ350" s="113">
        <f>p_2*(inventory[[#This Row],[CO2_flux]]+inventory[[#This Row],[CH4_to_CO2]])+AZ349*EXP(-1/life2_CO2)</f>
        <v>7.3613169167128305E-5</v>
      </c>
      <c r="BA350" s="113">
        <f>p_3*(inventory[[#This Row],[CO2_flux]]+inventory[[#This Row],[CH4_to_CO2]])+BA349*EXP(-1/life3_CO2)</f>
        <v>2.1993450425231604E-13</v>
      </c>
      <c r="BB350" s="113">
        <f>IF(fossil_CH4,K349*(1-EXP(-1/life_CH4))*CH4_to_CO2,0)</f>
        <v>1.1203786358459193E-13</v>
      </c>
    </row>
    <row r="351" spans="1:54" x14ac:dyDescent="0.2">
      <c r="A351" s="43">
        <v>344</v>
      </c>
      <c r="B351" s="107">
        <v>0</v>
      </c>
      <c r="C351" s="107">
        <v>0</v>
      </c>
      <c r="D351" s="107">
        <v>0</v>
      </c>
      <c r="E351" s="107">
        <v>0</v>
      </c>
      <c r="F351" s="107">
        <v>0</v>
      </c>
      <c r="G351" s="107">
        <v>0</v>
      </c>
      <c r="H351" s="131">
        <f>SUM(inventory[[#This Row],[CO2_IRF]:[other_IRF]])</f>
        <v>5.1970601828579299E-10</v>
      </c>
      <c r="I351" s="133">
        <f>SUM(inventory[[#This Row],[CO2_temp]:[other_temp]])</f>
        <v>2.8627954272108451E-13</v>
      </c>
      <c r="J351" s="117">
        <f>SUM(inventory[[#This Row],[CO2_mass0]:[CO2_mass3]])</f>
        <v>0.74289936237038279</v>
      </c>
      <c r="K351" s="117">
        <f>inventory[[#This Row],[CH4_flux]]+K350*EXP(-1/life_CH4)</f>
        <v>8.9501538765682133E-13</v>
      </c>
      <c r="L351" s="117">
        <f>inventory[[#This Row],[Gas1_flux]]+L350*EXP(-1/life_gas1)</f>
        <v>5.8252095868320718E-2</v>
      </c>
      <c r="M351" s="117">
        <f>inventory[[#This Row],[Gas2_flux]]+M350*EXP(-1/life_gas2)</f>
        <v>0</v>
      </c>
      <c r="N351" s="140">
        <f>inventory[[#This Row],[Gas3_flux]]+N350*EXP(-1/life_gas3)</f>
        <v>4.7869617861124296E-4</v>
      </c>
      <c r="O351" s="3">
        <f>inventory[[#This Row],[CO2]]*A_CO2</f>
        <v>1.3013368130641992E-15</v>
      </c>
      <c r="P351" s="3">
        <f>inventory[[#This Row],[CH4]]*A_CH4</f>
        <v>1.8842441130378401E-25</v>
      </c>
      <c r="Q351" s="3">
        <f>inventory[[#This Row],[gas1]]*A_gas1</f>
        <v>2.0786474819800184E-14</v>
      </c>
      <c r="R351" s="3">
        <f>inventory[[#This Row],[gas2]]*A_gas2</f>
        <v>0</v>
      </c>
      <c r="S351" s="3">
        <f>inventory[[#This Row],[gas3]]*A_gas3</f>
        <v>5.1020505595199932E-15</v>
      </c>
      <c r="T351" s="142">
        <f>inventory[[#This Row],[Other_forcing]]/earth_area</f>
        <v>0</v>
      </c>
      <c r="U351" s="3">
        <f>U350+A_CO2*(AX350+AY350*life1_CO2*(1-EXP(-1/life1_CO2))+AZ350*life2_CO2*(1-EXP(-1/life2_CO2))+BA350*life3_CO2*(1-EXP(-1/life3_CO2)))</f>
        <v>5.6299862850114508E-13</v>
      </c>
      <c r="V351" s="3">
        <f t="shared" si="65"/>
        <v>2.6105279667668797E-12</v>
      </c>
      <c r="W351" s="3">
        <f t="shared" si="66"/>
        <v>4.0662054734478806E-11</v>
      </c>
      <c r="X351" s="3">
        <f t="shared" si="67"/>
        <v>-3.5199999999999995E-12</v>
      </c>
      <c r="Y351" s="3">
        <f t="shared" si="68"/>
        <v>4.7939043695604621E-10</v>
      </c>
      <c r="Z351" s="142">
        <f>Z350+inventory[[#This Row],[Other_radfor]]</f>
        <v>0</v>
      </c>
      <c r="AA351" s="3">
        <f>SUM(inventory[[#This Row],[CO2_temp_s1]:[CO2_temp_s2]])</f>
        <v>1.2100044635904836E-15</v>
      </c>
      <c r="AB351" s="3">
        <f>inventory[[#This Row],[CH4_temp_s1]]+inventory[[#This Row],[CH4_temp_s2]]</f>
        <v>1.2174669478365953E-15</v>
      </c>
      <c r="AC351" s="3">
        <f>inventory[[#This Row],[gas1_temp_s1]]+inventory[[#This Row],[gas1_temp_s2]]</f>
        <v>3.8071138293810284E-14</v>
      </c>
      <c r="AD351" s="3">
        <f>inventory[[#This Row],[gas2_temp_s1]]+inventory[[#This Row],[gas2_temp_s2]]</f>
        <v>-1.5919489615552777E-15</v>
      </c>
      <c r="AE351" s="3">
        <f>inventory[[#This Row],[gas3_temp_s1]]+inventory[[#This Row],[gas3_temp_s2]]</f>
        <v>2.4737288197740244E-13</v>
      </c>
      <c r="AF351" s="142">
        <f>inventory[[#This Row],[other_temp_s1]]+inventory[[#This Row],[other_temp_s2]]</f>
        <v>0</v>
      </c>
      <c r="AG351" s="118">
        <f>inventory[[#This Row],[CO2_flux]]+AG350</f>
        <v>1</v>
      </c>
      <c r="AH351" s="118">
        <f>inventory[[#This Row],[CH4_flux]]+AH350</f>
        <v>1</v>
      </c>
      <c r="AI351" s="118">
        <f>inventory[[#This Row],[Gas1_flux]]+AI350</f>
        <v>1</v>
      </c>
      <c r="AJ351" s="118">
        <f>inventory[[#This Row],[Gas2_flux]]+AJ350</f>
        <v>1</v>
      </c>
      <c r="AK351" s="144">
        <f>inventory[[#This Row],[Gas3_flux]]+AK350</f>
        <v>1</v>
      </c>
      <c r="AL351" s="113">
        <f>A_CO2*(AX350*clim_sens1*(1-EXP(-1/clim_time1))
+AY350*clim_sens1*life1_CO2/(life1_CO2-clim_time1)*(EXP(-1/life1_CO2)-EXP(-1/clim_time1))
+AZ350*clim_sens1*life2_CO2/(life2_CO2-clim_time1)*(EXP(-1/life2_CO2)-EXP(-1/clim_time1))
+BA350*clim_sens1*life3_CO2/(life3_CO2-clim_time1)*(EXP(-1/life3_CO2)-EXP(-1/clim_time1)))
+AL350*EXP(-1/clim_time1)</f>
        <v>8.2662109313066886E-16</v>
      </c>
      <c r="AM351" s="113">
        <f>A_CO2*(AX350*clim_sens2*(1-EXP(-1/clim_time2))
+AY350*clim_sens2*life1_CO2/(life1_CO2-clim_time2)*(EXP(-1/life1_CO2)-EXP(-1/clim_time2))
+AZ350*clim_sens2*life2_CO2/(life2_CO2-clim_time2)*(EXP(-1/life2_CO2)-EXP(-1/clim_time2))
+BA350*clim_sens2*life3_CO2/(life3_CO2-clim_time2)*(EXP(-1/life3_CO2)-EXP(-1/clim_time2)))
+AM350*EXP(-1/clim_time2)</f>
        <v>3.8338337045981466E-16</v>
      </c>
      <c r="AN351" s="113">
        <f t="shared" si="69"/>
        <v>3.685763159499689E-25</v>
      </c>
      <c r="AO351" s="113">
        <f t="shared" si="70"/>
        <v>1.217466947468019E-15</v>
      </c>
      <c r="AP351" s="113">
        <f t="shared" si="71"/>
        <v>1.4094743685315843E-14</v>
      </c>
      <c r="AQ351" s="113">
        <f t="shared" si="72"/>
        <v>2.3976394608494443E-14</v>
      </c>
      <c r="AR351" s="113">
        <f t="shared" si="73"/>
        <v>-4.3397904511905322E-31</v>
      </c>
      <c r="AS351" s="113">
        <f t="shared" si="74"/>
        <v>-1.5919489615552773E-15</v>
      </c>
      <c r="AT351" s="113">
        <f t="shared" si="75"/>
        <v>3.9582711922833249E-15</v>
      </c>
      <c r="AU351" s="113">
        <f t="shared" si="76"/>
        <v>2.4341461078511909E-13</v>
      </c>
      <c r="AV351" s="113">
        <f t="shared" si="77"/>
        <v>0</v>
      </c>
      <c r="AW351" s="149">
        <f>T350*Other_forcing_efficacy*clim_sens2*(1-EXP(-1/clim_time2))
+AW350*EXP(-1/clim_time2)</f>
        <v>0</v>
      </c>
      <c r="AX351" s="113">
        <f>p_0*(inventory[[#This Row],[CO2_flux]]+inventory[[#This Row],[CH4_to_CO2]])+AX350</f>
        <v>0.5160874999997328</v>
      </c>
      <c r="AY351" s="113">
        <f>p_1*(inventory[[#This Row],[CO2_flux]]+inventory[[#This Row],[CH4_to_CO2]])+AY350*EXP(-1/life1_CO2)</f>
        <v>0.22674023647546873</v>
      </c>
      <c r="AZ351" s="113">
        <f>p_2*(inventory[[#This Row],[CO2_flux]]+inventory[[#This Row],[CH4_to_CO2]])+AZ350*EXP(-1/life2_CO2)</f>
        <v>7.1625894978315992E-5</v>
      </c>
      <c r="BA351" s="113">
        <f>p_3*(inventory[[#This Row],[CO2_flux]]+inventory[[#This Row],[CH4_to_CO2]])+BA350*EXP(-1/life3_CO2)</f>
        <v>2.0289419429484273E-13</v>
      </c>
      <c r="BB351" s="113">
        <f>IF(fossil_CH4,K350*(1-EXP(-1/life_CH4))*CH4_to_CO2,0)</f>
        <v>1.0335727965827763E-13</v>
      </c>
    </row>
    <row r="352" spans="1:54" x14ac:dyDescent="0.2">
      <c r="A352" s="43">
        <v>345</v>
      </c>
      <c r="B352" s="107">
        <v>0</v>
      </c>
      <c r="C352" s="107">
        <v>0</v>
      </c>
      <c r="D352" s="107">
        <v>0</v>
      </c>
      <c r="E352" s="107">
        <v>0</v>
      </c>
      <c r="F352" s="107">
        <v>0</v>
      </c>
      <c r="G352" s="107">
        <v>0</v>
      </c>
      <c r="H352" s="131">
        <f>SUM(inventory[[#This Row],[CO2_IRF]:[other_IRF]])</f>
        <v>5.1973306571294472E-10</v>
      </c>
      <c r="I352" s="133">
        <f>SUM(inventory[[#This Row],[CO2_temp]:[other_temp]])</f>
        <v>2.854520007957683E-13</v>
      </c>
      <c r="J352" s="117">
        <f>SUM(inventory[[#This Row],[CO2_mass0]:[CO2_mass3]])</f>
        <v>0.74232325777729202</v>
      </c>
      <c r="K352" s="117">
        <f>inventory[[#This Row],[CH4_flux]]+K351*EXP(-1/life_CH4)</f>
        <v>8.2567047211376714E-13</v>
      </c>
      <c r="L352" s="117">
        <f>inventory[[#This Row],[Gas1_flux]]+L351*EXP(-1/life_gas1)</f>
        <v>5.7772657467687297E-2</v>
      </c>
      <c r="M352" s="117">
        <f>inventory[[#This Row],[Gas2_flux]]+M351*EXP(-1/life_gas2)</f>
        <v>0</v>
      </c>
      <c r="N352" s="140">
        <f>inventory[[#This Row],[Gas3_flux]]+N351*EXP(-1/life_gas3)</f>
        <v>4.6817581165276923E-4</v>
      </c>
      <c r="O352" s="3">
        <f>inventory[[#This Row],[CO2]]*A_CO2</f>
        <v>1.3003276506484821E-15</v>
      </c>
      <c r="P352" s="3">
        <f>inventory[[#This Row],[CH4]]*A_CH4</f>
        <v>1.7382547248294595E-25</v>
      </c>
      <c r="Q352" s="3">
        <f>inventory[[#This Row],[gas1]]*A_gas1</f>
        <v>2.0615393692265482E-14</v>
      </c>
      <c r="R352" s="3">
        <f>inventory[[#This Row],[gas2]]*A_gas2</f>
        <v>0</v>
      </c>
      <c r="S352" s="3">
        <f>inventory[[#This Row],[gas3]]*A_gas3</f>
        <v>4.9899221437834069E-15</v>
      </c>
      <c r="T352" s="142">
        <f>inventory[[#This Row],[Other_forcing]]/earth_area</f>
        <v>0</v>
      </c>
      <c r="U352" s="3">
        <f>U351+A_CO2*(AX351+AY351*life1_CO2*(1-EXP(-1/life1_CO2))+AZ351*life2_CO2*(1-EXP(-1/life2_CO2))+BA351*life3_CO2*(1-EXP(-1/life3_CO2)))</f>
        <v>5.6429946051276504E-13</v>
      </c>
      <c r="V352" s="3">
        <f t="shared" si="65"/>
        <v>2.6105279667670607E-12</v>
      </c>
      <c r="W352" s="3">
        <f t="shared" si="66"/>
        <v>4.0682755550910504E-11</v>
      </c>
      <c r="X352" s="3">
        <f t="shared" si="67"/>
        <v>-3.5199999999999995E-12</v>
      </c>
      <c r="Y352" s="3">
        <f t="shared" si="68"/>
        <v>4.7939548273475438E-10</v>
      </c>
      <c r="Z352" s="142">
        <f>Z351+inventory[[#This Row],[Other_radfor]]</f>
        <v>0</v>
      </c>
      <c r="AA352" s="3">
        <f>SUM(inventory[[#This Row],[CO2_temp_s1]:[CO2_temp_s2]])</f>
        <v>1.209779265855131E-15</v>
      </c>
      <c r="AB352" s="3">
        <f>inventory[[#This Row],[CH4_temp_s1]]+inventory[[#This Row],[CH4_temp_s2]]</f>
        <v>1.2144975177028901E-15</v>
      </c>
      <c r="AC352" s="3">
        <f>inventory[[#This Row],[gas1_temp_s1]]+inventory[[#This Row],[gas1_temp_s2]]</f>
        <v>3.791831392366817E-14</v>
      </c>
      <c r="AD352" s="3">
        <f>inventory[[#This Row],[gas2_temp_s1]]+inventory[[#This Row],[gas2_temp_s2]]</f>
        <v>-1.5880661611372174E-15</v>
      </c>
      <c r="AE352" s="3">
        <f>inventory[[#This Row],[gas3_temp_s1]]+inventory[[#This Row],[gas3_temp_s2]]</f>
        <v>2.4669747624967932E-13</v>
      </c>
      <c r="AF352" s="142">
        <f>inventory[[#This Row],[other_temp_s1]]+inventory[[#This Row],[other_temp_s2]]</f>
        <v>0</v>
      </c>
      <c r="AG352" s="118">
        <f>inventory[[#This Row],[CO2_flux]]+AG351</f>
        <v>1</v>
      </c>
      <c r="AH352" s="118">
        <f>inventory[[#This Row],[CH4_flux]]+AH351</f>
        <v>1</v>
      </c>
      <c r="AI352" s="118">
        <f>inventory[[#This Row],[Gas1_flux]]+AI351</f>
        <v>1</v>
      </c>
      <c r="AJ352" s="118">
        <f>inventory[[#This Row],[Gas2_flux]]+AJ351</f>
        <v>1</v>
      </c>
      <c r="AK352" s="144">
        <f>inventory[[#This Row],[Gas3_flux]]+AK351</f>
        <v>1</v>
      </c>
      <c r="AL352" s="113">
        <f>A_CO2*(AX351*clim_sens1*(1-EXP(-1/clim_time1))
+AY351*clim_sens1*life1_CO2/(life1_CO2-clim_time1)*(EXP(-1/life1_CO2)-EXP(-1/clim_time1))
+AZ351*clim_sens1*life2_CO2/(life2_CO2-clim_time1)*(EXP(-1/life2_CO2)-EXP(-1/clim_time1))
+BA351*clim_sens1*life3_CO2/(life3_CO2-clim_time1)*(EXP(-1/life3_CO2)-EXP(-1/clim_time1)))
+AL351*EXP(-1/clim_time1)</f>
        <v>8.2596986274232586E-16</v>
      </c>
      <c r="AM352" s="113">
        <f>A_CO2*(AX351*clim_sens2*(1-EXP(-1/clim_time2))
+AY351*clim_sens2*life1_CO2/(life1_CO2-clim_time2)*(EXP(-1/life1_CO2)-EXP(-1/clim_time2))
+AZ351*clim_sens2*life2_CO2/(life2_CO2-clim_time2)*(EXP(-1/life2_CO2)-EXP(-1/clim_time2))
+BA351*clim_sens2*life3_CO2/(life3_CO2-clim_time2)*(EXP(-1/life3_CO2)-EXP(-1/clim_time2)))
+AM351*EXP(-1/clim_time2)</f>
        <v>3.8380940311280503E-16</v>
      </c>
      <c r="AN352" s="113">
        <f t="shared" si="69"/>
        <v>3.4001940748095097E-25</v>
      </c>
      <c r="AO352" s="113">
        <f t="shared" si="70"/>
        <v>1.2144975173628707E-15</v>
      </c>
      <c r="AP352" s="113">
        <f t="shared" si="71"/>
        <v>1.3978738222008542E-14</v>
      </c>
      <c r="AQ352" s="113">
        <f t="shared" si="72"/>
        <v>2.3939575701659632E-14</v>
      </c>
      <c r="AR352" s="113">
        <f t="shared" si="73"/>
        <v>-3.8527163491876542E-31</v>
      </c>
      <c r="AS352" s="113">
        <f t="shared" si="74"/>
        <v>-1.588066161137217E-15</v>
      </c>
      <c r="AT352" s="113">
        <f t="shared" si="75"/>
        <v>3.8712797615499832E-15</v>
      </c>
      <c r="AU352" s="113">
        <f t="shared" si="76"/>
        <v>2.4282619648812935E-13</v>
      </c>
      <c r="AV352" s="113">
        <f t="shared" si="77"/>
        <v>0</v>
      </c>
      <c r="AW352" s="149">
        <f>T351*Other_forcing_efficacy*clim_sens2*(1-EXP(-1/clim_time2))
+AW351*EXP(-1/clim_time2)</f>
        <v>0</v>
      </c>
      <c r="AX352" s="113">
        <f>p_0*(inventory[[#This Row],[CO2_flux]]+inventory[[#This Row],[CH4_to_CO2]])+AX351</f>
        <v>0.51608749999975356</v>
      </c>
      <c r="AY352" s="113">
        <f>p_1*(inventory[[#This Row],[CO2_flux]]+inventory[[#This Row],[CH4_to_CO2]])+AY351*EXP(-1/life1_CO2)</f>
        <v>0.22616606550775628</v>
      </c>
      <c r="AZ352" s="113">
        <f>p_2*(inventory[[#This Row],[CO2_flux]]+inventory[[#This Row],[CH4_to_CO2]])+AZ351*EXP(-1/life2_CO2)</f>
        <v>6.9692269594978757E-5</v>
      </c>
      <c r="BA352" s="113">
        <f>p_3*(inventory[[#This Row],[CO2_flux]]+inventory[[#This Row],[CH4_to_CO2]])+BA351*EXP(-1/life3_CO2)</f>
        <v>1.8717415086141445E-13</v>
      </c>
      <c r="BB352" s="113">
        <f>IF(fossil_CH4,K351*(1-EXP(-1/life_CH4))*CH4_to_CO2,0)</f>
        <v>9.5349258871699517E-14</v>
      </c>
    </row>
    <row r="353" spans="1:54" x14ac:dyDescent="0.2">
      <c r="A353" s="43">
        <v>346</v>
      </c>
      <c r="B353" s="107">
        <v>0</v>
      </c>
      <c r="C353" s="107">
        <v>0</v>
      </c>
      <c r="D353" s="107">
        <v>0</v>
      </c>
      <c r="E353" s="107">
        <v>0</v>
      </c>
      <c r="F353" s="107">
        <v>0</v>
      </c>
      <c r="G353" s="107">
        <v>0</v>
      </c>
      <c r="H353" s="131">
        <f>SUM(inventory[[#This Row],[CO2_IRF]:[other_IRF]])</f>
        <v>5.1975983086440761E-10</v>
      </c>
      <c r="I353" s="133">
        <f>SUM(inventory[[#This Row],[CO2_temp]:[other_temp]])</f>
        <v>2.8462855351693552E-13</v>
      </c>
      <c r="J353" s="117">
        <f>SUM(inventory[[#This Row],[CO2_mass0]:[CO2_mass3]])</f>
        <v>0.74174865934939327</v>
      </c>
      <c r="K353" s="117">
        <f>inventory[[#This Row],[CH4_flux]]+K352*EXP(-1/life_CH4)</f>
        <v>7.6169833270170513E-13</v>
      </c>
      <c r="L353" s="117">
        <f>inventory[[#This Row],[Gas1_flux]]+L352*EXP(-1/life_gas1)</f>
        <v>5.7297165039753663E-2</v>
      </c>
      <c r="M353" s="117">
        <f>inventory[[#This Row],[Gas2_flux]]+M352*EXP(-1/life_gas2)</f>
        <v>0</v>
      </c>
      <c r="N353" s="140">
        <f>inventory[[#This Row],[Gas3_flux]]+N352*EXP(-1/life_gas3)</f>
        <v>4.5788665214045065E-4</v>
      </c>
      <c r="O353" s="3">
        <f>inventory[[#This Row],[CO2]]*A_CO2</f>
        <v>1.2993211265823319E-15</v>
      </c>
      <c r="P353" s="3">
        <f>inventory[[#This Row],[CH4]]*A_CH4</f>
        <v>1.6035764514187762E-25</v>
      </c>
      <c r="Q353" s="3">
        <f>inventory[[#This Row],[gas1]]*A_gas1</f>
        <v>2.0445720631873102E-14</v>
      </c>
      <c r="R353" s="3">
        <f>inventory[[#This Row],[gas2]]*A_gas2</f>
        <v>0</v>
      </c>
      <c r="S353" s="3">
        <f>inventory[[#This Row],[gas3]]*A_gas3</f>
        <v>4.8802579885375636E-15</v>
      </c>
      <c r="T353" s="142">
        <f>inventory[[#This Row],[Other_forcing]]/earth_area</f>
        <v>0</v>
      </c>
      <c r="U353" s="3">
        <f>U352+A_CO2*(AX352+AY352*life1_CO2*(1-EXP(-1/life1_CO2))+AZ352*life2_CO2*(1-EXP(-1/life2_CO2))+BA352*life3_CO2*(1-EXP(-1/life3_CO2)))</f>
        <v>5.655992846818908E-13</v>
      </c>
      <c r="V353" s="3">
        <f t="shared" si="65"/>
        <v>2.6105279667672275E-12</v>
      </c>
      <c r="W353" s="3">
        <f t="shared" si="66"/>
        <v>4.0703285991217981E-11</v>
      </c>
      <c r="X353" s="3">
        <f t="shared" si="67"/>
        <v>-3.5199999999999995E-12</v>
      </c>
      <c r="Y353" s="3">
        <f t="shared" si="68"/>
        <v>4.7940041762174048E-10</v>
      </c>
      <c r="Z353" s="142">
        <f>Z352+inventory[[#This Row],[Other_radfor]]</f>
        <v>0</v>
      </c>
      <c r="AA353" s="3">
        <f>SUM(inventory[[#This Row],[CO2_temp_s1]:[CO2_temp_s2]])</f>
        <v>1.2095536914650863E-15</v>
      </c>
      <c r="AB353" s="3">
        <f>inventory[[#This Row],[CH4_temp_s1]]+inventory[[#This Row],[CH4_temp_s2]]</f>
        <v>1.2115353300802398E-15</v>
      </c>
      <c r="AC353" s="3">
        <f>inventory[[#This Row],[gas1_temp_s1]]+inventory[[#This Row],[gas1_temp_s2]]</f>
        <v>3.7766355856542236E-14</v>
      </c>
      <c r="AD353" s="3">
        <f>inventory[[#This Row],[gas2_temp_s1]]+inventory[[#This Row],[gas2_temp_s2]]</f>
        <v>-1.5841928309593788E-15</v>
      </c>
      <c r="AE353" s="3">
        <f>inventory[[#This Row],[gas3_temp_s1]]+inventory[[#This Row],[gas3_temp_s2]]</f>
        <v>2.4602530146980733E-13</v>
      </c>
      <c r="AF353" s="142">
        <f>inventory[[#This Row],[other_temp_s1]]+inventory[[#This Row],[other_temp_s2]]</f>
        <v>0</v>
      </c>
      <c r="AG353" s="118">
        <f>inventory[[#This Row],[CO2_flux]]+AG352</f>
        <v>1</v>
      </c>
      <c r="AH353" s="118">
        <f>inventory[[#This Row],[CH4_flux]]+AH352</f>
        <v>1</v>
      </c>
      <c r="AI353" s="118">
        <f>inventory[[#This Row],[Gas1_flux]]+AI352</f>
        <v>1</v>
      </c>
      <c r="AJ353" s="118">
        <f>inventory[[#This Row],[Gas2_flux]]+AJ352</f>
        <v>1</v>
      </c>
      <c r="AK353" s="144">
        <f>inventory[[#This Row],[Gas3_flux]]+AK352</f>
        <v>1</v>
      </c>
      <c r="AL353" s="113">
        <f>A_CO2*(AX352*clim_sens1*(1-EXP(-1/clim_time1))
+AY352*clim_sens1*life1_CO2/(life1_CO2-clim_time1)*(EXP(-1/life1_CO2)-EXP(-1/clim_time1))
+AZ352*clim_sens1*life2_CO2/(life2_CO2-clim_time1)*(EXP(-1/life2_CO2)-EXP(-1/clim_time1))
+BA352*clim_sens1*life3_CO2/(life3_CO2-clim_time1)*(EXP(-1/life3_CO2)-EXP(-1/clim_time1)))
+AL352*EXP(-1/clim_time1)</f>
        <v>8.2532034934911196E-16</v>
      </c>
      <c r="AM353" s="113">
        <f>A_CO2*(AX352*clim_sens2*(1-EXP(-1/clim_time2))
+AY352*clim_sens2*life1_CO2/(life1_CO2-clim_time2)*(EXP(-1/life1_CO2)-EXP(-1/clim_time2))
+AZ352*clim_sens2*life2_CO2/(life2_CO2-clim_time2)*(EXP(-1/life2_CO2)-EXP(-1/clim_time2))
+BA352*clim_sens2*life3_CO2/(life3_CO2-clim_time2)*(EXP(-1/life3_CO2)-EXP(-1/clim_time2)))
+AM352*EXP(-1/clim_time2)</f>
        <v>3.842333421159743E-16</v>
      </c>
      <c r="AN353" s="113">
        <f t="shared" si="69"/>
        <v>3.1367505767480386E-25</v>
      </c>
      <c r="AO353" s="113">
        <f t="shared" si="70"/>
        <v>1.2115353297665646E-15</v>
      </c>
      <c r="AP353" s="113">
        <f t="shared" si="71"/>
        <v>1.386368753076504E-14</v>
      </c>
      <c r="AQ353" s="113">
        <f t="shared" si="72"/>
        <v>2.3902668325777198E-14</v>
      </c>
      <c r="AR353" s="113">
        <f t="shared" si="73"/>
        <v>-3.4203087532085469E-31</v>
      </c>
      <c r="AS353" s="113">
        <f t="shared" si="74"/>
        <v>-1.5841928309593784E-15</v>
      </c>
      <c r="AT353" s="113">
        <f t="shared" si="75"/>
        <v>3.7862001525826145E-15</v>
      </c>
      <c r="AU353" s="113">
        <f t="shared" si="76"/>
        <v>2.4223910131722471E-13</v>
      </c>
      <c r="AV353" s="113">
        <f t="shared" si="77"/>
        <v>0</v>
      </c>
      <c r="AW353" s="149">
        <f>T352*Other_forcing_efficacy*clim_sens2*(1-EXP(-1/clim_time2))
+AW352*EXP(-1/clim_time2)</f>
        <v>0</v>
      </c>
      <c r="AX353" s="113">
        <f>p_0*(inventory[[#This Row],[CO2_flux]]+inventory[[#This Row],[CH4_to_CO2]])+AX352</f>
        <v>0.51608749999977266</v>
      </c>
      <c r="AY353" s="113">
        <f>p_1*(inventory[[#This Row],[CO2_flux]]+inventory[[#This Row],[CH4_to_CO2]])+AY352*EXP(-1/life1_CO2)</f>
        <v>0.22559334850474336</v>
      </c>
      <c r="AZ353" s="113">
        <f>p_2*(inventory[[#This Row],[CO2_flux]]+inventory[[#This Row],[CH4_to_CO2]])+AZ352*EXP(-1/life2_CO2)</f>
        <v>6.7810844704589698E-5</v>
      </c>
      <c r="BA353" s="113">
        <f>p_3*(inventory[[#This Row],[CO2_flux]]+inventory[[#This Row],[CH4_to_CO2]])+BA352*EXP(-1/life3_CO2)</f>
        <v>1.7267208099498608E-13</v>
      </c>
      <c r="BB353" s="113">
        <f>IF(fossil_CH4,K352*(1-EXP(-1/life_CH4))*CH4_to_CO2,0)</f>
        <v>8.7961691691585221E-14</v>
      </c>
    </row>
    <row r="354" spans="1:54" x14ac:dyDescent="0.2">
      <c r="A354" s="43">
        <v>347</v>
      </c>
      <c r="B354" s="107">
        <v>0</v>
      </c>
      <c r="C354" s="107">
        <v>0</v>
      </c>
      <c r="D354" s="107">
        <v>0</v>
      </c>
      <c r="E354" s="107">
        <v>0</v>
      </c>
      <c r="F354" s="107">
        <v>0</v>
      </c>
      <c r="G354" s="107">
        <v>0</v>
      </c>
      <c r="H354" s="131">
        <f>SUM(inventory[[#This Row],[CO2_IRF]:[other_IRF]])</f>
        <v>5.1978631758216168E-10</v>
      </c>
      <c r="I354" s="133">
        <f>SUM(inventory[[#This Row],[CO2_temp]:[other_temp]])</f>
        <v>2.8380915203283866E-13</v>
      </c>
      <c r="J354" s="117">
        <f>SUM(inventory[[#This Row],[CO2_mass0]:[CO2_mass3]])</f>
        <v>0.74117556199561974</v>
      </c>
      <c r="K354" s="117">
        <f>inventory[[#This Row],[CH4_flux]]+K353*EXP(-1/life_CH4)</f>
        <v>7.0268269198879054E-13</v>
      </c>
      <c r="L354" s="117">
        <f>inventory[[#This Row],[Gas1_flux]]+L353*EXP(-1/life_gas1)</f>
        <v>5.6825586107562345E-2</v>
      </c>
      <c r="M354" s="117">
        <f>inventory[[#This Row],[Gas2_flux]]+M353*EXP(-1/life_gas2)</f>
        <v>0</v>
      </c>
      <c r="N354" s="140">
        <f>inventory[[#This Row],[Gas3_flux]]+N353*EXP(-1/life_gas3)</f>
        <v>4.4782361879876058E-4</v>
      </c>
      <c r="O354" s="3">
        <f>inventory[[#This Row],[CO2]]*A_CO2</f>
        <v>1.2983172319477268E-15</v>
      </c>
      <c r="P354" s="3">
        <f>inventory[[#This Row],[CH4]]*A_CH4</f>
        <v>1.4793329187108187E-25</v>
      </c>
      <c r="Q354" s="3">
        <f>inventory[[#This Row],[gas1]]*A_gas1</f>
        <v>2.0277444049658765E-14</v>
      </c>
      <c r="R354" s="3">
        <f>inventory[[#This Row],[gas2]]*A_gas2</f>
        <v>0</v>
      </c>
      <c r="S354" s="3">
        <f>inventory[[#This Row],[gas3]]*A_gas3</f>
        <v>4.7730039364154264E-15</v>
      </c>
      <c r="T354" s="142">
        <f>inventory[[#This Row],[Other_forcing]]/earth_area</f>
        <v>0</v>
      </c>
      <c r="U354" s="3">
        <f>U353+A_CO2*(AX353+AY353*life1_CO2*(1-EXP(-1/life1_CO2))+AZ353*life2_CO2*(1-EXP(-1/life2_CO2))+BA353*life3_CO2*(1-EXP(-1/life3_CO2)))</f>
        <v>5.6689810364240587E-13</v>
      </c>
      <c r="V354" s="3">
        <f t="shared" si="65"/>
        <v>2.6105279667673814E-12</v>
      </c>
      <c r="W354" s="3">
        <f t="shared" si="66"/>
        <v>4.0723647457665916E-11</v>
      </c>
      <c r="X354" s="3">
        <f t="shared" si="67"/>
        <v>-3.5199999999999995E-12</v>
      </c>
      <c r="Y354" s="3">
        <f t="shared" si="68"/>
        <v>4.79405244054086E-10</v>
      </c>
      <c r="Z354" s="142">
        <f>Z353+inventory[[#This Row],[Other_radfor]]</f>
        <v>0</v>
      </c>
      <c r="AA354" s="3">
        <f>SUM(inventory[[#This Row],[CO2_temp_s1]:[CO2_temp_s2]])</f>
        <v>1.2093277421019497E-15</v>
      </c>
      <c r="AB354" s="3">
        <f>inventory[[#This Row],[CH4_temp_s1]]+inventory[[#This Row],[CH4_temp_s2]]</f>
        <v>1.2085803673038266E-15</v>
      </c>
      <c r="AC354" s="3">
        <f>inventory[[#This Row],[gas1_temp_s1]]+inventory[[#This Row],[gas1_temp_s2]]</f>
        <v>3.7615257917293264E-14</v>
      </c>
      <c r="AD354" s="3">
        <f>inventory[[#This Row],[gas2_temp_s1]]+inventory[[#This Row],[gas2_temp_s2]]</f>
        <v>-1.5803289479236264E-15</v>
      </c>
      <c r="AE354" s="3">
        <f>inventory[[#This Row],[gas3_temp_s1]]+inventory[[#This Row],[gas3_temp_s2]]</f>
        <v>2.4535631495406324E-13</v>
      </c>
      <c r="AF354" s="142">
        <f>inventory[[#This Row],[other_temp_s1]]+inventory[[#This Row],[other_temp_s2]]</f>
        <v>0</v>
      </c>
      <c r="AG354" s="118">
        <f>inventory[[#This Row],[CO2_flux]]+AG353</f>
        <v>1</v>
      </c>
      <c r="AH354" s="118">
        <f>inventory[[#This Row],[CH4_flux]]+AH353</f>
        <v>1</v>
      </c>
      <c r="AI354" s="118">
        <f>inventory[[#This Row],[Gas1_flux]]+AI353</f>
        <v>1</v>
      </c>
      <c r="AJ354" s="118">
        <f>inventory[[#This Row],[Gas2_flux]]+AJ353</f>
        <v>1</v>
      </c>
      <c r="AK354" s="144">
        <f>inventory[[#This Row],[Gas3_flux]]+AK353</f>
        <v>1</v>
      </c>
      <c r="AL354" s="113">
        <f>A_CO2*(AX353*clim_sens1*(1-EXP(-1/clim_time1))
+AY353*clim_sens1*life1_CO2/(life1_CO2-clim_time1)*(EXP(-1/life1_CO2)-EXP(-1/clim_time1))
+AZ353*clim_sens1*life2_CO2/(life2_CO2-clim_time1)*(EXP(-1/life2_CO2)-EXP(-1/clim_time1))
+BA353*clim_sens1*life3_CO2/(life3_CO2-clim_time1)*(EXP(-1/life3_CO2)-EXP(-1/clim_time1)))
+AL353*EXP(-1/clim_time1)</f>
        <v>8.2467254677022841E-16</v>
      </c>
      <c r="AM354" s="113">
        <f>A_CO2*(AX353*clim_sens2*(1-EXP(-1/clim_time2))
+AY353*clim_sens2*life1_CO2/(life1_CO2-clim_time2)*(EXP(-1/life1_CO2)-EXP(-1/clim_time2))
+AZ353*clim_sens2*life2_CO2/(life2_CO2-clim_time2)*(EXP(-1/life2_CO2)-EXP(-1/clim_time2))
+BA353*clim_sens2*life3_CO2/(life3_CO2-clim_time2)*(EXP(-1/life3_CO2)-EXP(-1/clim_time2)))
+AM353*EXP(-1/clim_time2)</f>
        <v>3.8465519533172129E-16</v>
      </c>
      <c r="AN354" s="113">
        <f t="shared" si="69"/>
        <v>2.8937183994910682E-25</v>
      </c>
      <c r="AO354" s="113">
        <f t="shared" si="70"/>
        <v>1.2085803670144547E-15</v>
      </c>
      <c r="AP354" s="113">
        <f t="shared" si="71"/>
        <v>1.3749583753423592E-14</v>
      </c>
      <c r="AQ354" s="113">
        <f t="shared" si="72"/>
        <v>2.3865674163869675E-14</v>
      </c>
      <c r="AR354" s="113">
        <f t="shared" si="73"/>
        <v>-3.0364321966608407E-31</v>
      </c>
      <c r="AS354" s="113">
        <f t="shared" si="74"/>
        <v>-1.580328947923626E-15</v>
      </c>
      <c r="AT354" s="113">
        <f t="shared" si="75"/>
        <v>3.7029903490304826E-15</v>
      </c>
      <c r="AU354" s="113">
        <f t="shared" si="76"/>
        <v>2.4165332460503275E-13</v>
      </c>
      <c r="AV354" s="113">
        <f t="shared" si="77"/>
        <v>0</v>
      </c>
      <c r="AW354" s="149">
        <f>T353*Other_forcing_efficacy*clim_sens2*(1-EXP(-1/clim_time2))
+AW353*EXP(-1/clim_time2)</f>
        <v>0</v>
      </c>
      <c r="AX354" s="113">
        <f>p_0*(inventory[[#This Row],[CO2_flux]]+inventory[[#This Row],[CH4_to_CO2]])+AX353</f>
        <v>0.51608749999979031</v>
      </c>
      <c r="AY354" s="113">
        <f>p_1*(inventory[[#This Row],[CO2_flux]]+inventory[[#This Row],[CH4_to_CO2]])+AY353*EXP(-1/life1_CO2)</f>
        <v>0.22502208178457667</v>
      </c>
      <c r="AZ354" s="113">
        <f>p_2*(inventory[[#This Row],[CO2_flux]]+inventory[[#This Row],[CH4_to_CO2]])+AZ353*EXP(-1/life2_CO2)</f>
        <v>6.5980211093511122E-5</v>
      </c>
      <c r="BA354" s="113">
        <f>p_3*(inventory[[#This Row],[CO2_flux]]+inventory[[#This Row],[CH4_to_CO2]])+BA353*EXP(-1/life3_CO2)</f>
        <v>1.5929361729662573E-13</v>
      </c>
      <c r="BB354" s="113">
        <f>IF(fossil_CH4,K353*(1-EXP(-1/life_CH4))*CH4_to_CO2,0)</f>
        <v>8.1146505980257561E-14</v>
      </c>
    </row>
    <row r="355" spans="1:54" x14ac:dyDescent="0.2">
      <c r="A355" s="43">
        <v>348</v>
      </c>
      <c r="B355" s="107">
        <v>0</v>
      </c>
      <c r="C355" s="107">
        <v>0</v>
      </c>
      <c r="D355" s="107">
        <v>0</v>
      </c>
      <c r="E355" s="107">
        <v>0</v>
      </c>
      <c r="F355" s="107">
        <v>0</v>
      </c>
      <c r="G355" s="107">
        <v>0</v>
      </c>
      <c r="H355" s="131">
        <f>SUM(inventory[[#This Row],[CO2_IRF]:[other_IRF]])</f>
        <v>5.1981252964307703E-10</v>
      </c>
      <c r="I355" s="133">
        <f>SUM(inventory[[#This Row],[CO2_temp]:[other_temp]])</f>
        <v>2.8299374840923316E-13</v>
      </c>
      <c r="J355" s="117">
        <f>SUM(inventory[[#This Row],[CO2_mass0]:[CO2_mass3]])</f>
        <v>0.74060396067227152</v>
      </c>
      <c r="K355" s="117">
        <f>inventory[[#This Row],[CH4_flux]]+K354*EXP(-1/life_CH4)</f>
        <v>6.482395253108424E-13</v>
      </c>
      <c r="L355" s="117">
        <f>inventory[[#This Row],[Gas1_flux]]+L354*EXP(-1/life_gas1)</f>
        <v>5.6357888461454425E-2</v>
      </c>
      <c r="M355" s="117">
        <f>inventory[[#This Row],[Gas2_flux]]+M354*EXP(-1/life_gas2)</f>
        <v>0</v>
      </c>
      <c r="N355" s="140">
        <f>inventory[[#This Row],[Gas3_flux]]+N354*EXP(-1/life_gas3)</f>
        <v>4.3798174202401254E-4</v>
      </c>
      <c r="O355" s="3">
        <f>inventory[[#This Row],[CO2]]*A_CO2</f>
        <v>1.2973159579096177E-15</v>
      </c>
      <c r="P355" s="3">
        <f>inventory[[#This Row],[CH4]]*A_CH4</f>
        <v>1.3647156532170596E-25</v>
      </c>
      <c r="Q355" s="3">
        <f>inventory[[#This Row],[gas1]]*A_gas1</f>
        <v>2.0110552452040056E-14</v>
      </c>
      <c r="R355" s="3">
        <f>inventory[[#This Row],[gas2]]*A_gas2</f>
        <v>0</v>
      </c>
      <c r="S355" s="3">
        <f>inventory[[#This Row],[gas3]]*A_gas3</f>
        <v>4.6681070202733204E-15</v>
      </c>
      <c r="T355" s="142">
        <f>inventory[[#This Row],[Other_forcing]]/earth_area</f>
        <v>0</v>
      </c>
      <c r="U355" s="3">
        <f>U354+A_CO2*(AX354+AY354*life1_CO2*(1-EXP(-1/life1_CO2))+AZ354*life2_CO2*(1-EXP(-1/life2_CO2))+BA354*life3_CO2*(1-EXP(-1/life3_CO2)))</f>
        <v>5.6819592001931744E-13</v>
      </c>
      <c r="V355" s="3">
        <f t="shared" si="65"/>
        <v>2.6105279667675236E-12</v>
      </c>
      <c r="W355" s="3">
        <f t="shared" si="66"/>
        <v>4.0743841340977782E-11</v>
      </c>
      <c r="X355" s="3">
        <f t="shared" si="67"/>
        <v>-3.5199999999999995E-12</v>
      </c>
      <c r="Y355" s="3">
        <f t="shared" si="68"/>
        <v>4.794099644153124E-10</v>
      </c>
      <c r="Z355" s="142">
        <f>Z354+inventory[[#This Row],[Other_radfor]]</f>
        <v>0</v>
      </c>
      <c r="AA355" s="3">
        <f>SUM(inventory[[#This Row],[CO2_temp_s1]:[CO2_temp_s2]])</f>
        <v>1.2091014194839889E-15</v>
      </c>
      <c r="AB355" s="3">
        <f>inventory[[#This Row],[CH4_temp_s1]]+inventory[[#This Row],[CH4_temp_s2]]</f>
        <v>1.2056326117519312E-15</v>
      </c>
      <c r="AC355" s="3">
        <f>inventory[[#This Row],[gas1_temp_s1]]+inventory[[#This Row],[gas1_temp_s2]]</f>
        <v>3.746501397927697E-14</v>
      </c>
      <c r="AD355" s="3">
        <f>inventory[[#This Row],[gas2_temp_s1]]+inventory[[#This Row],[gas2_temp_s2]]</f>
        <v>-1.5764744889881614E-15</v>
      </c>
      <c r="AE355" s="3">
        <f>inventory[[#This Row],[gas3_temp_s1]]+inventory[[#This Row],[gas3_temp_s2]]</f>
        <v>2.4469047488770843E-13</v>
      </c>
      <c r="AF355" s="142">
        <f>inventory[[#This Row],[other_temp_s1]]+inventory[[#This Row],[other_temp_s2]]</f>
        <v>0</v>
      </c>
      <c r="AG355" s="118">
        <f>inventory[[#This Row],[CO2_flux]]+AG354</f>
        <v>1</v>
      </c>
      <c r="AH355" s="118">
        <f>inventory[[#This Row],[CH4_flux]]+AH354</f>
        <v>1</v>
      </c>
      <c r="AI355" s="118">
        <f>inventory[[#This Row],[Gas1_flux]]+AI354</f>
        <v>1</v>
      </c>
      <c r="AJ355" s="118">
        <f>inventory[[#This Row],[Gas2_flux]]+AJ354</f>
        <v>1</v>
      </c>
      <c r="AK355" s="144">
        <f>inventory[[#This Row],[Gas3_flux]]+AK354</f>
        <v>1</v>
      </c>
      <c r="AL355" s="113">
        <f>A_CO2*(AX354*clim_sens1*(1-EXP(-1/clim_time1))
+AY354*clim_sens1*life1_CO2/(life1_CO2-clim_time1)*(EXP(-1/life1_CO2)-EXP(-1/clim_time1))
+AZ354*clim_sens1*life2_CO2/(life2_CO2-clim_time1)*(EXP(-1/life2_CO2)-EXP(-1/clim_time1))
+BA354*clim_sens1*life3_CO2/(life3_CO2-clim_time1)*(EXP(-1/life3_CO2)-EXP(-1/clim_time1)))
+AL354*EXP(-1/clim_time1)</f>
        <v>8.2402644889000846E-16</v>
      </c>
      <c r="AM355" s="113">
        <f>A_CO2*(AX354*clim_sens2*(1-EXP(-1/clim_time2))
+AY354*clim_sens2*life1_CO2/(life1_CO2-clim_time2)*(EXP(-1/life1_CO2)-EXP(-1/clim_time2))
+AZ354*clim_sens2*life2_CO2/(life2_CO2-clim_time2)*(EXP(-1/life2_CO2)-EXP(-1/clim_time2))
+BA354*clim_sens2*life3_CO2/(life3_CO2-clim_time2)*(EXP(-1/life3_CO2)-EXP(-1/clim_time2)))
+AM354*EXP(-1/clim_time2)</f>
        <v>3.8507497059398047E-16</v>
      </c>
      <c r="AN355" s="113">
        <f t="shared" si="69"/>
        <v>2.6695160965196096E-25</v>
      </c>
      <c r="AO355" s="113">
        <f t="shared" si="70"/>
        <v>1.2056326114849797E-15</v>
      </c>
      <c r="AP355" s="113">
        <f t="shared" si="71"/>
        <v>1.3636419096498318E-14</v>
      </c>
      <c r="AQ355" s="113">
        <f t="shared" si="72"/>
        <v>2.3828594882778654E-14</v>
      </c>
      <c r="AR355" s="113">
        <f t="shared" si="73"/>
        <v>-2.695639823822774E-31</v>
      </c>
      <c r="AS355" s="113">
        <f t="shared" si="74"/>
        <v>-1.5764744889881612E-15</v>
      </c>
      <c r="AT355" s="113">
        <f t="shared" si="75"/>
        <v>3.6216092579415474E-15</v>
      </c>
      <c r="AU355" s="113">
        <f t="shared" si="76"/>
        <v>2.4106886562976689E-13</v>
      </c>
      <c r="AV355" s="113">
        <f t="shared" si="77"/>
        <v>0</v>
      </c>
      <c r="AW355" s="149">
        <f>T354*Other_forcing_efficacy*clim_sens2*(1-EXP(-1/clim_time2))
+AW354*EXP(-1/clim_time2)</f>
        <v>0</v>
      </c>
      <c r="AX355" s="113">
        <f>p_0*(inventory[[#This Row],[CO2_flux]]+inventory[[#This Row],[CH4_to_CO2]])+AX354</f>
        <v>0.51608749999980663</v>
      </c>
      <c r="AY355" s="113">
        <f>p_1*(inventory[[#This Row],[CO2_flux]]+inventory[[#This Row],[CH4_to_CO2]])+AY354*EXP(-1/life1_CO2)</f>
        <v>0.22445226167472637</v>
      </c>
      <c r="AZ355" s="113">
        <f>p_2*(inventory[[#This Row],[CO2_flux]]+inventory[[#This Row],[CH4_to_CO2]])+AZ354*EXP(-1/life2_CO2)</f>
        <v>6.4198997591475014E-5</v>
      </c>
      <c r="BA355" s="113">
        <f>p_3*(inventory[[#This Row],[CO2_flux]]+inventory[[#This Row],[CH4_to_CO2]])+BA354*EXP(-1/life3_CO2)</f>
        <v>1.4695170386103509E-13</v>
      </c>
      <c r="BB355" s="113">
        <f>IF(fossil_CH4,K354*(1-EXP(-1/life_CH4))*CH4_to_CO2,0)</f>
        <v>7.4859354182178627E-14</v>
      </c>
    </row>
    <row r="356" spans="1:54" x14ac:dyDescent="0.2">
      <c r="A356" s="43">
        <v>349</v>
      </c>
      <c r="B356" s="107">
        <v>0</v>
      </c>
      <c r="C356" s="107">
        <v>0</v>
      </c>
      <c r="D356" s="107">
        <v>0</v>
      </c>
      <c r="E356" s="107">
        <v>0</v>
      </c>
      <c r="F356" s="107">
        <v>0</v>
      </c>
      <c r="G356" s="107">
        <v>0</v>
      </c>
      <c r="H356" s="131">
        <f>SUM(inventory[[#This Row],[CO2_IRF]:[other_IRF]])</f>
        <v>5.1983847076018544E-10</v>
      </c>
      <c r="I356" s="133">
        <f>SUM(inventory[[#This Row],[CO2_temp]:[other_temp]])</f>
        <v>2.8218229561005356E-13</v>
      </c>
      <c r="J356" s="117">
        <f>SUM(inventory[[#This Row],[CO2_mass0]:[CO2_mass3]])</f>
        <v>0.74003385038196423</v>
      </c>
      <c r="K356" s="117">
        <f>inventory[[#This Row],[CH4_flux]]+K355*EXP(-1/life_CH4)</f>
        <v>5.9801456185849781E-13</v>
      </c>
      <c r="L356" s="117">
        <f>inventory[[#This Row],[Gas1_flux]]+L355*EXP(-1/life_gas1)</f>
        <v>5.5894040156869544E-2</v>
      </c>
      <c r="M356" s="117">
        <f>inventory[[#This Row],[Gas2_flux]]+M355*EXP(-1/life_gas2)</f>
        <v>0</v>
      </c>
      <c r="N356" s="140">
        <f>inventory[[#This Row],[Gas3_flux]]+N355*EXP(-1/life_gas3)</f>
        <v>4.2835616143013403E-4</v>
      </c>
      <c r="O356" s="3">
        <f>inventory[[#This Row],[CO2]]*A_CO2</f>
        <v>1.2963172957140866E-15</v>
      </c>
      <c r="P356" s="3">
        <f>inventory[[#This Row],[CH4]]*A_CH4</f>
        <v>1.2589788211829409E-25</v>
      </c>
      <c r="Q356" s="3">
        <f>inventory[[#This Row],[gas1]]*A_gas1</f>
        <v>1.9945034440031426E-14</v>
      </c>
      <c r="R356" s="3">
        <f>inventory[[#This Row],[gas2]]*A_gas2</f>
        <v>0</v>
      </c>
      <c r="S356" s="3">
        <f>inventory[[#This Row],[gas3]]*A_gas3</f>
        <v>4.5655154370332426E-15</v>
      </c>
      <c r="T356" s="142">
        <f>inventory[[#This Row],[Other_forcing]]/earth_area</f>
        <v>0</v>
      </c>
      <c r="U356" s="3">
        <f>U355+A_CO2*(AX355+AY355*life1_CO2*(1-EXP(-1/life1_CO2))+AZ355*life2_CO2*(1-EXP(-1/life2_CO2))+BA355*life3_CO2*(1-EXP(-1/life3_CO2)))</f>
        <v>5.6949273642883836E-13</v>
      </c>
      <c r="V356" s="3">
        <f t="shared" si="65"/>
        <v>2.6105279667676548E-12</v>
      </c>
      <c r="W356" s="3">
        <f t="shared" si="66"/>
        <v>4.0763869020430825E-11</v>
      </c>
      <c r="X356" s="3">
        <f t="shared" si="67"/>
        <v>-3.5199999999999995E-12</v>
      </c>
      <c r="Y356" s="3">
        <f t="shared" si="68"/>
        <v>4.7941458103655816E-10</v>
      </c>
      <c r="Z356" s="142">
        <f>Z355+inventory[[#This Row],[Other_radfor]]</f>
        <v>0</v>
      </c>
      <c r="AA356" s="3">
        <f>SUM(inventory[[#This Row],[CO2_temp_s1]:[CO2_temp_s2]])</f>
        <v>1.2088747253647943E-15</v>
      </c>
      <c r="AB356" s="3">
        <f>inventory[[#This Row],[CH4_temp_s1]]+inventory[[#This Row],[CH4_temp_s2]]</f>
        <v>1.2026920458458264E-15</v>
      </c>
      <c r="AC356" s="3">
        <f>inventory[[#This Row],[gas1_temp_s1]]+inventory[[#This Row],[gas1_temp_s2]]</f>
        <v>3.731561796395052E-14</v>
      </c>
      <c r="AD356" s="3">
        <f>inventory[[#This Row],[gas2_temp_s1]]+inventory[[#This Row],[gas2_temp_s2]]</f>
        <v>-1.5726294311673853E-15</v>
      </c>
      <c r="AE356" s="3">
        <f>inventory[[#This Row],[gas3_temp_s1]]+inventory[[#This Row],[gas3_temp_s2]]</f>
        <v>2.440277403060598E-13</v>
      </c>
      <c r="AF356" s="142">
        <f>inventory[[#This Row],[other_temp_s1]]+inventory[[#This Row],[other_temp_s2]]</f>
        <v>0</v>
      </c>
      <c r="AG356" s="118">
        <f>inventory[[#This Row],[CO2_flux]]+AG355</f>
        <v>1</v>
      </c>
      <c r="AH356" s="118">
        <f>inventory[[#This Row],[CH4_flux]]+AH355</f>
        <v>1</v>
      </c>
      <c r="AI356" s="118">
        <f>inventory[[#This Row],[Gas1_flux]]+AI355</f>
        <v>1</v>
      </c>
      <c r="AJ356" s="118">
        <f>inventory[[#This Row],[Gas2_flux]]+AJ355</f>
        <v>1</v>
      </c>
      <c r="AK356" s="144">
        <f>inventory[[#This Row],[Gas3_flux]]+AK355</f>
        <v>1</v>
      </c>
      <c r="AL356" s="113">
        <f>A_CO2*(AX355*clim_sens1*(1-EXP(-1/clim_time1))
+AY355*clim_sens1*life1_CO2/(life1_CO2-clim_time1)*(EXP(-1/life1_CO2)-EXP(-1/clim_time1))
+AZ355*clim_sens1*life2_CO2/(life2_CO2-clim_time1)*(EXP(-1/life2_CO2)-EXP(-1/clim_time1))
+BA355*clim_sens1*life3_CO2/(life3_CO2-clim_time1)*(EXP(-1/life3_CO2)-EXP(-1/clim_time1)))
+AL355*EXP(-1/clim_time1)</f>
        <v>8.2338204965641696E-16</v>
      </c>
      <c r="AM356" s="113">
        <f>A_CO2*(AX355*clim_sens2*(1-EXP(-1/clim_time2))
+AY355*clim_sens2*life1_CO2/(life1_CO2-clim_time2)*(EXP(-1/life1_CO2)-EXP(-1/clim_time2))
+AZ355*clim_sens2*life2_CO2/(life2_CO2-clim_time2)*(EXP(-1/life2_CO2)-EXP(-1/clim_time2))
+BA355*clim_sens2*life3_CO2/(life3_CO2-clim_time2)*(EXP(-1/life3_CO2)-EXP(-1/clim_time2)))
+AM355*EXP(-1/clim_time2)</f>
        <v>3.8549267570837731E-16</v>
      </c>
      <c r="AN356" s="113">
        <f t="shared" si="69"/>
        <v>2.4626847499474487E-25</v>
      </c>
      <c r="AO356" s="113">
        <f t="shared" si="70"/>
        <v>1.2026920455995578E-15</v>
      </c>
      <c r="AP356" s="113">
        <f t="shared" si="71"/>
        <v>1.3524185830646887E-14</v>
      </c>
      <c r="AQ356" s="113">
        <f t="shared" si="72"/>
        <v>2.3791432133303634E-14</v>
      </c>
      <c r="AR356" s="113">
        <f t="shared" si="73"/>
        <v>-2.3930961039637918E-31</v>
      </c>
      <c r="AS356" s="113">
        <f t="shared" si="74"/>
        <v>-1.5726294311673851E-15</v>
      </c>
      <c r="AT356" s="113">
        <f t="shared" si="75"/>
        <v>3.5420166894688155E-15</v>
      </c>
      <c r="AU356" s="113">
        <f t="shared" si="76"/>
        <v>2.4048572361659099E-13</v>
      </c>
      <c r="AV356" s="113">
        <f t="shared" si="77"/>
        <v>0</v>
      </c>
      <c r="AW356" s="149">
        <f>T355*Other_forcing_efficacy*clim_sens2*(1-EXP(-1/clim_time2))
+AW355*EXP(-1/clim_time2)</f>
        <v>0</v>
      </c>
      <c r="AX356" s="113">
        <f>p_0*(inventory[[#This Row],[CO2_flux]]+inventory[[#This Row],[CH4_to_CO2]])+AX355</f>
        <v>0.51608749999982162</v>
      </c>
      <c r="AY356" s="113">
        <f>p_1*(inventory[[#This Row],[CO2_flux]]+inventory[[#This Row],[CH4_to_CO2]])+AY355*EXP(-1/life1_CO2)</f>
        <v>0.22388388451196256</v>
      </c>
      <c r="AZ356" s="113">
        <f>p_2*(inventory[[#This Row],[CO2_flux]]+inventory[[#This Row],[CH4_to_CO2]])+AZ355*EXP(-1/life2_CO2)</f>
        <v>6.2465870044558459E-5</v>
      </c>
      <c r="BA356" s="113">
        <f>p_3*(inventory[[#This Row],[CO2_flux]]+inventory[[#This Row],[CH4_to_CO2]])+BA355*EXP(-1/life3_CO2)</f>
        <v>1.355660297891847E-13</v>
      </c>
      <c r="BB356" s="113">
        <f>IF(fossil_CH4,K355*(1-EXP(-1/life_CH4))*CH4_to_CO2,0)</f>
        <v>6.9059324746973861E-14</v>
      </c>
    </row>
    <row r="357" spans="1:54" x14ac:dyDescent="0.2">
      <c r="A357" s="43">
        <v>350</v>
      </c>
      <c r="B357" s="107">
        <v>0</v>
      </c>
      <c r="C357" s="107">
        <v>0</v>
      </c>
      <c r="D357" s="107">
        <v>0</v>
      </c>
      <c r="E357" s="107">
        <v>0</v>
      </c>
      <c r="F357" s="107">
        <v>0</v>
      </c>
      <c r="G357" s="107">
        <v>0</v>
      </c>
      <c r="H357" s="131">
        <f>SUM(inventory[[#This Row],[CO2_IRF]:[other_IRF]])</f>
        <v>5.1986414458392666E-10</v>
      </c>
      <c r="I357" s="133">
        <f>SUM(inventory[[#This Row],[CO2_temp]:[other_temp]])</f>
        <v>2.8137474747850778E-13</v>
      </c>
      <c r="J357" s="117">
        <f>SUM(inventory[[#This Row],[CO2_mass0]:[CO2_mass3]])</f>
        <v>0.73946522617260813</v>
      </c>
      <c r="K357" s="117">
        <f>inventory[[#This Row],[CH4_flux]]+K356*EXP(-1/life_CH4)</f>
        <v>5.5168097937768485E-13</v>
      </c>
      <c r="L357" s="117">
        <f>inventory[[#This Row],[Gas1_flux]]+L356*EXP(-1/life_gas1)</f>
        <v>5.5434009512164047E-2</v>
      </c>
      <c r="M357" s="117">
        <f>inventory[[#This Row],[Gas2_flux]]+M356*EXP(-1/life_gas2)</f>
        <v>0</v>
      </c>
      <c r="N357" s="140">
        <f>inventory[[#This Row],[Gas3_flux]]+N356*EXP(-1/life_gas3)</f>
        <v>4.1894212344837696E-4</v>
      </c>
      <c r="O357" s="3">
        <f>inventory[[#This Row],[CO2]]*A_CO2</f>
        <v>1.2953212366865575E-15</v>
      </c>
      <c r="P357" s="3">
        <f>inventory[[#This Row],[CH4]]*A_CH4</f>
        <v>1.1614343753226423E-25</v>
      </c>
      <c r="Q357" s="3">
        <f>inventory[[#This Row],[gas1]]*A_gas1</f>
        <v>1.9780878708465593E-14</v>
      </c>
      <c r="R357" s="3">
        <f>inventory[[#This Row],[gas2]]*A_gas2</f>
        <v>0</v>
      </c>
      <c r="S357" s="3">
        <f>inventory[[#This Row],[gas3]]*A_gas3</f>
        <v>4.4651785221000384E-15</v>
      </c>
      <c r="T357" s="142">
        <f>inventory[[#This Row],[Other_forcing]]/earth_area</f>
        <v>0</v>
      </c>
      <c r="U357" s="3">
        <f>U356+A_CO2*(AX356+AY356*life1_CO2*(1-EXP(-1/life1_CO2))+AZ356*life2_CO2*(1-EXP(-1/life2_CO2))+BA356*life3_CO2*(1-EXP(-1/life3_CO2)))</f>
        <v>5.7078855547846739E-13</v>
      </c>
      <c r="V357" s="3">
        <f t="shared" si="65"/>
        <v>2.6105279667677756E-12</v>
      </c>
      <c r="W357" s="3">
        <f t="shared" si="66"/>
        <v>4.0783731863950292E-11</v>
      </c>
      <c r="X357" s="3">
        <f t="shared" si="67"/>
        <v>-3.5199999999999995E-12</v>
      </c>
      <c r="Y357" s="3">
        <f t="shared" si="68"/>
        <v>4.7941909619773011E-10</v>
      </c>
      <c r="Z357" s="142">
        <f>Z356+inventory[[#This Row],[Other_radfor]]</f>
        <v>0</v>
      </c>
      <c r="AA357" s="3">
        <f>SUM(inventory[[#This Row],[CO2_temp_s1]:[CO2_temp_s2]])</f>
        <v>1.2086476615319707E-15</v>
      </c>
      <c r="AB357" s="3">
        <f>inventory[[#This Row],[CH4_temp_s1]]+inventory[[#This Row],[CH4_temp_s2]]</f>
        <v>1.1997586520496687E-15</v>
      </c>
      <c r="AC357" s="3">
        <f>inventory[[#This Row],[gas1_temp_s1]]+inventory[[#This Row],[gas1_temp_s2]]</f>
        <v>3.7167063840482315E-14</v>
      </c>
      <c r="AD357" s="3">
        <f>inventory[[#This Row],[gas2_temp_s1]]+inventory[[#This Row],[gas2_temp_s2]]</f>
        <v>-1.5687937515317613E-15</v>
      </c>
      <c r="AE357" s="3">
        <f>inventory[[#This Row],[gas3_temp_s1]]+inventory[[#This Row],[gas3_temp_s2]]</f>
        <v>2.4336807107597559E-13</v>
      </c>
      <c r="AF357" s="142">
        <f>inventory[[#This Row],[other_temp_s1]]+inventory[[#This Row],[other_temp_s2]]</f>
        <v>0</v>
      </c>
      <c r="AG357" s="118">
        <f>inventory[[#This Row],[CO2_flux]]+AG356</f>
        <v>1</v>
      </c>
      <c r="AH357" s="118">
        <f>inventory[[#This Row],[CH4_flux]]+AH356</f>
        <v>1</v>
      </c>
      <c r="AI357" s="118">
        <f>inventory[[#This Row],[Gas1_flux]]+AI356</f>
        <v>1</v>
      </c>
      <c r="AJ357" s="118">
        <f>inventory[[#This Row],[Gas2_flux]]+AJ356</f>
        <v>1</v>
      </c>
      <c r="AK357" s="144">
        <f>inventory[[#This Row],[Gas3_flux]]+AK356</f>
        <v>1</v>
      </c>
      <c r="AL357" s="113">
        <f>A_CO2*(AX356*clim_sens1*(1-EXP(-1/clim_time1))
+AY356*clim_sens1*life1_CO2/(life1_CO2-clim_time1)*(EXP(-1/life1_CO2)-EXP(-1/clim_time1))
+AZ356*clim_sens1*life2_CO2/(life2_CO2-clim_time1)*(EXP(-1/life2_CO2)-EXP(-1/clim_time1))
+BA356*clim_sens1*life3_CO2/(life3_CO2-clim_time1)*(EXP(-1/life3_CO2)-EXP(-1/clim_time1)))
+AL356*EXP(-1/clim_time1)</f>
        <v>8.2273934307958927E-16</v>
      </c>
      <c r="AM357" s="113">
        <f>A_CO2*(AX356*clim_sens2*(1-EXP(-1/clim_time2))
+AY356*clim_sens2*life1_CO2/(life1_CO2-clim_time2)*(EXP(-1/life1_CO2)-EXP(-1/clim_time2))
+AZ356*clim_sens2*life2_CO2/(life2_CO2-clim_time2)*(EXP(-1/life2_CO2)-EXP(-1/clim_time2))
+BA356*clim_sens2*life3_CO2/(life3_CO2-clim_time2)*(EXP(-1/life3_CO2)-EXP(-1/clim_time2)))
+AM356*EXP(-1/clim_time2)</f>
        <v>3.8590831845238132E-16</v>
      </c>
      <c r="AN357" s="113">
        <f t="shared" si="69"/>
        <v>2.2718784771557457E-25</v>
      </c>
      <c r="AO357" s="113">
        <f t="shared" si="70"/>
        <v>1.1997586518224809E-15</v>
      </c>
      <c r="AP357" s="113">
        <f t="shared" si="71"/>
        <v>1.34128762901426E-14</v>
      </c>
      <c r="AQ357" s="113">
        <f t="shared" si="72"/>
        <v>2.3754187550339717E-14</v>
      </c>
      <c r="AR357" s="113">
        <f t="shared" si="73"/>
        <v>-2.1245082196052309E-31</v>
      </c>
      <c r="AS357" s="113">
        <f t="shared" si="74"/>
        <v>-1.5687937515317611E-15</v>
      </c>
      <c r="AT357" s="113">
        <f t="shared" si="75"/>
        <v>3.4641733370226869E-15</v>
      </c>
      <c r="AU357" s="113">
        <f t="shared" si="76"/>
        <v>2.3990389773895289E-13</v>
      </c>
      <c r="AV357" s="113">
        <f t="shared" si="77"/>
        <v>0</v>
      </c>
      <c r="AW357" s="149">
        <f>T356*Other_forcing_efficacy*clim_sens2*(1-EXP(-1/clim_time2))
+AW356*EXP(-1/clim_time2)</f>
        <v>0</v>
      </c>
      <c r="AX357" s="113">
        <f>p_0*(inventory[[#This Row],[CO2_flux]]+inventory[[#This Row],[CH4_to_CO2]])+AX356</f>
        <v>0.5160874999998355</v>
      </c>
      <c r="AY357" s="113">
        <f>p_1*(inventory[[#This Row],[CO2_flux]]+inventory[[#This Row],[CH4_to_CO2]])+AY356*EXP(-1/life1_CO2)</f>
        <v>0.22331694664233165</v>
      </c>
      <c r="AZ357" s="113">
        <f>p_2*(inventory[[#This Row],[CO2_flux]]+inventory[[#This Row],[CH4_to_CO2]])+AZ356*EXP(-1/life2_CO2)</f>
        <v>6.0779530315884626E-5</v>
      </c>
      <c r="BA357" s="113">
        <f>p_3*(inventory[[#This Row],[CO2_flux]]+inventory[[#This Row],[CH4_to_CO2]])+BA356*EXP(-1/life3_CO2)</f>
        <v>1.250625065918352E-13</v>
      </c>
      <c r="BB357" s="113">
        <f>IF(fossil_CH4,K356*(1-EXP(-1/life_CH4))*CH4_to_CO2,0)</f>
        <v>6.3708675911117779E-14</v>
      </c>
    </row>
    <row r="358" spans="1:54" x14ac:dyDescent="0.2">
      <c r="A358" s="43">
        <v>351</v>
      </c>
      <c r="B358" s="107">
        <v>0</v>
      </c>
      <c r="C358" s="107">
        <v>0</v>
      </c>
      <c r="D358" s="107">
        <v>0</v>
      </c>
      <c r="E358" s="107">
        <v>0</v>
      </c>
      <c r="F358" s="107">
        <v>0</v>
      </c>
      <c r="G358" s="107">
        <v>0</v>
      </c>
      <c r="H358" s="131">
        <f>SUM(inventory[[#This Row],[CO2_IRF]:[other_IRF]])</f>
        <v>5.1988955470336707E-10</v>
      </c>
      <c r="I358" s="133">
        <f>SUM(inventory[[#This Row],[CO2_temp]:[other_temp]])</f>
        <v>2.8057105871858209E-13</v>
      </c>
      <c r="J358" s="117">
        <f>SUM(inventory[[#This Row],[CO2_mass0]:[CO2_mass3]])</f>
        <v>0.73889808313640981</v>
      </c>
      <c r="K358" s="117">
        <f>inventory[[#This Row],[CH4_flux]]+K357*EXP(-1/life_CH4)</f>
        <v>5.0893727748244585E-13</v>
      </c>
      <c r="L358" s="117">
        <f>inventory[[#This Row],[Gas1_flux]]+L357*EXP(-1/life_gas1)</f>
        <v>5.4977765106447078E-2</v>
      </c>
      <c r="M358" s="117">
        <f>inventory[[#This Row],[Gas2_flux]]+M357*EXP(-1/life_gas2)</f>
        <v>0</v>
      </c>
      <c r="N358" s="140">
        <f>inventory[[#This Row],[Gas3_flux]]+N357*EXP(-1/life_gas3)</f>
        <v>4.0973497897977976E-4</v>
      </c>
      <c r="O358" s="3">
        <f>inventory[[#This Row],[CO2]]*A_CO2</f>
        <v>1.2943277722300487E-15</v>
      </c>
      <c r="P358" s="3">
        <f>inventory[[#This Row],[CH4]]*A_CH4</f>
        <v>1.0714475775800876E-25</v>
      </c>
      <c r="Q358" s="3">
        <f>inventory[[#This Row],[gas1]]*A_gas1</f>
        <v>1.9618074045221397E-14</v>
      </c>
      <c r="R358" s="3">
        <f>inventory[[#This Row],[gas2]]*A_gas2</f>
        <v>0</v>
      </c>
      <c r="S358" s="3">
        <f>inventory[[#This Row],[gas3]]*A_gas3</f>
        <v>4.3670467243408227E-15</v>
      </c>
      <c r="T358" s="142">
        <f>inventory[[#This Row],[Other_forcing]]/earth_area</f>
        <v>0</v>
      </c>
      <c r="U358" s="3">
        <f>U357+A_CO2*(AX357+AY357*life1_CO2*(1-EXP(-1/life1_CO2))+AZ357*life2_CO2*(1-EXP(-1/life2_CO2))+BA357*life3_CO2*(1-EXP(-1/life3_CO2)))</f>
        <v>5.7208337976706757E-13</v>
      </c>
      <c r="V358" s="3">
        <f t="shared" si="65"/>
        <v>2.6105279667678871E-12</v>
      </c>
      <c r="W358" s="3">
        <f t="shared" si="66"/>
        <v>4.080343122820284E-11</v>
      </c>
      <c r="X358" s="3">
        <f t="shared" si="67"/>
        <v>-3.5199999999999995E-12</v>
      </c>
      <c r="Y358" s="3">
        <f t="shared" si="68"/>
        <v>4.7942351212862927E-10</v>
      </c>
      <c r="Z358" s="142">
        <f>Z357+inventory[[#This Row],[Other_radfor]]</f>
        <v>0</v>
      </c>
      <c r="AA358" s="3">
        <f>SUM(inventory[[#This Row],[CO2_temp_s1]:[CO2_temp_s2]])</f>
        <v>1.208420229805866E-15</v>
      </c>
      <c r="AB358" s="3">
        <f>inventory[[#This Row],[CH4_temp_s1]]+inventory[[#This Row],[CH4_temp_s2]]</f>
        <v>1.1968324128703971E-15</v>
      </c>
      <c r="AC358" s="3">
        <f>inventory[[#This Row],[gas1_temp_s1]]+inventory[[#This Row],[gas1_temp_s2]]</f>
        <v>3.7019345625364952E-14</v>
      </c>
      <c r="AD358" s="3">
        <f>inventory[[#This Row],[gas2_temp_s1]]+inventory[[#This Row],[gas2_temp_s2]]</f>
        <v>-1.5649674272076783E-15</v>
      </c>
      <c r="AE358" s="3">
        <f>inventory[[#This Row],[gas3_temp_s1]]+inventory[[#This Row],[gas3_temp_s2]]</f>
        <v>2.4271142787774852E-13</v>
      </c>
      <c r="AF358" s="142">
        <f>inventory[[#This Row],[other_temp_s1]]+inventory[[#This Row],[other_temp_s2]]</f>
        <v>0</v>
      </c>
      <c r="AG358" s="118">
        <f>inventory[[#This Row],[CO2_flux]]+AG357</f>
        <v>1</v>
      </c>
      <c r="AH358" s="118">
        <f>inventory[[#This Row],[CH4_flux]]+AH357</f>
        <v>1</v>
      </c>
      <c r="AI358" s="118">
        <f>inventory[[#This Row],[Gas1_flux]]+AI357</f>
        <v>1</v>
      </c>
      <c r="AJ358" s="118">
        <f>inventory[[#This Row],[Gas2_flux]]+AJ357</f>
        <v>1</v>
      </c>
      <c r="AK358" s="144">
        <f>inventory[[#This Row],[Gas3_flux]]+AK357</f>
        <v>1</v>
      </c>
      <c r="AL358" s="113">
        <f>A_CO2*(AX357*clim_sens1*(1-EXP(-1/clim_time1))
+AY357*clim_sens1*life1_CO2/(life1_CO2-clim_time1)*(EXP(-1/life1_CO2)-EXP(-1/clim_time1))
+AZ357*clim_sens1*life2_CO2/(life2_CO2-clim_time1)*(EXP(-1/life2_CO2)-EXP(-1/clim_time1))
+BA357*clim_sens1*life3_CO2/(life3_CO2-clim_time1)*(EXP(-1/life3_CO2)-EXP(-1/clim_time1)))
+AL357*EXP(-1/clim_time1)</f>
        <v>8.2209832323040926E-16</v>
      </c>
      <c r="AM358" s="113">
        <f>A_CO2*(AX357*clim_sens2*(1-EXP(-1/clim_time2))
+AY357*clim_sens2*life1_CO2/(life1_CO2-clim_time2)*(EXP(-1/life1_CO2)-EXP(-1/clim_time2))
+AZ357*clim_sens2*life2_CO2/(life2_CO2-clim_time2)*(EXP(-1/life2_CO2)-EXP(-1/clim_time2))
+BA357*clim_sens2*life3_CO2/(life3_CO2-clim_time2)*(EXP(-1/life3_CO2)-EXP(-1/clim_time2)))
+AM357*EXP(-1/clim_time2)</f>
        <v>3.8632190657545668E-16</v>
      </c>
      <c r="AN358" s="113">
        <f t="shared" si="69"/>
        <v>2.0958556729605782E-25</v>
      </c>
      <c r="AO358" s="113">
        <f t="shared" si="70"/>
        <v>1.1968324126608116E-15</v>
      </c>
      <c r="AP358" s="113">
        <f t="shared" si="71"/>
        <v>1.3302482872350793E-14</v>
      </c>
      <c r="AQ358" s="113">
        <f t="shared" si="72"/>
        <v>2.3716862753014162E-14</v>
      </c>
      <c r="AR358" s="113">
        <f t="shared" si="73"/>
        <v>-1.8860651553835294E-31</v>
      </c>
      <c r="AS358" s="113">
        <f t="shared" si="74"/>
        <v>-1.5649674272076781E-15</v>
      </c>
      <c r="AT358" s="113">
        <f t="shared" si="75"/>
        <v>3.3880407578594934E-15</v>
      </c>
      <c r="AU358" s="113">
        <f t="shared" si="76"/>
        <v>2.3932338711988902E-13</v>
      </c>
      <c r="AV358" s="113">
        <f t="shared" si="77"/>
        <v>0</v>
      </c>
      <c r="AW358" s="149">
        <f>T357*Other_forcing_efficacy*clim_sens2*(1-EXP(-1/clim_time2))
+AW357*EXP(-1/clim_time2)</f>
        <v>0</v>
      </c>
      <c r="AX358" s="113">
        <f>p_0*(inventory[[#This Row],[CO2_flux]]+inventory[[#This Row],[CH4_to_CO2]])+AX357</f>
        <v>0.51608749999984826</v>
      </c>
      <c r="AY358" s="113">
        <f>p_1*(inventory[[#This Row],[CO2_flux]]+inventory[[#This Row],[CH4_to_CO2]])+AY357*EXP(-1/life1_CO2)</f>
        <v>0.2227514444211329</v>
      </c>
      <c r="AZ358" s="113">
        <f>p_2*(inventory[[#This Row],[CO2_flux]]+inventory[[#This Row],[CH4_to_CO2]])+AZ357*EXP(-1/life2_CO2)</f>
        <v>5.9138715313301059E-5</v>
      </c>
      <c r="BA358" s="113">
        <f>p_3*(inventory[[#This Row],[CO2_flux]]+inventory[[#This Row],[CH4_to_CO2]])+BA357*EXP(-1/life3_CO2)</f>
        <v>1.1537278608332169E-13</v>
      </c>
      <c r="BB358" s="113">
        <f>IF(fossil_CH4,K357*(1-EXP(-1/life_CH4))*CH4_to_CO2,0)</f>
        <v>5.8772590105953687E-14</v>
      </c>
    </row>
    <row r="359" spans="1:54" x14ac:dyDescent="0.2">
      <c r="A359" s="43">
        <v>352</v>
      </c>
      <c r="B359" s="107">
        <v>0</v>
      </c>
      <c r="C359" s="107">
        <v>0</v>
      </c>
      <c r="D359" s="107">
        <v>0</v>
      </c>
      <c r="E359" s="107">
        <v>0</v>
      </c>
      <c r="F359" s="107">
        <v>0</v>
      </c>
      <c r="G359" s="107">
        <v>0</v>
      </c>
      <c r="H359" s="131">
        <f>SUM(inventory[[#This Row],[CO2_IRF]:[other_IRF]])</f>
        <v>5.1991470464739409E-10</v>
      </c>
      <c r="I359" s="133">
        <f>SUM(inventory[[#This Row],[CO2_temp]:[other_temp]])</f>
        <v>2.7977118487694617E-13</v>
      </c>
      <c r="J359" s="117">
        <f>SUM(inventory[[#This Row],[CO2_mass0]:[CO2_mass3]])</f>
        <v>0.73833241640890468</v>
      </c>
      <c r="K359" s="117">
        <f>inventory[[#This Row],[CH4_flux]]+K358*EXP(-1/life_CH4)</f>
        <v>4.6950531574139882E-13</v>
      </c>
      <c r="L359" s="117">
        <f>inventory[[#This Row],[Gas1_flux]]+L358*EXP(-1/life_gas1)</f>
        <v>5.4525275777434462E-2</v>
      </c>
      <c r="M359" s="117">
        <f>inventory[[#This Row],[Gas2_flux]]+M358*EXP(-1/life_gas2)</f>
        <v>0</v>
      </c>
      <c r="N359" s="140">
        <f>inventory[[#This Row],[Gas3_flux]]+N358*EXP(-1/life_gas3)</f>
        <v>4.0073018109922163E-4</v>
      </c>
      <c r="O359" s="3">
        <f>inventory[[#This Row],[CO2]]*A_CO2</f>
        <v>1.2933368938234781E-15</v>
      </c>
      <c r="P359" s="3">
        <f>inventory[[#This Row],[CH4]]*A_CH4</f>
        <v>9.8843286878204178E-26</v>
      </c>
      <c r="Q359" s="3">
        <f>inventory[[#This Row],[gas1]]*A_gas1</f>
        <v>1.945660933045799E-14</v>
      </c>
      <c r="R359" s="3">
        <f>inventory[[#This Row],[gas2]]*A_gas2</f>
        <v>0</v>
      </c>
      <c r="S359" s="3">
        <f>inventory[[#This Row],[gas3]]*A_gas3</f>
        <v>4.2710715816142775E-15</v>
      </c>
      <c r="T359" s="142">
        <f>inventory[[#This Row],[Other_forcing]]/earth_area</f>
        <v>0</v>
      </c>
      <c r="U359" s="3">
        <f>U358+A_CO2*(AX358+AY358*life1_CO2*(1-EXP(-1/life1_CO2))+AZ358*life2_CO2*(1-EXP(-1/life2_CO2))+BA358*life3_CO2*(1-EXP(-1/life3_CO2)))</f>
        <v>5.7337721188494318E-13</v>
      </c>
      <c r="V359" s="3">
        <f t="shared" si="65"/>
        <v>2.6105279667679901E-12</v>
      </c>
      <c r="W359" s="3">
        <f t="shared" si="66"/>
        <v>4.082296845868921E-11</v>
      </c>
      <c r="X359" s="3">
        <f t="shared" si="67"/>
        <v>-3.5199999999999995E-12</v>
      </c>
      <c r="Y359" s="3">
        <f t="shared" si="68"/>
        <v>4.7942783101005196E-10</v>
      </c>
      <c r="Z359" s="142">
        <f>Z358+inventory[[#This Row],[Other_radfor]]</f>
        <v>0</v>
      </c>
      <c r="AA359" s="3">
        <f>SUM(inventory[[#This Row],[CO2_temp_s1]:[CO2_temp_s2]])</f>
        <v>1.2081924320383361E-15</v>
      </c>
      <c r="AB359" s="3">
        <f>inventory[[#This Row],[CH4_temp_s1]]+inventory[[#This Row],[CH4_temp_s2]]</f>
        <v>1.1939133108576248E-15</v>
      </c>
      <c r="AC359" s="3">
        <f>inventory[[#This Row],[gas1_temp_s1]]+inventory[[#This Row],[gas1_temp_s2]]</f>
        <v>3.6872457382031387E-14</v>
      </c>
      <c r="AD359" s="3">
        <f>inventory[[#This Row],[gas2_temp_s1]]+inventory[[#This Row],[gas2_temp_s2]]</f>
        <v>-1.5611504353773144E-15</v>
      </c>
      <c r="AE359" s="3">
        <f>inventory[[#This Row],[gas3_temp_s1]]+inventory[[#This Row],[gas3_temp_s2]]</f>
        <v>2.4205777218739614E-13</v>
      </c>
      <c r="AF359" s="142">
        <f>inventory[[#This Row],[other_temp_s1]]+inventory[[#This Row],[other_temp_s2]]</f>
        <v>0</v>
      </c>
      <c r="AG359" s="118">
        <f>inventory[[#This Row],[CO2_flux]]+AG358</f>
        <v>1</v>
      </c>
      <c r="AH359" s="118">
        <f>inventory[[#This Row],[CH4_flux]]+AH358</f>
        <v>1</v>
      </c>
      <c r="AI359" s="118">
        <f>inventory[[#This Row],[Gas1_flux]]+AI358</f>
        <v>1</v>
      </c>
      <c r="AJ359" s="118">
        <f>inventory[[#This Row],[Gas2_flux]]+AJ358</f>
        <v>1</v>
      </c>
      <c r="AK359" s="144">
        <f>inventory[[#This Row],[Gas3_flux]]+AK358</f>
        <v>1</v>
      </c>
      <c r="AL359" s="113">
        <f>A_CO2*(AX358*clim_sens1*(1-EXP(-1/clim_time1))
+AY358*clim_sens1*life1_CO2/(life1_CO2-clim_time1)*(EXP(-1/life1_CO2)-EXP(-1/clim_time1))
+AZ358*clim_sens1*life2_CO2/(life2_CO2-clim_time1)*(EXP(-1/life2_CO2)-EXP(-1/clim_time1))
+BA358*clim_sens1*life3_CO2/(life3_CO2-clim_time1)*(EXP(-1/life3_CO2)-EXP(-1/clim_time1)))
+AL358*EXP(-1/clim_time1)</f>
        <v>8.2145898423912495E-16</v>
      </c>
      <c r="AM359" s="113">
        <f>A_CO2*(AX358*clim_sens2*(1-EXP(-1/clim_time2))
+AY358*clim_sens2*life1_CO2/(life1_CO2-clim_time2)*(EXP(-1/life1_CO2)-EXP(-1/clim_time2))
+AZ358*clim_sens2*life2_CO2/(life2_CO2-clim_time2)*(EXP(-1/life2_CO2)-EXP(-1/clim_time2))
+BA358*clim_sens2*life3_CO2/(life3_CO2-clim_time2)*(EXP(-1/life3_CO2)-EXP(-1/clim_time2)))
+AM358*EXP(-1/clim_time2)</f>
        <v>3.8673344779921109E-16</v>
      </c>
      <c r="AN359" s="113">
        <f t="shared" si="69"/>
        <v>1.9334709303254719E-25</v>
      </c>
      <c r="AO359" s="113">
        <f t="shared" si="70"/>
        <v>1.1939133106642778E-15</v>
      </c>
      <c r="AP359" s="113">
        <f t="shared" si="71"/>
        <v>1.3192998037209576E-14</v>
      </c>
      <c r="AQ359" s="113">
        <f t="shared" si="72"/>
        <v>2.3679459344821811E-14</v>
      </c>
      <c r="AR359" s="113">
        <f t="shared" si="73"/>
        <v>-1.6743836232428848E-31</v>
      </c>
      <c r="AS359" s="113">
        <f t="shared" si="74"/>
        <v>-1.5611504353773142E-15</v>
      </c>
      <c r="AT359" s="113">
        <f t="shared" si="75"/>
        <v>3.3135813540966449E-15</v>
      </c>
      <c r="AU359" s="113">
        <f t="shared" si="76"/>
        <v>2.3874419083329951E-13</v>
      </c>
      <c r="AV359" s="113">
        <f t="shared" si="77"/>
        <v>0</v>
      </c>
      <c r="AW359" s="149">
        <f>T358*Other_forcing_efficacy*clim_sens2*(1-EXP(-1/clim_time2))
+AW358*EXP(-1/clim_time2)</f>
        <v>0</v>
      </c>
      <c r="AX359" s="113">
        <f>p_0*(inventory[[#This Row],[CO2_flux]]+inventory[[#This Row],[CH4_to_CO2]])+AX358</f>
        <v>0.51608749999986003</v>
      </c>
      <c r="AY359" s="113">
        <f>p_1*(inventory[[#This Row],[CO2_flux]]+inventory[[#This Row],[CH4_to_CO2]])+AY358*EXP(-1/life1_CO2)</f>
        <v>0.22218737421289497</v>
      </c>
      <c r="AZ359" s="113">
        <f>p_2*(inventory[[#This Row],[CO2_flux]]+inventory[[#This Row],[CH4_to_CO2]])+AZ358*EXP(-1/life2_CO2)</f>
        <v>5.7542196043306811E-5</v>
      </c>
      <c r="BA359" s="113">
        <f>p_3*(inventory[[#This Row],[CO2_flux]]+inventory[[#This Row],[CH4_to_CO2]])+BA358*EXP(-1/life3_CO2)</f>
        <v>1.0643381562845565E-13</v>
      </c>
      <c r="BB359" s="113">
        <f>IF(fossil_CH4,K358*(1-EXP(-1/life_CH4))*CH4_to_CO2,0)</f>
        <v>5.421894739393965E-14</v>
      </c>
    </row>
    <row r="360" spans="1:54" x14ac:dyDescent="0.2">
      <c r="A360" s="43">
        <v>353</v>
      </c>
      <c r="B360" s="107">
        <v>0</v>
      </c>
      <c r="C360" s="107">
        <v>0</v>
      </c>
      <c r="D360" s="107">
        <v>0</v>
      </c>
      <c r="E360" s="107">
        <v>0</v>
      </c>
      <c r="F360" s="107">
        <v>0</v>
      </c>
      <c r="G360" s="107">
        <v>0</v>
      </c>
      <c r="H360" s="131">
        <f>SUM(inventory[[#This Row],[CO2_IRF]:[other_IRF]])</f>
        <v>5.1993959788588501E-10</v>
      </c>
      <c r="I360" s="133">
        <f>SUM(inventory[[#This Row],[CO2_temp]:[other_temp]])</f>
        <v>2.7897508232525046E-13</v>
      </c>
      <c r="J360" s="117">
        <f>SUM(inventory[[#This Row],[CO2_mass0]:[CO2_mass3]])</f>
        <v>0.73776822116801222</v>
      </c>
      <c r="K360" s="117">
        <f>inventory[[#This Row],[CH4_flux]]+K359*EXP(-1/life_CH4)</f>
        <v>4.331285037713391E-13</v>
      </c>
      <c r="L360" s="117">
        <f>inventory[[#This Row],[Gas1_flux]]+L359*EXP(-1/life_gas1)</f>
        <v>5.4076510619320277E-2</v>
      </c>
      <c r="M360" s="117">
        <f>inventory[[#This Row],[Gas2_flux]]+M359*EXP(-1/life_gas2)</f>
        <v>0</v>
      </c>
      <c r="N360" s="140">
        <f>inventory[[#This Row],[Gas3_flux]]+N359*EXP(-1/life_gas3)</f>
        <v>3.9192328280993489E-4</v>
      </c>
      <c r="O360" s="3">
        <f>inventory[[#This Row],[CO2]]*A_CO2</f>
        <v>1.2923485930200067E-15</v>
      </c>
      <c r="P360" s="3">
        <f>inventory[[#This Row],[CH4]]*A_CH4</f>
        <v>9.1185005830644007E-26</v>
      </c>
      <c r="Q360" s="3">
        <f>inventory[[#This Row],[gas1]]*A_gas1</f>
        <v>1.9296473535855326E-14</v>
      </c>
      <c r="R360" s="3">
        <f>inventory[[#This Row],[gas2]]*A_gas2</f>
        <v>0</v>
      </c>
      <c r="S360" s="3">
        <f>inventory[[#This Row],[gas3]]*A_gas3</f>
        <v>4.1772056968377413E-15</v>
      </c>
      <c r="T360" s="142">
        <f>inventory[[#This Row],[Other_forcing]]/earth_area</f>
        <v>0</v>
      </c>
      <c r="U360" s="3">
        <f>U359+A_CO2*(AX359+AY359*life1_CO2*(1-EXP(-1/life1_CO2))+AZ359*life2_CO2*(1-EXP(-1/life2_CO2))+BA359*life3_CO2*(1-EXP(-1/life3_CO2)))</f>
        <v>5.7467005441391465E-13</v>
      </c>
      <c r="V360" s="3">
        <f t="shared" si="65"/>
        <v>2.610527966768085E-12</v>
      </c>
      <c r="W360" s="3">
        <f t="shared" si="66"/>
        <v>4.0842344889836132E-11</v>
      </c>
      <c r="X360" s="3">
        <f t="shared" si="67"/>
        <v>-3.5199999999999995E-12</v>
      </c>
      <c r="Y360" s="3">
        <f t="shared" si="68"/>
        <v>4.7943205497486686E-10</v>
      </c>
      <c r="Z360" s="142">
        <f>Z359+inventory[[#This Row],[Other_radfor]]</f>
        <v>0</v>
      </c>
      <c r="AA360" s="3">
        <f>SUM(inventory[[#This Row],[CO2_temp_s1]:[CO2_temp_s2]])</f>
        <v>1.207964270111543E-15</v>
      </c>
      <c r="AB360" s="3">
        <f>inventory[[#This Row],[CH4_temp_s1]]+inventory[[#This Row],[CH4_temp_s2]]</f>
        <v>1.1910013286035357E-15</v>
      </c>
      <c r="AC360" s="3">
        <f>inventory[[#This Row],[gas1_temp_s1]]+inventory[[#This Row],[gas1_temp_s2]]</f>
        <v>3.6726393220474195E-14</v>
      </c>
      <c r="AD360" s="3">
        <f>inventory[[#This Row],[gas2_temp_s1]]+inventory[[#This Row],[gas2_temp_s2]]</f>
        <v>-1.5573427532785015E-15</v>
      </c>
      <c r="AE360" s="3">
        <f>inventory[[#This Row],[gas3_temp_s1]]+inventory[[#This Row],[gas3_temp_s2]]</f>
        <v>2.4140706625933969E-13</v>
      </c>
      <c r="AF360" s="142">
        <f>inventory[[#This Row],[other_temp_s1]]+inventory[[#This Row],[other_temp_s2]]</f>
        <v>0</v>
      </c>
      <c r="AG360" s="118">
        <f>inventory[[#This Row],[CO2_flux]]+AG359</f>
        <v>1</v>
      </c>
      <c r="AH360" s="118">
        <f>inventory[[#This Row],[CH4_flux]]+AH359</f>
        <v>1</v>
      </c>
      <c r="AI360" s="118">
        <f>inventory[[#This Row],[Gas1_flux]]+AI359</f>
        <v>1</v>
      </c>
      <c r="AJ360" s="118">
        <f>inventory[[#This Row],[Gas2_flux]]+AJ359</f>
        <v>1</v>
      </c>
      <c r="AK360" s="144">
        <f>inventory[[#This Row],[Gas3_flux]]+AK359</f>
        <v>1</v>
      </c>
      <c r="AL360" s="113">
        <f>A_CO2*(AX359*clim_sens1*(1-EXP(-1/clim_time1))
+AY359*clim_sens1*life1_CO2/(life1_CO2-clim_time1)*(EXP(-1/life1_CO2)-EXP(-1/clim_time1))
+AZ359*clim_sens1*life2_CO2/(life2_CO2-clim_time1)*(EXP(-1/life2_CO2)-EXP(-1/clim_time1))
+BA359*clim_sens1*life3_CO2/(life3_CO2-clim_time1)*(EXP(-1/life3_CO2)-EXP(-1/clim_time1)))
+AL359*EXP(-1/clim_time1)</f>
        <v>8.2082132029400112E-16</v>
      </c>
      <c r="AM360" s="113">
        <f>A_CO2*(AX359*clim_sens2*(1-EXP(-1/clim_time2))
+AY359*clim_sens2*life1_CO2/(life1_CO2-clim_time2)*(EXP(-1/life1_CO2)-EXP(-1/clim_time2))
+AZ359*clim_sens2*life2_CO2/(life2_CO2-clim_time2)*(EXP(-1/life2_CO2)-EXP(-1/clim_time2))
+BA359*clim_sens2*life3_CO2/(life3_CO2-clim_time2)*(EXP(-1/life3_CO2)-EXP(-1/clim_time2)))
+AM359*EXP(-1/clim_time2)</f>
        <v>3.8714294981754197E-16</v>
      </c>
      <c r="AN360" s="113">
        <f t="shared" si="69"/>
        <v>1.7836675870462869E-25</v>
      </c>
      <c r="AO360" s="113">
        <f t="shared" si="70"/>
        <v>1.191001328425169E-15</v>
      </c>
      <c r="AP360" s="113">
        <f t="shared" si="71"/>
        <v>1.3084414306714833E-14</v>
      </c>
      <c r="AQ360" s="113">
        <f t="shared" si="72"/>
        <v>2.364197891375936E-14</v>
      </c>
      <c r="AR360" s="113">
        <f t="shared" si="73"/>
        <v>-1.4864600566855123E-31</v>
      </c>
      <c r="AS360" s="113">
        <f t="shared" si="74"/>
        <v>-1.5573427532785013E-15</v>
      </c>
      <c r="AT360" s="113">
        <f t="shared" si="75"/>
        <v>3.240758354145013E-15</v>
      </c>
      <c r="AU360" s="113">
        <f t="shared" si="76"/>
        <v>2.3816630790519469E-13</v>
      </c>
      <c r="AV360" s="113">
        <f t="shared" si="77"/>
        <v>0</v>
      </c>
      <c r="AW360" s="149">
        <f>T359*Other_forcing_efficacy*clim_sens2*(1-EXP(-1/clim_time2))
+AW359*EXP(-1/clim_time2)</f>
        <v>0</v>
      </c>
      <c r="AX360" s="113">
        <f>p_0*(inventory[[#This Row],[CO2_flux]]+inventory[[#This Row],[CH4_to_CO2]])+AX359</f>
        <v>0.51608749999987091</v>
      </c>
      <c r="AY360" s="113">
        <f>p_1*(inventory[[#This Row],[CO2_flux]]+inventory[[#This Row],[CH4_to_CO2]])+AY359*EXP(-1/life1_CO2)</f>
        <v>0.22162473239135255</v>
      </c>
      <c r="AZ360" s="113">
        <f>p_2*(inventory[[#This Row],[CO2_flux]]+inventory[[#This Row],[CH4_to_CO2]])+AZ359*EXP(-1/life2_CO2)</f>
        <v>5.5988776690519889E-5</v>
      </c>
      <c r="BA360" s="113">
        <f>p_3*(inventory[[#This Row],[CO2_flux]]+inventory[[#This Row],[CH4_to_CO2]])+BA359*EXP(-1/life3_CO2)</f>
        <v>9.8187427848461138E-14</v>
      </c>
      <c r="BB360" s="113">
        <f>IF(fossil_CH4,K359*(1-EXP(-1/life_CH4))*CH4_to_CO2,0)</f>
        <v>5.0018116458832113E-14</v>
      </c>
    </row>
    <row r="361" spans="1:54" x14ac:dyDescent="0.2">
      <c r="A361" s="43">
        <v>354</v>
      </c>
      <c r="B361" s="107">
        <v>0</v>
      </c>
      <c r="C361" s="107">
        <v>0</v>
      </c>
      <c r="D361" s="107">
        <v>0</v>
      </c>
      <c r="E361" s="107">
        <v>0</v>
      </c>
      <c r="F361" s="107">
        <v>0</v>
      </c>
      <c r="G361" s="107">
        <v>0</v>
      </c>
      <c r="H361" s="131">
        <f>SUM(inventory[[#This Row],[CO2_IRF]:[other_IRF]])</f>
        <v>5.199642378308515E-10</v>
      </c>
      <c r="I361" s="133">
        <f>SUM(inventory[[#This Row],[CO2_temp]:[other_temp]])</f>
        <v>2.7818270824280667E-13</v>
      </c>
      <c r="J361" s="117">
        <f>SUM(inventory[[#This Row],[CO2_mass0]:[CO2_mass3]])</f>
        <v>0.73720549263311652</v>
      </c>
      <c r="K361" s="117">
        <f>inventory[[#This Row],[CH4_flux]]+K360*EXP(-1/life_CH4)</f>
        <v>3.9957013156061521E-13</v>
      </c>
      <c r="L361" s="117">
        <f>inventory[[#This Row],[Gas1_flux]]+L360*EXP(-1/life_gas1)</f>
        <v>5.3631438980665934E-2</v>
      </c>
      <c r="M361" s="117">
        <f>inventory[[#This Row],[Gas2_flux]]+M360*EXP(-1/life_gas2)</f>
        <v>0</v>
      </c>
      <c r="N361" s="140">
        <f>inventory[[#This Row],[Gas3_flux]]+N360*EXP(-1/life_gas3)</f>
        <v>3.8330993484736697E-4</v>
      </c>
      <c r="O361" s="3">
        <f>inventory[[#This Row],[CO2]]*A_CO2</f>
        <v>1.2913628614454299E-15</v>
      </c>
      <c r="P361" s="3">
        <f>inventory[[#This Row],[CH4]]*A_CH4</f>
        <v>8.4120080897148407E-26</v>
      </c>
      <c r="Q361" s="3">
        <f>inventory[[#This Row],[gas1]]*A_gas1</f>
        <v>1.913765572386091E-14</v>
      </c>
      <c r="R361" s="3">
        <f>inventory[[#This Row],[gas2]]*A_gas2</f>
        <v>0</v>
      </c>
      <c r="S361" s="3">
        <f>inventory[[#This Row],[gas3]]*A_gas3</f>
        <v>4.085402714580285E-15</v>
      </c>
      <c r="T361" s="142">
        <f>inventory[[#This Row],[Other_forcing]]/earth_area</f>
        <v>0</v>
      </c>
      <c r="U361" s="3">
        <f>U360+A_CO2*(AX360+AY360*life1_CO2*(1-EXP(-1/life1_CO2))+AZ360*life2_CO2*(1-EXP(-1/life2_CO2))+BA360*life3_CO2*(1-EXP(-1/life3_CO2)))</f>
        <v>5.7596190992739195E-13</v>
      </c>
      <c r="V361" s="3">
        <f t="shared" si="65"/>
        <v>2.6105279667681726E-12</v>
      </c>
      <c r="W361" s="3">
        <f t="shared" si="66"/>
        <v>4.0861561845087455E-11</v>
      </c>
      <c r="X361" s="3">
        <f t="shared" si="67"/>
        <v>-3.5199999999999995E-12</v>
      </c>
      <c r="Y361" s="3">
        <f t="shared" si="68"/>
        <v>4.7943618610906848E-10</v>
      </c>
      <c r="Z361" s="142">
        <f>Z360+inventory[[#This Row],[Other_radfor]]</f>
        <v>0</v>
      </c>
      <c r="AA361" s="3">
        <f>SUM(inventory[[#This Row],[CO2_temp_s1]:[CO2_temp_s2]])</f>
        <v>1.2077357459367881E-15</v>
      </c>
      <c r="AB361" s="3">
        <f>inventory[[#This Row],[CH4_temp_s1]]+inventory[[#This Row],[CH4_temp_s2]]</f>
        <v>1.1880964487427795E-15</v>
      </c>
      <c r="AC361" s="3">
        <f>inventory[[#This Row],[gas1_temp_s1]]+inventory[[#This Row],[gas1_temp_s2]]</f>
        <v>3.6581147296867994E-14</v>
      </c>
      <c r="AD361" s="3">
        <f>inventory[[#This Row],[gas2_temp_s1]]+inventory[[#This Row],[gas2_temp_s2]]</f>
        <v>-1.5535443582045883E-15</v>
      </c>
      <c r="AE361" s="3">
        <f>inventory[[#This Row],[gas3_temp_s1]]+inventory[[#This Row],[gas3_temp_s2]]</f>
        <v>2.4075927310946368E-13</v>
      </c>
      <c r="AF361" s="142">
        <f>inventory[[#This Row],[other_temp_s1]]+inventory[[#This Row],[other_temp_s2]]</f>
        <v>0</v>
      </c>
      <c r="AG361" s="118">
        <f>inventory[[#This Row],[CO2_flux]]+AG360</f>
        <v>1</v>
      </c>
      <c r="AH361" s="118">
        <f>inventory[[#This Row],[CH4_flux]]+AH360</f>
        <v>1</v>
      </c>
      <c r="AI361" s="118">
        <f>inventory[[#This Row],[Gas1_flux]]+AI360</f>
        <v>1</v>
      </c>
      <c r="AJ361" s="118">
        <f>inventory[[#This Row],[Gas2_flux]]+AJ360</f>
        <v>1</v>
      </c>
      <c r="AK361" s="144">
        <f>inventory[[#This Row],[Gas3_flux]]+AK360</f>
        <v>1</v>
      </c>
      <c r="AL361" s="113">
        <f>A_CO2*(AX360*clim_sens1*(1-EXP(-1/clim_time1))
+AY360*clim_sens1*life1_CO2/(life1_CO2-clim_time1)*(EXP(-1/life1_CO2)-EXP(-1/clim_time1))
+AZ360*clim_sens1*life2_CO2/(life2_CO2-clim_time1)*(EXP(-1/life2_CO2)-EXP(-1/clim_time1))
+BA360*clim_sens1*life3_CO2/(life3_CO2-clim_time1)*(EXP(-1/life3_CO2)-EXP(-1/clim_time1)))
+AL360*EXP(-1/clim_time1)</f>
        <v>8.2018532564000697E-16</v>
      </c>
      <c r="AM361" s="113">
        <f>A_CO2*(AX360*clim_sens2*(1-EXP(-1/clim_time2))
+AY360*clim_sens2*life1_CO2/(life1_CO2-clim_time2)*(EXP(-1/life1_CO2)-EXP(-1/clim_time2))
+AZ360*clim_sens2*life2_CO2/(life2_CO2-clim_time2)*(EXP(-1/life2_CO2)-EXP(-1/clim_time2))
+BA360*clim_sens2*life3_CO2/(life3_CO2-clim_time2)*(EXP(-1/life3_CO2)-EXP(-1/clim_time2)))
+AM360*EXP(-1/clim_time2)</f>
        <v>3.8755042029678114E-16</v>
      </c>
      <c r="AN361" s="113">
        <f t="shared" si="69"/>
        <v>1.6454708499090641E-25</v>
      </c>
      <c r="AO361" s="113">
        <f t="shared" si="70"/>
        <v>1.1880964485782324E-15</v>
      </c>
      <c r="AP361" s="113">
        <f t="shared" si="71"/>
        <v>1.2976724264409455E-14</v>
      </c>
      <c r="AQ361" s="113">
        <f t="shared" si="72"/>
        <v>2.3604423032458538E-14</v>
      </c>
      <c r="AR361" s="113">
        <f t="shared" si="73"/>
        <v>-1.3196279929220134E-31</v>
      </c>
      <c r="AS361" s="113">
        <f t="shared" si="74"/>
        <v>-1.5535443582045881E-15</v>
      </c>
      <c r="AT361" s="113">
        <f t="shared" si="75"/>
        <v>3.1695357945493721E-15</v>
      </c>
      <c r="AU361" s="113">
        <f t="shared" si="76"/>
        <v>2.375897373149143E-13</v>
      </c>
      <c r="AV361" s="113">
        <f t="shared" si="77"/>
        <v>0</v>
      </c>
      <c r="AW361" s="149">
        <f>T360*Other_forcing_efficacy*clim_sens2*(1-EXP(-1/clim_time2))
+AW360*EXP(-1/clim_time2)</f>
        <v>0</v>
      </c>
      <c r="AX361" s="113">
        <f>p_0*(inventory[[#This Row],[CO2_flux]]+inventory[[#This Row],[CH4_to_CO2]])+AX360</f>
        <v>0.51608749999988091</v>
      </c>
      <c r="AY361" s="113">
        <f>p_1*(inventory[[#This Row],[CO2_flux]]+inventory[[#This Row],[CH4_to_CO2]])+AY360*EXP(-1/life1_CO2)</f>
        <v>0.22106351533942309</v>
      </c>
      <c r="AZ361" s="113">
        <f>p_2*(inventory[[#This Row],[CO2_flux]]+inventory[[#This Row],[CH4_to_CO2]])+AZ360*EXP(-1/life2_CO2)</f>
        <v>5.4477293721995484E-5</v>
      </c>
      <c r="BA361" s="113">
        <f>p_3*(inventory[[#This Row],[CO2_flux]]+inventory[[#This Row],[CH4_to_CO2]])+BA360*EXP(-1/life3_CO2)</f>
        <v>9.0579962116093199E-14</v>
      </c>
      <c r="BB361" s="113">
        <f>IF(fossil_CH4,K360*(1-EXP(-1/life_CH4))*CH4_to_CO2,0)</f>
        <v>4.6142761789745346E-14</v>
      </c>
    </row>
    <row r="362" spans="1:54" x14ac:dyDescent="0.2">
      <c r="A362" s="43">
        <v>355</v>
      </c>
      <c r="B362" s="107">
        <v>0</v>
      </c>
      <c r="C362" s="107">
        <v>0</v>
      </c>
      <c r="D362" s="107">
        <v>0</v>
      </c>
      <c r="E362" s="107">
        <v>0</v>
      </c>
      <c r="F362" s="107">
        <v>0</v>
      </c>
      <c r="G362" s="107">
        <v>0</v>
      </c>
      <c r="H362" s="131">
        <f>SUM(inventory[[#This Row],[CO2_IRF]:[other_IRF]])</f>
        <v>5.1998862783756012E-10</v>
      </c>
      <c r="I362" s="133">
        <f>SUM(inventory[[#This Row],[CO2_temp]:[other_temp]])</f>
        <v>2.7739402059964324E-13</v>
      </c>
      <c r="J362" s="117">
        <f>SUM(inventory[[#This Row],[CO2_mass0]:[CO2_mass3]])</f>
        <v>0.7366442260641729</v>
      </c>
      <c r="K362" s="117">
        <f>inventory[[#This Row],[CH4_flux]]+K361*EXP(-1/life_CH4)</f>
        <v>3.6861182915741438E-13</v>
      </c>
      <c r="L362" s="117">
        <f>inventory[[#This Row],[Gas1_flux]]+L361*EXP(-1/life_gas1)</f>
        <v>5.319003046230663E-2</v>
      </c>
      <c r="M362" s="117">
        <f>inventory[[#This Row],[Gas2_flux]]+M361*EXP(-1/life_gas2)</f>
        <v>0</v>
      </c>
      <c r="N362" s="140">
        <f>inventory[[#This Row],[Gas3_flux]]+N361*EXP(-1/life_gas3)</f>
        <v>3.7488588353130691E-4</v>
      </c>
      <c r="O362" s="3">
        <f>inventory[[#This Row],[CO2]]*A_CO2</f>
        <v>1.2903796907966114E-15</v>
      </c>
      <c r="P362" s="3">
        <f>inventory[[#This Row],[CH4]]*A_CH4</f>
        <v>7.7602539427208536E-26</v>
      </c>
      <c r="Q362" s="3">
        <f>inventory[[#This Row],[gas1]]*A_gas1</f>
        <v>1.8980145046942747E-14</v>
      </c>
      <c r="R362" s="3">
        <f>inventory[[#This Row],[gas2]]*A_gas2</f>
        <v>0</v>
      </c>
      <c r="S362" s="3">
        <f>inventory[[#This Row],[gas3]]*A_gas3</f>
        <v>3.9956172981701943E-15</v>
      </c>
      <c r="T362" s="142">
        <f>inventory[[#This Row],[Other_forcing]]/earth_area</f>
        <v>0</v>
      </c>
      <c r="U362" s="3">
        <f>U361+A_CO2*(AX361+AY361*life1_CO2*(1-EXP(-1/life1_CO2))+AZ361*life2_CO2*(1-EXP(-1/life2_CO2))+BA361*life3_CO2*(1-EXP(-1/life3_CO2)))</f>
        <v>5.7725278099044662E-13</v>
      </c>
      <c r="V362" s="3">
        <f t="shared" si="65"/>
        <v>2.6105279667682534E-12</v>
      </c>
      <c r="W362" s="3">
        <f t="shared" si="66"/>
        <v>4.0880620636994556E-11</v>
      </c>
      <c r="X362" s="3">
        <f t="shared" si="67"/>
        <v>-3.5199999999999995E-12</v>
      </c>
      <c r="Y362" s="3">
        <f t="shared" si="68"/>
        <v>4.794402264528069E-10</v>
      </c>
      <c r="Z362" s="142">
        <f>Z361+inventory[[#This Row],[Other_radfor]]</f>
        <v>0</v>
      </c>
      <c r="AA362" s="3">
        <f>SUM(inventory[[#This Row],[CO2_temp_s1]:[CO2_temp_s2]])</f>
        <v>1.2075068614533768E-15</v>
      </c>
      <c r="AB362" s="3">
        <f>inventory[[#This Row],[CH4_temp_s1]]+inventory[[#This Row],[CH4_temp_s2]]</f>
        <v>1.1851986539523677E-15</v>
      </c>
      <c r="AC362" s="3">
        <f>inventory[[#This Row],[gas1_temp_s1]]+inventory[[#This Row],[gas1_temp_s2]]</f>
        <v>3.6436713813194934E-14</v>
      </c>
      <c r="AD362" s="3">
        <f>inventory[[#This Row],[gas2_temp_s1]]+inventory[[#This Row],[gas2_temp_s2]]</f>
        <v>-1.5497552275043058E-15</v>
      </c>
      <c r="AE362" s="3">
        <f>inventory[[#This Row],[gas3_temp_s1]]+inventory[[#This Row],[gas3_temp_s2]]</f>
        <v>2.4011435649854689E-13</v>
      </c>
      <c r="AF362" s="142">
        <f>inventory[[#This Row],[other_temp_s1]]+inventory[[#This Row],[other_temp_s2]]</f>
        <v>0</v>
      </c>
      <c r="AG362" s="118">
        <f>inventory[[#This Row],[CO2_flux]]+AG361</f>
        <v>1</v>
      </c>
      <c r="AH362" s="118">
        <f>inventory[[#This Row],[CH4_flux]]+AH361</f>
        <v>1</v>
      </c>
      <c r="AI362" s="118">
        <f>inventory[[#This Row],[Gas1_flux]]+AI361</f>
        <v>1</v>
      </c>
      <c r="AJ362" s="118">
        <f>inventory[[#This Row],[Gas2_flux]]+AJ361</f>
        <v>1</v>
      </c>
      <c r="AK362" s="144">
        <f>inventory[[#This Row],[Gas3_flux]]+AK361</f>
        <v>1</v>
      </c>
      <c r="AL362" s="113">
        <f>A_CO2*(AX361*clim_sens1*(1-EXP(-1/clim_time1))
+AY361*clim_sens1*life1_CO2/(life1_CO2-clim_time1)*(EXP(-1/life1_CO2)-EXP(-1/clim_time1))
+AZ361*clim_sens1*life2_CO2/(life2_CO2-clim_time1)*(EXP(-1/life2_CO2)-EXP(-1/clim_time1))
+BA361*clim_sens1*life3_CO2/(life3_CO2-clim_time1)*(EXP(-1/life3_CO2)-EXP(-1/clim_time1)))
+AL361*EXP(-1/clim_time1)</f>
        <v>8.1955099457753964E-16</v>
      </c>
      <c r="AM362" s="113">
        <f>A_CO2*(AX361*clim_sens2*(1-EXP(-1/clim_time2))
+AY361*clim_sens2*life1_CO2/(life1_CO2-clim_time2)*(EXP(-1/life1_CO2)-EXP(-1/clim_time2))
+AZ361*clim_sens2*life2_CO2/(life2_CO2-clim_time2)*(EXP(-1/life2_CO2)-EXP(-1/clim_time2))
+BA361*clim_sens2*life3_CO2/(life3_CO2-clim_time2)*(EXP(-1/life3_CO2)-EXP(-1/clim_time2)))
+AM361*EXP(-1/clim_time2)</f>
        <v>3.8795586687583708E-16</v>
      </c>
      <c r="AN362" s="113">
        <f t="shared" si="69"/>
        <v>1.5179814515790808E-25</v>
      </c>
      <c r="AO362" s="113">
        <f t="shared" si="70"/>
        <v>1.1851986538005696E-15</v>
      </c>
      <c r="AP362" s="113">
        <f t="shared" si="71"/>
        <v>1.2869920554876784E-14</v>
      </c>
      <c r="AQ362" s="113">
        <f t="shared" si="72"/>
        <v>2.3566793258318152E-14</v>
      </c>
      <c r="AR362" s="113">
        <f t="shared" si="73"/>
        <v>-1.1715202382137133E-31</v>
      </c>
      <c r="AS362" s="113">
        <f t="shared" si="74"/>
        <v>-1.5497552275043056E-15</v>
      </c>
      <c r="AT362" s="113">
        <f t="shared" si="75"/>
        <v>3.0998785022279381E-15</v>
      </c>
      <c r="AU362" s="113">
        <f t="shared" si="76"/>
        <v>2.3701447799631897E-13</v>
      </c>
      <c r="AV362" s="113">
        <f t="shared" si="77"/>
        <v>0</v>
      </c>
      <c r="AW362" s="149">
        <f>T361*Other_forcing_efficacy*clim_sens2*(1-EXP(-1/clim_time2))
+AW361*EXP(-1/clim_time2)</f>
        <v>0</v>
      </c>
      <c r="AX362" s="113">
        <f>p_0*(inventory[[#This Row],[CO2_flux]]+inventory[[#This Row],[CH4_to_CO2]])+AX361</f>
        <v>0.51608749999989012</v>
      </c>
      <c r="AY362" s="113">
        <f>p_1*(inventory[[#This Row],[CO2_flux]]+inventory[[#This Row],[CH4_to_CO2]])+AY361*EXP(-1/life1_CO2)</f>
        <v>0.22050371944918351</v>
      </c>
      <c r="AZ362" s="113">
        <f>p_2*(inventory[[#This Row],[CO2_flux]]+inventory[[#This Row],[CH4_to_CO2]])+AZ361*EXP(-1/life2_CO2)</f>
        <v>5.3006615015724146E-5</v>
      </c>
      <c r="BA362" s="113">
        <f>p_3*(inventory[[#This Row],[CO2_flux]]+inventory[[#This Row],[CH4_to_CO2]])+BA361*EXP(-1/life3_CO2)</f>
        <v>8.3561915376943756E-14</v>
      </c>
      <c r="BB362" s="113">
        <f>IF(fossil_CH4,K361*(1-EXP(-1/life_CH4))*CH4_to_CO2,0)</f>
        <v>4.2567665804401174E-14</v>
      </c>
    </row>
    <row r="363" spans="1:54" x14ac:dyDescent="0.2">
      <c r="A363" s="43">
        <v>356</v>
      </c>
      <c r="B363" s="107">
        <v>0</v>
      </c>
      <c r="C363" s="107">
        <v>0</v>
      </c>
      <c r="D363" s="107">
        <v>0</v>
      </c>
      <c r="E363" s="107">
        <v>0</v>
      </c>
      <c r="F363" s="107">
        <v>0</v>
      </c>
      <c r="G363" s="107">
        <v>0</v>
      </c>
      <c r="H363" s="131">
        <f>SUM(inventory[[#This Row],[CO2_IRF]:[other_IRF]])</f>
        <v>5.2001277120562999E-10</v>
      </c>
      <c r="I363" s="133">
        <f>SUM(inventory[[#This Row],[CO2_temp]:[other_temp]])</f>
        <v>2.7660897813992852E-13</v>
      </c>
      <c r="J363" s="117">
        <f>SUM(inventory[[#This Row],[CO2_mass0]:[CO2_mass3]])</f>
        <v>0.73608441676083547</v>
      </c>
      <c r="K363" s="117">
        <f>inventory[[#This Row],[CH4_flux]]+K362*EXP(-1/life_CH4)</f>
        <v>3.4005214569989076E-13</v>
      </c>
      <c r="L363" s="117">
        <f>inventory[[#This Row],[Gas1_flux]]+L362*EXP(-1/life_gas1)</f>
        <v>5.2752254915275028E-2</v>
      </c>
      <c r="M363" s="117">
        <f>inventory[[#This Row],[Gas2_flux]]+M362*EXP(-1/life_gas2)</f>
        <v>0</v>
      </c>
      <c r="N363" s="140">
        <f>inventory[[#This Row],[Gas3_flux]]+N362*EXP(-1/life_gas3)</f>
        <v>3.6664696866521617E-4</v>
      </c>
      <c r="O363" s="3">
        <f>inventory[[#This Row],[CO2]]*A_CO2</f>
        <v>1.2893990728399552E-15</v>
      </c>
      <c r="P363" s="3">
        <f>inventory[[#This Row],[CH4]]*A_CH4</f>
        <v>7.1589970686245519E-26</v>
      </c>
      <c r="Q363" s="3">
        <f>inventory[[#This Row],[gas1]]*A_gas1</f>
        <v>1.8823930746848431E-14</v>
      </c>
      <c r="R363" s="3">
        <f>inventory[[#This Row],[gas2]]*A_gas2</f>
        <v>0</v>
      </c>
      <c r="S363" s="3">
        <f>inventory[[#This Row],[gas3]]*A_gas3</f>
        <v>3.9078051073055722E-15</v>
      </c>
      <c r="T363" s="142">
        <f>inventory[[#This Row],[Other_forcing]]/earth_area</f>
        <v>0</v>
      </c>
      <c r="U363" s="3">
        <f>U362+A_CO2*(AX362+AY362*life1_CO2*(1-EXP(-1/life1_CO2))+AZ362*life2_CO2*(1-EXP(-1/life2_CO2))+BA362*life3_CO2*(1-EXP(-1/life3_CO2)))</f>
        <v>5.785426701598818E-13</v>
      </c>
      <c r="V363" s="3">
        <f t="shared" si="65"/>
        <v>2.6105279667683281E-12</v>
      </c>
      <c r="W363" s="3">
        <f t="shared" si="66"/>
        <v>4.0899522567305969E-11</v>
      </c>
      <c r="X363" s="3">
        <f t="shared" si="67"/>
        <v>-3.5199999999999995E-12</v>
      </c>
      <c r="Y363" s="3">
        <f t="shared" si="68"/>
        <v>4.7944417800139584E-10</v>
      </c>
      <c r="Z363" s="142">
        <f>Z362+inventory[[#This Row],[Other_radfor]]</f>
        <v>0</v>
      </c>
      <c r="AA363" s="3">
        <f>SUM(inventory[[#This Row],[CO2_temp_s1]:[CO2_temp_s2]])</f>
        <v>1.2072776186275157E-15</v>
      </c>
      <c r="AB363" s="3">
        <f>inventory[[#This Row],[CH4_temp_s1]]+inventory[[#This Row],[CH4_temp_s2]]</f>
        <v>1.1823079269515698E-15</v>
      </c>
      <c r="AC363" s="3">
        <f>inventory[[#This Row],[gas1_temp_s1]]+inventory[[#This Row],[gas1_temp_s2]]</f>
        <v>3.6293087016873289E-14</v>
      </c>
      <c r="AD363" s="3">
        <f>inventory[[#This Row],[gas2_temp_s1]]+inventory[[#This Row],[gas2_temp_s2]]</f>
        <v>-1.545975338581632E-15</v>
      </c>
      <c r="AE363" s="3">
        <f>inventory[[#This Row],[gas3_temp_s1]]+inventory[[#This Row],[gas3_temp_s2]]</f>
        <v>2.3947228091605778E-13</v>
      </c>
      <c r="AF363" s="142">
        <f>inventory[[#This Row],[other_temp_s1]]+inventory[[#This Row],[other_temp_s2]]</f>
        <v>0</v>
      </c>
      <c r="AG363" s="118">
        <f>inventory[[#This Row],[CO2_flux]]+AG362</f>
        <v>1</v>
      </c>
      <c r="AH363" s="118">
        <f>inventory[[#This Row],[CH4_flux]]+AH362</f>
        <v>1</v>
      </c>
      <c r="AI363" s="118">
        <f>inventory[[#This Row],[Gas1_flux]]+AI362</f>
        <v>1</v>
      </c>
      <c r="AJ363" s="118">
        <f>inventory[[#This Row],[Gas2_flux]]+AJ362</f>
        <v>1</v>
      </c>
      <c r="AK363" s="144">
        <f>inventory[[#This Row],[Gas3_flux]]+AK362</f>
        <v>1</v>
      </c>
      <c r="AL363" s="113">
        <f>A_CO2*(AX362*clim_sens1*(1-EXP(-1/clim_time1))
+AY362*clim_sens1*life1_CO2/(life1_CO2-clim_time1)*(EXP(-1/life1_CO2)-EXP(-1/clim_time1))
+AZ362*clim_sens1*life2_CO2/(life2_CO2-clim_time1)*(EXP(-1/life2_CO2)-EXP(-1/clim_time1))
+BA362*clim_sens1*life3_CO2/(life3_CO2-clim_time1)*(EXP(-1/life3_CO2)-EXP(-1/clim_time1)))
+AL362*EXP(-1/clim_time1)</f>
        <v>8.1891832146118044E-16</v>
      </c>
      <c r="AM363" s="113">
        <f>A_CO2*(AX362*clim_sens2*(1-EXP(-1/clim_time2))
+AY362*clim_sens2*life1_CO2/(life1_CO2-clim_time2)*(EXP(-1/life1_CO2)-EXP(-1/clim_time2))
+AZ362*clim_sens2*life2_CO2/(life2_CO2-clim_time2)*(EXP(-1/life2_CO2)-EXP(-1/clim_time2))
+BA362*clim_sens2*life3_CO2/(life3_CO2-clim_time2)*(EXP(-1/life3_CO2)-EXP(-1/clim_time2)))
+AM362*EXP(-1/clim_time2)</f>
        <v>3.8835929716633535E-16</v>
      </c>
      <c r="AN363" s="113">
        <f t="shared" si="69"/>
        <v>1.4003697989458861E-25</v>
      </c>
      <c r="AO363" s="113">
        <f t="shared" si="70"/>
        <v>1.1823079268115327E-15</v>
      </c>
      <c r="AP363" s="113">
        <f t="shared" si="71"/>
        <v>1.2763995883238232E-14</v>
      </c>
      <c r="AQ363" s="113">
        <f t="shared" si="72"/>
        <v>2.3529091133635058E-14</v>
      </c>
      <c r="AR363" s="113">
        <f t="shared" si="73"/>
        <v>-1.0400352795679323E-31</v>
      </c>
      <c r="AS363" s="113">
        <f t="shared" si="74"/>
        <v>-1.5459753385816318E-15</v>
      </c>
      <c r="AT363" s="113">
        <f t="shared" si="75"/>
        <v>3.0317520771022295E-15</v>
      </c>
      <c r="AU363" s="113">
        <f t="shared" si="76"/>
        <v>2.3644052883895557E-13</v>
      </c>
      <c r="AV363" s="113">
        <f t="shared" si="77"/>
        <v>0</v>
      </c>
      <c r="AW363" s="149">
        <f>T362*Other_forcing_efficacy*clim_sens2*(1-EXP(-1/clim_time2))
+AW362*EXP(-1/clim_time2)</f>
        <v>0</v>
      </c>
      <c r="AX363" s="113">
        <f>p_0*(inventory[[#This Row],[CO2_flux]]+inventory[[#This Row],[CH4_to_CO2]])+AX362</f>
        <v>0.51608749999989867</v>
      </c>
      <c r="AY363" s="113">
        <f>p_1*(inventory[[#This Row],[CO2_flux]]+inventory[[#This Row],[CH4_to_CO2]])+AY362*EXP(-1/life1_CO2)</f>
        <v>0.21994534112184702</v>
      </c>
      <c r="AZ363" s="113">
        <f>p_2*(inventory[[#This Row],[CO2_flux]]+inventory[[#This Row],[CH4_to_CO2]])+AZ362*EXP(-1/life2_CO2)</f>
        <v>5.1575639012657147E-5</v>
      </c>
      <c r="BA363" s="113">
        <f>p_3*(inventory[[#This Row],[CO2_flux]]+inventory[[#This Row],[CH4_to_CO2]])+BA362*EXP(-1/life3_CO2)</f>
        <v>7.7087620024770601E-14</v>
      </c>
      <c r="BB363" s="113">
        <f>IF(fossil_CH4,K362*(1-EXP(-1/life_CH4))*CH4_to_CO2,0)</f>
        <v>3.9269564754095E-14</v>
      </c>
    </row>
    <row r="364" spans="1:54" x14ac:dyDescent="0.2">
      <c r="A364" s="43">
        <v>357</v>
      </c>
      <c r="B364" s="107">
        <v>0</v>
      </c>
      <c r="C364" s="107">
        <v>0</v>
      </c>
      <c r="D364" s="107">
        <v>0</v>
      </c>
      <c r="E364" s="107">
        <v>0</v>
      </c>
      <c r="F364" s="107">
        <v>0</v>
      </c>
      <c r="G364" s="107">
        <v>0</v>
      </c>
      <c r="H364" s="131">
        <f>SUM(inventory[[#This Row],[CO2_IRF]:[other_IRF]])</f>
        <v>5.2003667118010658E-10</v>
      </c>
      <c r="I364" s="133">
        <f>SUM(inventory[[#This Row],[CO2_temp]:[other_temp]])</f>
        <v>2.7582754036575132E-13</v>
      </c>
      <c r="J364" s="117">
        <f>SUM(inventory[[#This Row],[CO2_mass0]:[CO2_mass3]])</f>
        <v>0.73552606006160925</v>
      </c>
      <c r="K364" s="117">
        <f>inventory[[#This Row],[CH4_flux]]+K363*EXP(-1/life_CH4)</f>
        <v>3.1370523854164759E-13</v>
      </c>
      <c r="L364" s="117">
        <f>inventory[[#This Row],[Gas1_flux]]+L363*EXP(-1/life_gas1)</f>
        <v>5.2318082438742038E-2</v>
      </c>
      <c r="M364" s="117">
        <f>inventory[[#This Row],[Gas2_flux]]+M363*EXP(-1/life_gas2)</f>
        <v>0</v>
      </c>
      <c r="N364" s="140">
        <f>inventory[[#This Row],[Gas3_flux]]+N363*EXP(-1/life_gas3)</f>
        <v>3.5858912148172602E-4</v>
      </c>
      <c r="O364" s="3">
        <f>inventory[[#This Row],[CO2]]*A_CO2</f>
        <v>1.2884209994099208E-15</v>
      </c>
      <c r="P364" s="3">
        <f>inventory[[#This Row],[CH4]]*A_CH4</f>
        <v>6.6043249881853107E-26</v>
      </c>
      <c r="Q364" s="3">
        <f>inventory[[#This Row],[gas1]]*A_gas1</f>
        <v>1.8669002153870349E-14</v>
      </c>
      <c r="R364" s="3">
        <f>inventory[[#This Row],[gas2]]*A_gas2</f>
        <v>0</v>
      </c>
      <c r="S364" s="3">
        <f>inventory[[#This Row],[gas3]]*A_gas3</f>
        <v>3.8219227761569883E-15</v>
      </c>
      <c r="T364" s="142">
        <f>inventory[[#This Row],[Other_forcing]]/earth_area</f>
        <v>0</v>
      </c>
      <c r="U364" s="3">
        <f>U363+A_CO2*(AX363+AY363*life1_CO2*(1-EXP(-1/life1_CO2))+AZ363*life2_CO2*(1-EXP(-1/life2_CO2))+BA363*life3_CO2*(1-EXP(-1/life3_CO2)))</f>
        <v>5.7983157998430125E-13</v>
      </c>
      <c r="V364" s="3">
        <f t="shared" si="65"/>
        <v>2.6105279667683968E-12</v>
      </c>
      <c r="W364" s="3">
        <f t="shared" si="66"/>
        <v>4.0918268927056314E-11</v>
      </c>
      <c r="X364" s="3">
        <f t="shared" si="67"/>
        <v>-3.5199999999999995E-12</v>
      </c>
      <c r="Y364" s="3">
        <f t="shared" si="68"/>
        <v>4.7944804270629755E-10</v>
      </c>
      <c r="Z364" s="142">
        <f>Z363+inventory[[#This Row],[Other_radfor]]</f>
        <v>0</v>
      </c>
      <c r="AA364" s="3">
        <f>SUM(inventory[[#This Row],[CO2_temp_s1]:[CO2_temp_s2]])</f>
        <v>1.207048019451242E-15</v>
      </c>
      <c r="AB364" s="3">
        <f>inventory[[#This Row],[CH4_temp_s1]]+inventory[[#This Row],[CH4_temp_s2]]</f>
        <v>1.1794242505018092E-15</v>
      </c>
      <c r="AC364" s="3">
        <f>inventory[[#This Row],[gas1_temp_s1]]+inventory[[#This Row],[gas1_temp_s2]]</f>
        <v>3.6150261200389041E-14</v>
      </c>
      <c r="AD364" s="3">
        <f>inventory[[#This Row],[gas2_temp_s1]]+inventory[[#This Row],[gas2_temp_s2]]</f>
        <v>-1.5422046688956571E-15</v>
      </c>
      <c r="AE364" s="3">
        <f>inventory[[#This Row],[gas3_temp_s1]]+inventory[[#This Row],[gas3_temp_s2]]</f>
        <v>2.3883301156430487E-13</v>
      </c>
      <c r="AF364" s="142">
        <f>inventory[[#This Row],[other_temp_s1]]+inventory[[#This Row],[other_temp_s2]]</f>
        <v>0</v>
      </c>
      <c r="AG364" s="118">
        <f>inventory[[#This Row],[CO2_flux]]+AG363</f>
        <v>1</v>
      </c>
      <c r="AH364" s="118">
        <f>inventory[[#This Row],[CH4_flux]]+AH363</f>
        <v>1</v>
      </c>
      <c r="AI364" s="118">
        <f>inventory[[#This Row],[Gas1_flux]]+AI363</f>
        <v>1</v>
      </c>
      <c r="AJ364" s="118">
        <f>inventory[[#This Row],[Gas2_flux]]+AJ363</f>
        <v>1</v>
      </c>
      <c r="AK364" s="144">
        <f>inventory[[#This Row],[Gas3_flux]]+AK363</f>
        <v>1</v>
      </c>
      <c r="AL364" s="113">
        <f>A_CO2*(AX363*clim_sens1*(1-EXP(-1/clim_time1))
+AY363*clim_sens1*life1_CO2/(life1_CO2-clim_time1)*(EXP(-1/life1_CO2)-EXP(-1/clim_time1))
+AZ363*clim_sens1*life2_CO2/(life2_CO2-clim_time1)*(EXP(-1/life2_CO2)-EXP(-1/clim_time1))
+BA363*clim_sens1*life3_CO2/(life3_CO2-clim_time1)*(EXP(-1/life3_CO2)-EXP(-1/clim_time1)))
+AL363*EXP(-1/clim_time1)</f>
        <v>8.1828730069848468E-16</v>
      </c>
      <c r="AM364" s="113">
        <f>A_CO2*(AX363*clim_sens2*(1-EXP(-1/clim_time2))
+AY363*clim_sens2*life1_CO2/(life1_CO2-clim_time2)*(EXP(-1/life1_CO2)-EXP(-1/clim_time2))
+AZ363*clim_sens2*life2_CO2/(life2_CO2-clim_time2)*(EXP(-1/life2_CO2)-EXP(-1/clim_time2))
+BA363*clim_sens2*life3_CO2/(life3_CO2-clim_time2)*(EXP(-1/life3_CO2)-EXP(-1/clim_time2)))
+AM363*EXP(-1/clim_time2)</f>
        <v>3.8876071875275727E-16</v>
      </c>
      <c r="AN364" s="113">
        <f t="shared" si="69"/>
        <v>1.2918705748470133E-25</v>
      </c>
      <c r="AO364" s="113">
        <f t="shared" si="70"/>
        <v>1.1794242503726222E-15</v>
      </c>
      <c r="AP364" s="113">
        <f t="shared" si="71"/>
        <v>1.265894301465502E-14</v>
      </c>
      <c r="AQ364" s="113">
        <f t="shared" si="72"/>
        <v>2.349131818573402E-14</v>
      </c>
      <c r="AR364" s="113">
        <f t="shared" si="73"/>
        <v>-9.2330746619899548E-32</v>
      </c>
      <c r="AS364" s="113">
        <f t="shared" si="74"/>
        <v>-1.5422046688956571E-15</v>
      </c>
      <c r="AT364" s="113">
        <f t="shared" si="75"/>
        <v>2.9651228751086769E-15</v>
      </c>
      <c r="AU364" s="113">
        <f t="shared" si="76"/>
        <v>2.358678886891962E-13</v>
      </c>
      <c r="AV364" s="113">
        <f t="shared" si="77"/>
        <v>0</v>
      </c>
      <c r="AW364" s="149">
        <f>T363*Other_forcing_efficacy*clim_sens2*(1-EXP(-1/clim_time2))
+AW363*EXP(-1/clim_time2)</f>
        <v>0</v>
      </c>
      <c r="AX364" s="113">
        <f>p_0*(inventory[[#This Row],[CO2_flux]]+inventory[[#This Row],[CH4_to_CO2]])+AX363</f>
        <v>0.51608749999990655</v>
      </c>
      <c r="AY364" s="113">
        <f>p_1*(inventory[[#This Row],[CO2_flux]]+inventory[[#This Row],[CH4_to_CO2]])+AY363*EXP(-1/life1_CO2)</f>
        <v>0.21938837676773995</v>
      </c>
      <c r="AZ364" s="113">
        <f>p_2*(inventory[[#This Row],[CO2_flux]]+inventory[[#This Row],[CH4_to_CO2]])+AZ363*EXP(-1/life2_CO2)</f>
        <v>5.018329389162385E-5</v>
      </c>
      <c r="BA364" s="113">
        <f>p_3*(inventory[[#This Row],[CO2_flux]]+inventory[[#This Row],[CH4_to_CO2]])+BA363*EXP(-1/life3_CO2)</f>
        <v>7.1114946734730525E-14</v>
      </c>
      <c r="BB364" s="113">
        <f>IF(fossil_CH4,K363*(1-EXP(-1/life_CH4))*CH4_to_CO2,0)</f>
        <v>3.6226997342584348E-14</v>
      </c>
    </row>
    <row r="365" spans="1:54" x14ac:dyDescent="0.2">
      <c r="A365" s="43">
        <v>358</v>
      </c>
      <c r="B365" s="107">
        <v>0</v>
      </c>
      <c r="C365" s="107">
        <v>0</v>
      </c>
      <c r="D365" s="107">
        <v>0</v>
      </c>
      <c r="E365" s="107">
        <v>0</v>
      </c>
      <c r="F365" s="107">
        <v>0</v>
      </c>
      <c r="G365" s="107">
        <v>0</v>
      </c>
      <c r="H365" s="131">
        <f>SUM(inventory[[#This Row],[CO2_IRF]:[other_IRF]])</f>
        <v>5.2006033095251386E-10</v>
      </c>
      <c r="I365" s="133">
        <f>SUM(inventory[[#This Row],[CO2_temp]:[other_temp]])</f>
        <v>2.7504966752125343E-13</v>
      </c>
      <c r="J365" s="117">
        <f>SUM(inventory[[#This Row],[CO2_mass0]:[CO2_mass3]])</f>
        <v>0.73496915134302476</v>
      </c>
      <c r="K365" s="117">
        <f>inventory[[#This Row],[CH4_flux]]+K364*EXP(-1/life_CH4)</f>
        <v>2.8939966394249289E-13</v>
      </c>
      <c r="L365" s="117">
        <f>inventory[[#This Row],[Gas1_flux]]+L364*EXP(-1/life_gas1)</f>
        <v>5.1887483377974525E-2</v>
      </c>
      <c r="M365" s="117">
        <f>inventory[[#This Row],[Gas2_flux]]+M364*EXP(-1/life_gas2)</f>
        <v>0</v>
      </c>
      <c r="N365" s="140">
        <f>inventory[[#This Row],[Gas3_flux]]+N364*EXP(-1/life_gas3)</f>
        <v>3.5070836263328704E-4</v>
      </c>
      <c r="O365" s="3">
        <f>inventory[[#This Row],[CO2]]*A_CO2</f>
        <v>1.2874454624075761E-15</v>
      </c>
      <c r="P365" s="3">
        <f>inventory[[#This Row],[CH4]]*A_CH4</f>
        <v>6.0926283572216915E-26</v>
      </c>
      <c r="Q365" s="3">
        <f>inventory[[#This Row],[gas1]]*A_gas1</f>
        <v>1.8515348686116904E-14</v>
      </c>
      <c r="R365" s="3">
        <f>inventory[[#This Row],[gas2]]*A_gas2</f>
        <v>0</v>
      </c>
      <c r="S365" s="3">
        <f>inventory[[#This Row],[gas3]]*A_gas3</f>
        <v>3.737927891951376E-15</v>
      </c>
      <c r="T365" s="142">
        <f>inventory[[#This Row],[Other_forcing]]/earth_area</f>
        <v>0</v>
      </c>
      <c r="U365" s="3">
        <f>U364+A_CO2*(AX364+AY364*life1_CO2*(1-EXP(-1/life1_CO2))+AZ364*life2_CO2*(1-EXP(-1/life2_CO2))+BA364*life3_CO2*(1-EXP(-1/life3_CO2)))</f>
        <v>5.8111951300417675E-13</v>
      </c>
      <c r="V365" s="3">
        <f t="shared" si="65"/>
        <v>2.6105279667684602E-12</v>
      </c>
      <c r="W365" s="3">
        <f t="shared" si="66"/>
        <v>4.0936860996654481E-11</v>
      </c>
      <c r="X365" s="3">
        <f t="shared" si="67"/>
        <v>-3.5199999999999995E-12</v>
      </c>
      <c r="Y365" s="3">
        <f t="shared" si="68"/>
        <v>4.7945182247608676E-10</v>
      </c>
      <c r="Z365" s="142">
        <f>Z364+inventory[[#This Row],[Other_radfor]]</f>
        <v>0</v>
      </c>
      <c r="AA365" s="3">
        <f>SUM(inventory[[#This Row],[CO2_temp_s1]:[CO2_temp_s2]])</f>
        <v>1.20681806594138E-15</v>
      </c>
      <c r="AB365" s="3">
        <f>inventory[[#This Row],[CH4_temp_s1]]+inventory[[#This Row],[CH4_temp_s2]]</f>
        <v>1.176547607406561E-15</v>
      </c>
      <c r="AC365" s="3">
        <f>inventory[[#This Row],[gas1_temp_s1]]+inventory[[#This Row],[gas1_temp_s2]]</f>
        <v>3.600823070093053E-14</v>
      </c>
      <c r="AD365" s="3">
        <f>inventory[[#This Row],[gas2_temp_s1]]+inventory[[#This Row],[gas2_temp_s2]]</f>
        <v>-1.5384431959604492E-15</v>
      </c>
      <c r="AE365" s="3">
        <f>inventory[[#This Row],[gas3_temp_s1]]+inventory[[#This Row],[gas3_temp_s2]]</f>
        <v>2.3819651434293542E-13</v>
      </c>
      <c r="AF365" s="142">
        <f>inventory[[#This Row],[other_temp_s1]]+inventory[[#This Row],[other_temp_s2]]</f>
        <v>0</v>
      </c>
      <c r="AG365" s="118">
        <f>inventory[[#This Row],[CO2_flux]]+AG364</f>
        <v>1</v>
      </c>
      <c r="AH365" s="118">
        <f>inventory[[#This Row],[CH4_flux]]+AH364</f>
        <v>1</v>
      </c>
      <c r="AI365" s="118">
        <f>inventory[[#This Row],[Gas1_flux]]+AI364</f>
        <v>1</v>
      </c>
      <c r="AJ365" s="118">
        <f>inventory[[#This Row],[Gas2_flux]]+AJ364</f>
        <v>1</v>
      </c>
      <c r="AK365" s="144">
        <f>inventory[[#This Row],[Gas3_flux]]+AK364</f>
        <v>1</v>
      </c>
      <c r="AL365" s="113">
        <f>A_CO2*(AX364*clim_sens1*(1-EXP(-1/clim_time1))
+AY364*clim_sens1*life1_CO2/(life1_CO2-clim_time1)*(EXP(-1/life1_CO2)-EXP(-1/clim_time1))
+AZ364*clim_sens1*life2_CO2/(life2_CO2-clim_time1)*(EXP(-1/life2_CO2)-EXP(-1/clim_time1))
+BA364*clim_sens1*life3_CO2/(life3_CO2-clim_time1)*(EXP(-1/life3_CO2)-EXP(-1/clim_time1)))
+AL364*EXP(-1/clim_time1)</f>
        <v>8.1765792674880359E-16</v>
      </c>
      <c r="AM365" s="113">
        <f>A_CO2*(AX364*clim_sens2*(1-EXP(-1/clim_time2))
+AY364*clim_sens2*life1_CO2/(life1_CO2-clim_time2)*(EXP(-1/life1_CO2)-EXP(-1/clim_time2))
+AZ364*clim_sens2*life2_CO2/(life2_CO2-clim_time2)*(EXP(-1/life2_CO2)-EXP(-1/clim_time2))
+BA364*clim_sens2*life3_CO2/(life3_CO2-clim_time2)*(EXP(-1/life3_CO2)-EXP(-1/clim_time2)))
+AM364*EXP(-1/clim_time2)</f>
        <v>3.8916013919257643E-16</v>
      </c>
      <c r="AN365" s="113">
        <f t="shared" si="69"/>
        <v>1.1917777580432418E-25</v>
      </c>
      <c r="AO365" s="113">
        <f t="shared" si="70"/>
        <v>1.1765476072873832E-15</v>
      </c>
      <c r="AP365" s="113">
        <f t="shared" si="71"/>
        <v>1.2554754773834033E-14</v>
      </c>
      <c r="AQ365" s="113">
        <f t="shared" si="72"/>
        <v>2.3453475927096497E-14</v>
      </c>
      <c r="AR365" s="113">
        <f t="shared" si="73"/>
        <v>-8.1968053765730576E-32</v>
      </c>
      <c r="AS365" s="113">
        <f t="shared" si="74"/>
        <v>-1.5384431959604492E-15</v>
      </c>
      <c r="AT365" s="113">
        <f t="shared" si="75"/>
        <v>2.8999579915835857E-15</v>
      </c>
      <c r="AU365" s="113">
        <f t="shared" si="76"/>
        <v>2.3529655635135184E-13</v>
      </c>
      <c r="AV365" s="113">
        <f t="shared" si="77"/>
        <v>0</v>
      </c>
      <c r="AW365" s="149">
        <f>T364*Other_forcing_efficacy*clim_sens2*(1-EXP(-1/clim_time2))
+AW364*EXP(-1/clim_time2)</f>
        <v>0</v>
      </c>
      <c r="AX365" s="113">
        <f>p_0*(inventory[[#This Row],[CO2_flux]]+inventory[[#This Row],[CH4_to_CO2]])+AX364</f>
        <v>0.51608749999991377</v>
      </c>
      <c r="AY365" s="113">
        <f>p_1*(inventory[[#This Row],[CO2_flux]]+inventory[[#This Row],[CH4_to_CO2]])+AY364*EXP(-1/life1_CO2)</f>
        <v>0.21883282280627878</v>
      </c>
      <c r="AZ365" s="113">
        <f>p_2*(inventory[[#This Row],[CO2_flux]]+inventory[[#This Row],[CH4_to_CO2]])+AZ364*EXP(-1/life2_CO2)</f>
        <v>4.8828536766523137E-5</v>
      </c>
      <c r="BA365" s="113">
        <f>p_3*(inventory[[#This Row],[CO2_flux]]+inventory[[#This Row],[CH4_to_CO2]])+BA364*EXP(-1/life3_CO2)</f>
        <v>6.5605030320802261E-14</v>
      </c>
      <c r="BB365" s="113">
        <f>IF(fossil_CH4,K364*(1-EXP(-1/life_CH4))*CH4_to_CO2,0)</f>
        <v>3.3420165073837696E-14</v>
      </c>
    </row>
    <row r="366" spans="1:54" x14ac:dyDescent="0.2">
      <c r="A366" s="43">
        <v>359</v>
      </c>
      <c r="B366" s="107">
        <v>0</v>
      </c>
      <c r="C366" s="107">
        <v>0</v>
      </c>
      <c r="D366" s="107">
        <v>0</v>
      </c>
      <c r="E366" s="107">
        <v>0</v>
      </c>
      <c r="F366" s="107">
        <v>0</v>
      </c>
      <c r="G366" s="107">
        <v>0</v>
      </c>
      <c r="H366" s="131">
        <f>SUM(inventory[[#This Row],[CO2_IRF]:[other_IRF]])</f>
        <v>5.2008375366188492E-10</v>
      </c>
      <c r="I366" s="133">
        <f>SUM(inventory[[#This Row],[CO2_temp]:[other_temp]])</f>
        <v>2.742753205771055E-13</v>
      </c>
      <c r="J366" s="117">
        <f>SUM(inventory[[#This Row],[CO2_mass0]:[CO2_mass3]])</f>
        <v>0.73441368601883306</v>
      </c>
      <c r="K366" s="117">
        <f>inventory[[#This Row],[CH4_flux]]+K365*EXP(-1/life_CH4)</f>
        <v>2.669772614552908E-13</v>
      </c>
      <c r="L366" s="117">
        <f>inventory[[#This Row],[Gas1_flux]]+L365*EXP(-1/life_gas1)</f>
        <v>5.1460428322309855E-2</v>
      </c>
      <c r="M366" s="117">
        <f>inventory[[#This Row],[Gas2_flux]]+M365*EXP(-1/life_gas2)</f>
        <v>0</v>
      </c>
      <c r="N366" s="140">
        <f>inventory[[#This Row],[Gas3_flux]]+N365*EXP(-1/life_gas3)</f>
        <v>3.4300080022697831E-4</v>
      </c>
      <c r="O366" s="3">
        <f>inventory[[#This Row],[CO2]]*A_CO2</f>
        <v>1.2864724537991895E-15</v>
      </c>
      <c r="P366" s="3">
        <f>inventory[[#This Row],[CH4]]*A_CH4</f>
        <v>5.6205774800039769E-26</v>
      </c>
      <c r="Q366" s="3">
        <f>inventory[[#This Row],[gas1]]*A_gas1</f>
        <v>1.8362959848789773E-14</v>
      </c>
      <c r="R366" s="3">
        <f>inventory[[#This Row],[gas2]]*A_gas2</f>
        <v>0</v>
      </c>
      <c r="S366" s="3">
        <f>inventory[[#This Row],[gas3]]*A_gas3</f>
        <v>3.655778974026592E-15</v>
      </c>
      <c r="T366" s="142">
        <f>inventory[[#This Row],[Other_forcing]]/earth_area</f>
        <v>0</v>
      </c>
      <c r="U366" s="3">
        <f>U365+A_CO2*(AX365+AY365*life1_CO2*(1-EXP(-1/life1_CO2))+AZ365*life2_CO2*(1-EXP(-1/life2_CO2))+BA365*life3_CO2*(1-EXP(-1/life3_CO2)))</f>
        <v>5.8240647175191369E-13</v>
      </c>
      <c r="V366" s="3">
        <f t="shared" si="65"/>
        <v>2.6105279667685188E-12</v>
      </c>
      <c r="W366" s="3">
        <f t="shared" si="66"/>
        <v>4.0955300045971061E-11</v>
      </c>
      <c r="X366" s="3">
        <f t="shared" si="67"/>
        <v>-3.5199999999999995E-12</v>
      </c>
      <c r="Y366" s="3">
        <f t="shared" si="68"/>
        <v>4.794555191773934E-10</v>
      </c>
      <c r="Z366" s="142">
        <f>Z365+inventory[[#This Row],[Other_radfor]]</f>
        <v>0</v>
      </c>
      <c r="AA366" s="3">
        <f>SUM(inventory[[#This Row],[CO2_temp_s1]:[CO2_temp_s2]])</f>
        <v>1.2065877601385302E-15</v>
      </c>
      <c r="AB366" s="3">
        <f>inventory[[#This Row],[CH4_temp_s1]]+inventory[[#This Row],[CH4_temp_s2]]</f>
        <v>1.1736779805112475E-15</v>
      </c>
      <c r="AC366" s="3">
        <f>inventory[[#This Row],[gas1_temp_s1]]+inventory[[#This Row],[gas1_temp_s2]]</f>
        <v>3.5866989900026069E-14</v>
      </c>
      <c r="AD366" s="3">
        <f>inventory[[#This Row],[gas2_temp_s1]]+inventory[[#This Row],[gas2_temp_s2]]</f>
        <v>-1.5346908973449199E-15</v>
      </c>
      <c r="AE366" s="3">
        <f>inventory[[#This Row],[gas3_temp_s1]]+inventory[[#This Row],[gas3_temp_s2]]</f>
        <v>2.3756275583377455E-13</v>
      </c>
      <c r="AF366" s="142">
        <f>inventory[[#This Row],[other_temp_s1]]+inventory[[#This Row],[other_temp_s2]]</f>
        <v>0</v>
      </c>
      <c r="AG366" s="118">
        <f>inventory[[#This Row],[CO2_flux]]+AG365</f>
        <v>1</v>
      </c>
      <c r="AH366" s="118">
        <f>inventory[[#This Row],[CH4_flux]]+AH365</f>
        <v>1</v>
      </c>
      <c r="AI366" s="118">
        <f>inventory[[#This Row],[Gas1_flux]]+AI365</f>
        <v>1</v>
      </c>
      <c r="AJ366" s="118">
        <f>inventory[[#This Row],[Gas2_flux]]+AJ365</f>
        <v>1</v>
      </c>
      <c r="AK366" s="144">
        <f>inventory[[#This Row],[Gas3_flux]]+AK365</f>
        <v>1</v>
      </c>
      <c r="AL366" s="113">
        <f>A_CO2*(AX365*clim_sens1*(1-EXP(-1/clim_time1))
+AY365*clim_sens1*life1_CO2/(life1_CO2-clim_time1)*(EXP(-1/life1_CO2)-EXP(-1/clim_time1))
+AZ365*clim_sens1*life2_CO2/(life2_CO2-clim_time1)*(EXP(-1/life2_CO2)-EXP(-1/clim_time1))
+BA365*clim_sens1*life3_CO2/(life3_CO2-clim_time1)*(EXP(-1/life3_CO2)-EXP(-1/clim_time1)))
+AL365*EXP(-1/clim_time1)</f>
        <v>8.170301941221367E-16</v>
      </c>
      <c r="AM366" s="113">
        <f>A_CO2*(AX365*clim_sens2*(1-EXP(-1/clim_time2))
+AY365*clim_sens2*life1_CO2/(life1_CO2-clim_time2)*(EXP(-1/life1_CO2)-EXP(-1/clim_time2))
+AZ365*clim_sens2*life2_CO2/(life2_CO2-clim_time2)*(EXP(-1/life2_CO2)-EXP(-1/clim_time2))
+BA365*clim_sens2*life3_CO2/(life3_CO2-clim_time2)*(EXP(-1/life3_CO2)-EXP(-1/clim_time2)))
+AM365*EXP(-1/clim_time2)</f>
        <v>3.8955756601639354E-16</v>
      </c>
      <c r="AN366" s="113">
        <f t="shared" si="69"/>
        <v>1.0994400290398635E-25</v>
      </c>
      <c r="AO366" s="113">
        <f t="shared" si="70"/>
        <v>1.1736779804013035E-15</v>
      </c>
      <c r="AP366" s="113">
        <f t="shared" si="71"/>
        <v>1.2451424044537729E-14</v>
      </c>
      <c r="AQ366" s="113">
        <f t="shared" si="72"/>
        <v>2.3415565855488343E-14</v>
      </c>
      <c r="AR366" s="113">
        <f t="shared" si="73"/>
        <v>-7.2768412301494808E-32</v>
      </c>
      <c r="AS366" s="113">
        <f t="shared" si="74"/>
        <v>-1.5346908973449199E-15</v>
      </c>
      <c r="AT366" s="113">
        <f t="shared" si="75"/>
        <v>2.8362252450132517E-15</v>
      </c>
      <c r="AU366" s="113">
        <f t="shared" si="76"/>
        <v>2.3472653058876131E-13</v>
      </c>
      <c r="AV366" s="113">
        <f t="shared" si="77"/>
        <v>0</v>
      </c>
      <c r="AW366" s="149">
        <f>T365*Other_forcing_efficacy*clim_sens2*(1-EXP(-1/clim_time2))
+AW365*EXP(-1/clim_time2)</f>
        <v>0</v>
      </c>
      <c r="AX366" s="113">
        <f>p_0*(inventory[[#This Row],[CO2_flux]]+inventory[[#This Row],[CH4_to_CO2]])+AX365</f>
        <v>0.51608749999992043</v>
      </c>
      <c r="AY366" s="113">
        <f>p_1*(inventory[[#This Row],[CO2_flux]]+inventory[[#This Row],[CH4_to_CO2]])+AY365*EXP(-1/life1_CO2)</f>
        <v>0.21827867566594697</v>
      </c>
      <c r="AZ366" s="113">
        <f>p_2*(inventory[[#This Row],[CO2_flux]]+inventory[[#This Row],[CH4_to_CO2]])+AZ365*EXP(-1/life2_CO2)</f>
        <v>4.7510352905187553E-5</v>
      </c>
      <c r="BA366" s="113">
        <f>p_3*(inventory[[#This Row],[CO2_flux]]+inventory[[#This Row],[CH4_to_CO2]])+BA365*EXP(-1/life3_CO2)</f>
        <v>6.0522016833507978E-14</v>
      </c>
      <c r="BB366" s="113">
        <f>IF(fossil_CH4,K365*(1-EXP(-1/life_CH4))*CH4_to_CO2,0)</f>
        <v>3.0830803419902847E-14</v>
      </c>
    </row>
    <row r="367" spans="1:54" x14ac:dyDescent="0.2">
      <c r="A367" s="43">
        <v>360</v>
      </c>
      <c r="B367" s="107">
        <v>0</v>
      </c>
      <c r="C367" s="107">
        <v>0</v>
      </c>
      <c r="D367" s="107">
        <v>0</v>
      </c>
      <c r="E367" s="107">
        <v>0</v>
      </c>
      <c r="F367" s="107">
        <v>0</v>
      </c>
      <c r="G367" s="107">
        <v>0</v>
      </c>
      <c r="H367" s="131">
        <f>SUM(inventory[[#This Row],[CO2_IRF]:[other_IRF]])</f>
        <v>5.2010694239576961E-10</v>
      </c>
      <c r="I367" s="133">
        <f>SUM(inventory[[#This Row],[CO2_temp]:[other_temp]])</f>
        <v>2.7350446121531782E-13</v>
      </c>
      <c r="J367" s="117">
        <f>SUM(inventory[[#This Row],[CO2_mass0]:[CO2_mass3]])</f>
        <v>0.73385965953922394</v>
      </c>
      <c r="K367" s="117">
        <f>inventory[[#This Row],[CH4_flux]]+K366*EXP(-1/life_CH4)</f>
        <v>2.46292124749427E-13</v>
      </c>
      <c r="L367" s="117">
        <f>inventory[[#This Row],[Gas1_flux]]+L366*EXP(-1/life_gas1)</f>
        <v>5.1036888103147084E-2</v>
      </c>
      <c r="M367" s="117">
        <f>inventory[[#This Row],[Gas2_flux]]+M366*EXP(-1/life_gas2)</f>
        <v>0</v>
      </c>
      <c r="N367" s="140">
        <f>inventory[[#This Row],[Gas3_flux]]+N366*EXP(-1/life_gas3)</f>
        <v>3.3546262790250594E-4</v>
      </c>
      <c r="O367" s="3">
        <f>inventory[[#This Row],[CO2]]*A_CO2</f>
        <v>1.2855019656148582E-15</v>
      </c>
      <c r="P367" s="3">
        <f>inventory[[#This Row],[CH4]]*A_CH4</f>
        <v>5.1851006423660583E-26</v>
      </c>
      <c r="Q367" s="3">
        <f>inventory[[#This Row],[gas1]]*A_gas1</f>
        <v>1.8211825233467075E-14</v>
      </c>
      <c r="R367" s="3">
        <f>inventory[[#This Row],[gas2]]*A_gas2</f>
        <v>0</v>
      </c>
      <c r="S367" s="3">
        <f>inventory[[#This Row],[gas3]]*A_gas3</f>
        <v>3.5754354533462939E-15</v>
      </c>
      <c r="T367" s="142">
        <f>inventory[[#This Row],[Other_forcing]]/earth_area</f>
        <v>0</v>
      </c>
      <c r="U367" s="3">
        <f>U366+A_CO2*(AX366+AY366*life1_CO2*(1-EXP(-1/life1_CO2))+AZ366*life2_CO2*(1-EXP(-1/life2_CO2))+BA366*life3_CO2*(1-EXP(-1/life3_CO2)))</f>
        <v>5.8369245875191582E-13</v>
      </c>
      <c r="V367" s="3">
        <f t="shared" si="65"/>
        <v>2.6105279667685729E-12</v>
      </c>
      <c r="W367" s="3">
        <f t="shared" si="66"/>
        <v>4.0973587334425106E-11</v>
      </c>
      <c r="X367" s="3">
        <f t="shared" si="67"/>
        <v>-3.5199999999999995E-12</v>
      </c>
      <c r="Y367" s="3">
        <f t="shared" si="68"/>
        <v>4.7945913463582401E-10</v>
      </c>
      <c r="Z367" s="142">
        <f>Z366+inventory[[#This Row],[Other_radfor]]</f>
        <v>0</v>
      </c>
      <c r="AA367" s="3">
        <f>SUM(inventory[[#This Row],[CO2_temp_s1]:[CO2_temp_s2]])</f>
        <v>1.2063571041060852E-15</v>
      </c>
      <c r="AB367" s="3">
        <f>inventory[[#This Row],[CH4_temp_s1]]+inventory[[#This Row],[CH4_temp_s2]]</f>
        <v>1.1708153527031366E-15</v>
      </c>
      <c r="AC367" s="3">
        <f>inventory[[#This Row],[gas1_temp_s1]]+inventory[[#This Row],[gas1_temp_s2]]</f>
        <v>3.5726533223184555E-14</v>
      </c>
      <c r="AD367" s="3">
        <f>inventory[[#This Row],[gas2_temp_s1]]+inventory[[#This Row],[gas2_temp_s2]]</f>
        <v>-1.5309477506726909E-15</v>
      </c>
      <c r="AE367" s="3">
        <f>inventory[[#This Row],[gas3_temp_s1]]+inventory[[#This Row],[gas3_temp_s2]]</f>
        <v>2.3693170328599675E-13</v>
      </c>
      <c r="AF367" s="142">
        <f>inventory[[#This Row],[other_temp_s1]]+inventory[[#This Row],[other_temp_s2]]</f>
        <v>0</v>
      </c>
      <c r="AG367" s="118">
        <f>inventory[[#This Row],[CO2_flux]]+AG366</f>
        <v>1</v>
      </c>
      <c r="AH367" s="118">
        <f>inventory[[#This Row],[CH4_flux]]+AH366</f>
        <v>1</v>
      </c>
      <c r="AI367" s="118">
        <f>inventory[[#This Row],[Gas1_flux]]+AI366</f>
        <v>1</v>
      </c>
      <c r="AJ367" s="118">
        <f>inventory[[#This Row],[Gas2_flux]]+AJ366</f>
        <v>1</v>
      </c>
      <c r="AK367" s="144">
        <f>inventory[[#This Row],[Gas3_flux]]+AK366</f>
        <v>1</v>
      </c>
      <c r="AL367" s="113">
        <f>A_CO2*(AX366*clim_sens1*(1-EXP(-1/clim_time1))
+AY366*clim_sens1*life1_CO2/(life1_CO2-clim_time1)*(EXP(-1/life1_CO2)-EXP(-1/clim_time1))
+AZ366*clim_sens1*life2_CO2/(life2_CO2-clim_time1)*(EXP(-1/life2_CO2)-EXP(-1/clim_time1))
+BA366*clim_sens1*life3_CO2/(life3_CO2-clim_time1)*(EXP(-1/life3_CO2)-EXP(-1/clim_time1)))
+AL366*EXP(-1/clim_time1)</f>
        <v>8.1640409737801554E-16</v>
      </c>
      <c r="AM367" s="113">
        <f>A_CO2*(AX366*clim_sens2*(1-EXP(-1/clim_time2))
+AY366*clim_sens2*life1_CO2/(life1_CO2-clim_time2)*(EXP(-1/life1_CO2)-EXP(-1/clim_time2))
+AZ366*clim_sens2*life2_CO2/(life2_CO2-clim_time2)*(EXP(-1/life2_CO2)-EXP(-1/clim_time2))
+BA366*clim_sens2*life3_CO2/(life3_CO2-clim_time2)*(EXP(-1/life3_CO2)-EXP(-1/clim_time2)))
+AM366*EXP(-1/clim_time2)</f>
        <v>3.8995300672806958E-16</v>
      </c>
      <c r="AN367" s="113">
        <f t="shared" si="69"/>
        <v>1.0142565318591504E-25</v>
      </c>
      <c r="AO367" s="113">
        <f t="shared" si="70"/>
        <v>1.170815352601711E-15</v>
      </c>
      <c r="AP367" s="113">
        <f t="shared" si="71"/>
        <v>1.2348943769098091E-14</v>
      </c>
      <c r="AQ367" s="113">
        <f t="shared" si="72"/>
        <v>2.3377589454086467E-14</v>
      </c>
      <c r="AR367" s="113">
        <f t="shared" si="73"/>
        <v>-6.4601287765285335E-32</v>
      </c>
      <c r="AS367" s="113">
        <f t="shared" si="74"/>
        <v>-1.5309477506726909E-15</v>
      </c>
      <c r="AT367" s="113">
        <f t="shared" si="75"/>
        <v>2.7738931611412005E-15</v>
      </c>
      <c r="AU367" s="113">
        <f t="shared" si="76"/>
        <v>2.3415781012485556E-13</v>
      </c>
      <c r="AV367" s="113">
        <f t="shared" si="77"/>
        <v>0</v>
      </c>
      <c r="AW367" s="149">
        <f>T366*Other_forcing_efficacy*clim_sens2*(1-EXP(-1/clim_time2))
+AW366*EXP(-1/clim_time2)</f>
        <v>0</v>
      </c>
      <c r="AX367" s="113">
        <f>p_0*(inventory[[#This Row],[CO2_flux]]+inventory[[#This Row],[CH4_to_CO2]])+AX366</f>
        <v>0.51608749999992665</v>
      </c>
      <c r="AY367" s="113">
        <f>p_1*(inventory[[#This Row],[CO2_flux]]+inventory[[#This Row],[CH4_to_CO2]])+AY366*EXP(-1/life1_CO2)</f>
        <v>0.2177259317842721</v>
      </c>
      <c r="AZ367" s="113">
        <f>p_2*(inventory[[#This Row],[CO2_flux]]+inventory[[#This Row],[CH4_to_CO2]])+AZ366*EXP(-1/life2_CO2)</f>
        <v>4.6227754969335098E-5</v>
      </c>
      <c r="BA367" s="113">
        <f>p_3*(inventory[[#This Row],[CO2_flux]]+inventory[[#This Row],[CH4_to_CO2]])+BA366*EXP(-1/life3_CO2)</f>
        <v>5.5832830252255436E-14</v>
      </c>
      <c r="BB367" s="113">
        <f>IF(fossil_CH4,K366*(1-EXP(-1/life_CH4))*CH4_to_CO2,0)</f>
        <v>2.8442062970562738E-14</v>
      </c>
    </row>
    <row r="368" spans="1:54" x14ac:dyDescent="0.2">
      <c r="A368" s="43">
        <v>361</v>
      </c>
      <c r="B368" s="107">
        <v>0</v>
      </c>
      <c r="C368" s="107">
        <v>0</v>
      </c>
      <c r="D368" s="107">
        <v>0</v>
      </c>
      <c r="E368" s="107">
        <v>0</v>
      </c>
      <c r="F368" s="107">
        <v>0</v>
      </c>
      <c r="G368" s="107">
        <v>0</v>
      </c>
      <c r="H368" s="131">
        <f>SUM(inventory[[#This Row],[CO2_IRF]:[other_IRF]])</f>
        <v>5.2012990019122308E-10</v>
      </c>
      <c r="I368" s="133">
        <f>SUM(inventory[[#This Row],[CO2_temp]:[other_temp]])</f>
        <v>2.7273705181438076E-13</v>
      </c>
      <c r="J368" s="117">
        <f>SUM(inventory[[#This Row],[CO2_mass0]:[CO2_mass3]])</f>
        <v>0.7333070673900618</v>
      </c>
      <c r="K368" s="117">
        <f>inventory[[#This Row],[CH4_flux]]+K367*EXP(-1/life_CH4)</f>
        <v>2.2720965217386377E-13</v>
      </c>
      <c r="L368" s="117">
        <f>inventory[[#This Row],[Gas1_flux]]+L367*EXP(-1/life_gas1)</f>
        <v>5.0616833791954703E-2</v>
      </c>
      <c r="M368" s="117">
        <f>inventory[[#This Row],[Gas2_flux]]+M367*EXP(-1/life_gas2)</f>
        <v>0</v>
      </c>
      <c r="N368" s="140">
        <f>inventory[[#This Row],[Gas3_flux]]+N367*EXP(-1/life_gas3)</f>
        <v>3.2809012295244159E-4</v>
      </c>
      <c r="O368" s="3">
        <f>inventory[[#This Row],[CO2]]*A_CO2</f>
        <v>1.284533989947171E-15</v>
      </c>
      <c r="P368" s="3">
        <f>inventory[[#This Row],[CH4]]*A_CH4</f>
        <v>4.7833641235465883E-26</v>
      </c>
      <c r="Q368" s="3">
        <f>inventory[[#This Row],[gas1]]*A_gas1</f>
        <v>1.8061934517392474E-14</v>
      </c>
      <c r="R368" s="3">
        <f>inventory[[#This Row],[gas2]]*A_gas2</f>
        <v>0</v>
      </c>
      <c r="S368" s="3">
        <f>inventory[[#This Row],[gas3]]*A_gas3</f>
        <v>3.4968576524650221E-15</v>
      </c>
      <c r="T368" s="142">
        <f>inventory[[#This Row],[Other_forcing]]/earth_area</f>
        <v>0</v>
      </c>
      <c r="U368" s="3">
        <f>U367+A_CO2*(AX367+AY367*life1_CO2*(1-EXP(-1/life1_CO2))+AZ367*life2_CO2*(1-EXP(-1/life2_CO2))+BA367*life3_CO2*(1-EXP(-1/life3_CO2)))</f>
        <v>5.8497747652064832E-13</v>
      </c>
      <c r="V368" s="3">
        <f t="shared" si="65"/>
        <v>2.6105279667686226E-12</v>
      </c>
      <c r="W368" s="3">
        <f t="shared" si="66"/>
        <v>4.0991724111070134E-11</v>
      </c>
      <c r="X368" s="3">
        <f t="shared" si="67"/>
        <v>-3.5199999999999995E-12</v>
      </c>
      <c r="Y368" s="3">
        <f t="shared" si="68"/>
        <v>4.7946267063686364E-10</v>
      </c>
      <c r="Z368" s="142">
        <f>Z367+inventory[[#This Row],[Other_radfor]]</f>
        <v>0</v>
      </c>
      <c r="AA368" s="3">
        <f>SUM(inventory[[#This Row],[CO2_temp_s1]:[CO2_temp_s2]])</f>
        <v>1.2061260999292729E-15</v>
      </c>
      <c r="AB368" s="3">
        <f>inventory[[#This Row],[CH4_temp_s1]]+inventory[[#This Row],[CH4_temp_s2]]</f>
        <v>1.1679597069112396E-15</v>
      </c>
      <c r="AC368" s="3">
        <f>inventory[[#This Row],[gas1_temp_s1]]+inventory[[#This Row],[gas1_temp_s2]]</f>
        <v>3.5586855139538988E-14</v>
      </c>
      <c r="AD368" s="3">
        <f>inventory[[#This Row],[gas2_temp_s1]]+inventory[[#This Row],[gas2_temp_s2]]</f>
        <v>-1.5272137336219603E-15</v>
      </c>
      <c r="AE368" s="3">
        <f>inventory[[#This Row],[gas3_temp_s1]]+inventory[[#This Row],[gas3_temp_s2]]</f>
        <v>2.3630332460162324E-13</v>
      </c>
      <c r="AF368" s="142">
        <f>inventory[[#This Row],[other_temp_s1]]+inventory[[#This Row],[other_temp_s2]]</f>
        <v>0</v>
      </c>
      <c r="AG368" s="118">
        <f>inventory[[#This Row],[CO2_flux]]+AG367</f>
        <v>1</v>
      </c>
      <c r="AH368" s="118">
        <f>inventory[[#This Row],[CH4_flux]]+AH367</f>
        <v>1</v>
      </c>
      <c r="AI368" s="118">
        <f>inventory[[#This Row],[Gas1_flux]]+AI367</f>
        <v>1</v>
      </c>
      <c r="AJ368" s="118">
        <f>inventory[[#This Row],[Gas2_flux]]+AJ367</f>
        <v>1</v>
      </c>
      <c r="AK368" s="144">
        <f>inventory[[#This Row],[Gas3_flux]]+AK367</f>
        <v>1</v>
      </c>
      <c r="AL368" s="113">
        <f>A_CO2*(AX367*clim_sens1*(1-EXP(-1/clim_time1))
+AY367*clim_sens1*life1_CO2/(life1_CO2-clim_time1)*(EXP(-1/life1_CO2)-EXP(-1/clim_time1))
+AZ367*clim_sens1*life2_CO2/(life2_CO2-clim_time1)*(EXP(-1/life2_CO2)-EXP(-1/clim_time1))
+BA367*clim_sens1*life3_CO2/(life3_CO2-clim_time1)*(EXP(-1/life3_CO2)-EXP(-1/clim_time1)))
+AL367*EXP(-1/clim_time1)</f>
        <v>8.1577963112441599E-16</v>
      </c>
      <c r="AM368" s="113">
        <f>A_CO2*(AX367*clim_sens2*(1-EXP(-1/clim_time2))
+AY367*clim_sens2*life1_CO2/(life1_CO2-clim_time2)*(EXP(-1/life1_CO2)-EXP(-1/clim_time2))
+AZ367*clim_sens2*life2_CO2/(life2_CO2-clim_time2)*(EXP(-1/life2_CO2)-EXP(-1/clim_time2))
+BA367*clim_sens2*life3_CO2/(life3_CO2-clim_time2)*(EXP(-1/life3_CO2)-EXP(-1/clim_time2)))
+AM367*EXP(-1/clim_time2)</f>
        <v>3.9034646880485696E-16</v>
      </c>
      <c r="AN368" s="113">
        <f t="shared" si="69"/>
        <v>9.3567296418540907E-26</v>
      </c>
      <c r="AO368" s="113">
        <f t="shared" si="70"/>
        <v>1.1679597068176722E-15</v>
      </c>
      <c r="AP368" s="113">
        <f t="shared" si="71"/>
        <v>1.2247306947934575E-14</v>
      </c>
      <c r="AQ368" s="113">
        <f t="shared" si="72"/>
        <v>2.333954819160441E-14</v>
      </c>
      <c r="AR368" s="113">
        <f t="shared" si="73"/>
        <v>-5.7350796161969802E-32</v>
      </c>
      <c r="AS368" s="113">
        <f t="shared" si="74"/>
        <v>-1.5272137336219603E-15</v>
      </c>
      <c r="AT368" s="113">
        <f t="shared" si="75"/>
        <v>2.7129309574247059E-15</v>
      </c>
      <c r="AU368" s="113">
        <f t="shared" si="76"/>
        <v>2.3359039364419852E-13</v>
      </c>
      <c r="AV368" s="113">
        <f t="shared" si="77"/>
        <v>0</v>
      </c>
      <c r="AW368" s="149">
        <f>T367*Other_forcing_efficacy*clim_sens2*(1-EXP(-1/clim_time2))
+AW367*EXP(-1/clim_time2)</f>
        <v>0</v>
      </c>
      <c r="AX368" s="113">
        <f>p_0*(inventory[[#This Row],[CO2_flux]]+inventory[[#This Row],[CH4_to_CO2]])+AX367</f>
        <v>0.51608749999993231</v>
      </c>
      <c r="AY368" s="113">
        <f>p_1*(inventory[[#This Row],[CO2_flux]]+inventory[[#This Row],[CH4_to_CO2]])+AY367*EXP(-1/life1_CO2)</f>
        <v>0.21717458760780292</v>
      </c>
      <c r="AZ368" s="113">
        <f>p_2*(inventory[[#This Row],[CO2_flux]]+inventory[[#This Row],[CH4_to_CO2]])+AZ367*EXP(-1/life2_CO2)</f>
        <v>4.4979782275039387E-5</v>
      </c>
      <c r="BA368" s="113">
        <f>p_3*(inventory[[#This Row],[CO2_flux]]+inventory[[#This Row],[CH4_to_CO2]])+BA367*EXP(-1/life3_CO2)</f>
        <v>5.1506957254128964E-14</v>
      </c>
      <c r="BB368" s="113">
        <f>IF(fossil_CH4,K367*(1-EXP(-1/life_CH4))*CH4_to_CO2,0)</f>
        <v>2.6238399791399439E-14</v>
      </c>
    </row>
    <row r="369" spans="1:54" x14ac:dyDescent="0.2">
      <c r="A369" s="43">
        <v>362</v>
      </c>
      <c r="B369" s="107">
        <v>0</v>
      </c>
      <c r="C369" s="107">
        <v>0</v>
      </c>
      <c r="D369" s="107">
        <v>0</v>
      </c>
      <c r="E369" s="107">
        <v>0</v>
      </c>
      <c r="F369" s="107">
        <v>0</v>
      </c>
      <c r="G369" s="107">
        <v>0</v>
      </c>
      <c r="H369" s="131">
        <f>SUM(inventory[[#This Row],[CO2_IRF]:[other_IRF]])</f>
        <v>5.201526300357724E-10</v>
      </c>
      <c r="I369" s="133">
        <f>SUM(inventory[[#This Row],[CO2_temp]:[other_temp]])</f>
        <v>2.719730554347253E-13</v>
      </c>
      <c r="J369" s="117">
        <f>SUM(inventory[[#This Row],[CO2_mass0]:[CO2_mass3]])</f>
        <v>0.73275590509214472</v>
      </c>
      <c r="K369" s="117">
        <f>inventory[[#This Row],[CH4_flux]]+K368*EXP(-1/life_CH4)</f>
        <v>2.0960567088163974E-13</v>
      </c>
      <c r="L369" s="117">
        <f>inventory[[#This Row],[Gas1_flux]]+L368*EXP(-1/life_gas1)</f>
        <v>5.0200236698294765E-2</v>
      </c>
      <c r="M369" s="117">
        <f>inventory[[#This Row],[Gas2_flux]]+M368*EXP(-1/life_gas2)</f>
        <v>0</v>
      </c>
      <c r="N369" s="140">
        <f>inventory[[#This Row],[Gas3_flux]]+N368*EXP(-1/life_gas3)</f>
        <v>3.2087964448377271E-4</v>
      </c>
      <c r="O369" s="3">
        <f>inventory[[#This Row],[CO2]]*A_CO2</f>
        <v>1.2835685189499097E-15</v>
      </c>
      <c r="P369" s="3">
        <f>inventory[[#This Row],[CH4]]*A_CH4</f>
        <v>4.4127537566930975E-26</v>
      </c>
      <c r="Q369" s="3">
        <f>inventory[[#This Row],[gas1]]*A_gas1</f>
        <v>1.7913277462770107E-14</v>
      </c>
      <c r="R369" s="3">
        <f>inventory[[#This Row],[gas2]]*A_gas2</f>
        <v>0</v>
      </c>
      <c r="S369" s="3">
        <f>inventory[[#This Row],[gas3]]*A_gas3</f>
        <v>3.4200067659335983E-15</v>
      </c>
      <c r="T369" s="142">
        <f>inventory[[#This Row],[Other_forcing]]/earth_area</f>
        <v>0</v>
      </c>
      <c r="U369" s="3">
        <f>U368+A_CO2*(AX368+AY368*life1_CO2*(1-EXP(-1/life1_CO2))+AZ368*life2_CO2*(1-EXP(-1/life2_CO2))+BA368*life3_CO2*(1-EXP(-1/life3_CO2)))</f>
        <v>5.8626152756669968E-13</v>
      </c>
      <c r="V369" s="3">
        <f t="shared" si="65"/>
        <v>2.6105279667686686E-12</v>
      </c>
      <c r="W369" s="3">
        <f t="shared" si="66"/>
        <v>4.1009711614679442E-11</v>
      </c>
      <c r="X369" s="3">
        <f t="shared" si="67"/>
        <v>-3.5199999999999995E-12</v>
      </c>
      <c r="Y369" s="3">
        <f t="shared" si="68"/>
        <v>4.7946612892675758E-10</v>
      </c>
      <c r="Z369" s="142">
        <f>Z368+inventory[[#This Row],[Other_radfor]]</f>
        <v>0</v>
      </c>
      <c r="AA369" s="3">
        <f>SUM(inventory[[#This Row],[CO2_temp_s1]:[CO2_temp_s2]])</f>
        <v>1.2058947497142291E-15</v>
      </c>
      <c r="AB369" s="3">
        <f>inventory[[#This Row],[CH4_temp_s1]]+inventory[[#This Row],[CH4_temp_s2]]</f>
        <v>1.1651110261062073E-15</v>
      </c>
      <c r="AC369" s="3">
        <f>inventory[[#This Row],[gas1_temp_s1]]+inventory[[#This Row],[gas1_temp_s2]]</f>
        <v>3.5447950161492922E-14</v>
      </c>
      <c r="AD369" s="3">
        <f>inventory[[#This Row],[gas2_temp_s1]]+inventory[[#This Row],[gas2_temp_s2]]</f>
        <v>-1.5234888239253697E-15</v>
      </c>
      <c r="AE369" s="3">
        <f>inventory[[#This Row],[gas3_temp_s1]]+inventory[[#This Row],[gas3_temp_s2]]</f>
        <v>2.3567758832133732E-13</v>
      </c>
      <c r="AF369" s="142">
        <f>inventory[[#This Row],[other_temp_s1]]+inventory[[#This Row],[other_temp_s2]]</f>
        <v>0</v>
      </c>
      <c r="AG369" s="118">
        <f>inventory[[#This Row],[CO2_flux]]+AG368</f>
        <v>1</v>
      </c>
      <c r="AH369" s="118">
        <f>inventory[[#This Row],[CH4_flux]]+AH368</f>
        <v>1</v>
      </c>
      <c r="AI369" s="118">
        <f>inventory[[#This Row],[Gas1_flux]]+AI368</f>
        <v>1</v>
      </c>
      <c r="AJ369" s="118">
        <f>inventory[[#This Row],[Gas2_flux]]+AJ368</f>
        <v>1</v>
      </c>
      <c r="AK369" s="144">
        <f>inventory[[#This Row],[Gas3_flux]]+AK368</f>
        <v>1</v>
      </c>
      <c r="AL369" s="113">
        <f>A_CO2*(AX368*clim_sens1*(1-EXP(-1/clim_time1))
+AY368*clim_sens1*life1_CO2/(life1_CO2-clim_time1)*(EXP(-1/life1_CO2)-EXP(-1/clim_time1))
+AZ368*clim_sens1*life2_CO2/(life2_CO2-clim_time1)*(EXP(-1/life2_CO2)-EXP(-1/clim_time1))
+BA368*clim_sens1*life3_CO2/(life3_CO2-clim_time1)*(EXP(-1/life3_CO2)-EXP(-1/clim_time1)))
+AL368*EXP(-1/clim_time1)</f>
        <v>8.1515679001669989E-16</v>
      </c>
      <c r="AM369" s="113">
        <f>A_CO2*(AX368*clim_sens2*(1-EXP(-1/clim_time2))
+AY368*clim_sens2*life1_CO2/(life1_CO2-clim_time2)*(EXP(-1/life1_CO2)-EXP(-1/clim_time2))
+AZ368*clim_sens2*life2_CO2/(life2_CO2-clim_time2)*(EXP(-1/life2_CO2)-EXP(-1/clim_time2))
+BA368*clim_sens2*life3_CO2/(life3_CO2-clim_time2)*(EXP(-1/life3_CO2)-EXP(-1/clim_time2)))
+AM368*EXP(-1/clim_time2)</f>
        <v>3.9073795969752922E-16</v>
      </c>
      <c r="AN369" s="113">
        <f t="shared" si="69"/>
        <v>8.6317797044076678E-26</v>
      </c>
      <c r="AO369" s="113">
        <f t="shared" si="70"/>
        <v>1.1651110260198896E-15</v>
      </c>
      <c r="AP369" s="113">
        <f t="shared" si="71"/>
        <v>1.2146506639076029E-14</v>
      </c>
      <c r="AQ369" s="113">
        <f t="shared" si="72"/>
        <v>2.3301443522416894E-14</v>
      </c>
      <c r="AR369" s="113">
        <f t="shared" si="73"/>
        <v>-5.0914059675746504E-32</v>
      </c>
      <c r="AS369" s="113">
        <f t="shared" si="74"/>
        <v>-1.5234888239253697E-15</v>
      </c>
      <c r="AT369" s="113">
        <f t="shared" si="75"/>
        <v>2.6533085278329084E-15</v>
      </c>
      <c r="AU369" s="113">
        <f t="shared" si="76"/>
        <v>2.3302427979350442E-13</v>
      </c>
      <c r="AV369" s="113">
        <f t="shared" si="77"/>
        <v>0</v>
      </c>
      <c r="AW369" s="149">
        <f>T368*Other_forcing_efficacy*clim_sens2*(1-EXP(-1/clim_time2))
+AW368*EXP(-1/clim_time2)</f>
        <v>0</v>
      </c>
      <c r="AX369" s="113">
        <f>p_0*(inventory[[#This Row],[CO2_flux]]+inventory[[#This Row],[CH4_to_CO2]])+AX368</f>
        <v>0.51608749999993753</v>
      </c>
      <c r="AY369" s="113">
        <f>p_1*(inventory[[#This Row],[CO2_flux]]+inventory[[#This Row],[CH4_to_CO2]])+AY368*EXP(-1/life1_CO2)</f>
        <v>0.21662463959208655</v>
      </c>
      <c r="AZ369" s="113">
        <f>p_2*(inventory[[#This Row],[CO2_flux]]+inventory[[#This Row],[CH4_to_CO2]])+AZ368*EXP(-1/life2_CO2)</f>
        <v>4.3765500073164273E-5</v>
      </c>
      <c r="BA369" s="113">
        <f>p_3*(inventory[[#This Row],[CO2_flux]]+inventory[[#This Row],[CH4_to_CO2]])+BA368*EXP(-1/life3_CO2)</f>
        <v>4.7516248658583786E-14</v>
      </c>
      <c r="BB369" s="113">
        <f>IF(fossil_CH4,K368*(1-EXP(-1/life_CH4))*CH4_to_CO2,0)</f>
        <v>2.4205474276808016E-14</v>
      </c>
    </row>
    <row r="370" spans="1:54" x14ac:dyDescent="0.2">
      <c r="A370" s="43">
        <v>363</v>
      </c>
      <c r="B370" s="107">
        <v>0</v>
      </c>
      <c r="C370" s="107">
        <v>0</v>
      </c>
      <c r="D370" s="107">
        <v>0</v>
      </c>
      <c r="E370" s="107">
        <v>0</v>
      </c>
      <c r="F370" s="107">
        <v>0</v>
      </c>
      <c r="G370" s="107">
        <v>0</v>
      </c>
      <c r="H370" s="131">
        <f>SUM(inventory[[#This Row],[CO2_IRF]:[other_IRF]])</f>
        <v>5.2017513486836382E-10</v>
      </c>
      <c r="I370" s="133">
        <f>SUM(inventory[[#This Row],[CO2_temp]:[other_temp]])</f>
        <v>2.7121243580449876E-13</v>
      </c>
      <c r="J370" s="117">
        <f>SUM(inventory[[#This Row],[CO2_mass0]:[CO2_mass3]])</f>
        <v>0.73220616820048123</v>
      </c>
      <c r="K370" s="117">
        <f>inventory[[#This Row],[CH4_flux]]+K369*EXP(-1/life_CH4)</f>
        <v>1.9336562881634537E-13</v>
      </c>
      <c r="L370" s="117">
        <f>inventory[[#This Row],[Gas1_flux]]+L369*EXP(-1/life_gas1)</f>
        <v>4.9787068367863264E-2</v>
      </c>
      <c r="M370" s="117">
        <f>inventory[[#This Row],[Gas2_flux]]+M369*EXP(-1/life_gas2)</f>
        <v>0</v>
      </c>
      <c r="N370" s="140">
        <f>inventory[[#This Row],[Gas3_flux]]+N369*EXP(-1/life_gas3)</f>
        <v>3.1382763161985676E-4</v>
      </c>
      <c r="O370" s="3">
        <f>inventory[[#This Row],[CO2]]*A_CO2</f>
        <v>1.2826055448367827E-15</v>
      </c>
      <c r="P370" s="3">
        <f>inventory[[#This Row],[CH4]]*A_CH4</f>
        <v>4.0708579180401986E-26</v>
      </c>
      <c r="Q370" s="3">
        <f>inventory[[#This Row],[gas1]]*A_gas1</f>
        <v>1.7765843916065329E-14</v>
      </c>
      <c r="R370" s="3">
        <f>inventory[[#This Row],[gas2]]*A_gas2</f>
        <v>0</v>
      </c>
      <c r="S370" s="3">
        <f>inventory[[#This Row],[gas3]]*A_gas3</f>
        <v>3.344844841135146E-15</v>
      </c>
      <c r="T370" s="142">
        <f>inventory[[#This Row],[Other_forcing]]/earth_area</f>
        <v>0</v>
      </c>
      <c r="U370" s="3">
        <f>U369+A_CO2*(AX369+AY369*life1_CO2*(1-EXP(-1/life1_CO2))+AZ369*life2_CO2*(1-EXP(-1/life2_CO2))+BA369*life3_CO2*(1-EXP(-1/life3_CO2)))</f>
        <v>5.8754461439084216E-13</v>
      </c>
      <c r="V370" s="3">
        <f t="shared" si="65"/>
        <v>2.610527966768711E-12</v>
      </c>
      <c r="W370" s="3">
        <f t="shared" si="66"/>
        <v>4.1027551073830717E-11</v>
      </c>
      <c r="X370" s="3">
        <f t="shared" si="67"/>
        <v>-3.5199999999999995E-12</v>
      </c>
      <c r="Y370" s="3">
        <f t="shared" si="68"/>
        <v>4.7946951121337355E-10</v>
      </c>
      <c r="Z370" s="142">
        <f>Z369+inventory[[#This Row],[Other_radfor]]</f>
        <v>0</v>
      </c>
      <c r="AA370" s="3">
        <f>SUM(inventory[[#This Row],[CO2_temp_s1]:[CO2_temp_s2]])</f>
        <v>1.2056630555870934E-15</v>
      </c>
      <c r="AB370" s="3">
        <f>inventory[[#This Row],[CH4_temp_s1]]+inventory[[#This Row],[CH4_temp_s2]]</f>
        <v>1.1622692933002303E-15</v>
      </c>
      <c r="AC370" s="3">
        <f>inventory[[#This Row],[gas1_temp_s1]]+inventory[[#This Row],[gas1_temp_s2]]</f>
        <v>3.5309812844369865E-14</v>
      </c>
      <c r="AD370" s="3">
        <f>inventory[[#This Row],[gas2_temp_s1]]+inventory[[#This Row],[gas2_temp_s2]]</f>
        <v>-1.5197729993698712E-15</v>
      </c>
      <c r="AE370" s="3">
        <f>inventory[[#This Row],[gas3_temp_s1]]+inventory[[#This Row],[gas3_temp_s2]]</f>
        <v>2.3505446361061144E-13</v>
      </c>
      <c r="AF370" s="142">
        <f>inventory[[#This Row],[other_temp_s1]]+inventory[[#This Row],[other_temp_s2]]</f>
        <v>0</v>
      </c>
      <c r="AG370" s="118">
        <f>inventory[[#This Row],[CO2_flux]]+AG369</f>
        <v>1</v>
      </c>
      <c r="AH370" s="118">
        <f>inventory[[#This Row],[CH4_flux]]+AH369</f>
        <v>1</v>
      </c>
      <c r="AI370" s="118">
        <f>inventory[[#This Row],[Gas1_flux]]+AI369</f>
        <v>1</v>
      </c>
      <c r="AJ370" s="118">
        <f>inventory[[#This Row],[Gas2_flux]]+AJ369</f>
        <v>1</v>
      </c>
      <c r="AK370" s="144">
        <f>inventory[[#This Row],[Gas3_flux]]+AK369</f>
        <v>1</v>
      </c>
      <c r="AL370" s="113">
        <f>A_CO2*(AX369*clim_sens1*(1-EXP(-1/clim_time1))
+AY369*clim_sens1*life1_CO2/(life1_CO2-clim_time1)*(EXP(-1/life1_CO2)-EXP(-1/clim_time1))
+AZ369*clim_sens1*life2_CO2/(life2_CO2-clim_time1)*(EXP(-1/life2_CO2)-EXP(-1/clim_time1))
+BA369*clim_sens1*life3_CO2/(life3_CO2-clim_time1)*(EXP(-1/life3_CO2)-EXP(-1/clim_time1)))
+AL369*EXP(-1/clim_time1)</f>
        <v>8.1453556875658445E-16</v>
      </c>
      <c r="AM370" s="113">
        <f>A_CO2*(AX369*clim_sens2*(1-EXP(-1/clim_time2))
+AY369*clim_sens2*life1_CO2/(life1_CO2-clim_time2)*(EXP(-1/life1_CO2)-EXP(-1/clim_time2))
+AZ369*clim_sens2*life2_CO2/(life2_CO2-clim_time2)*(EXP(-1/life2_CO2)-EXP(-1/clim_time2))
+BA369*clim_sens2*life3_CO2/(life3_CO2-clim_time2)*(EXP(-1/life3_CO2)-EXP(-1/clim_time2)))
+AM369*EXP(-1/clim_time2)</f>
        <v>3.9112748683050895E-16</v>
      </c>
      <c r="AN370" s="113">
        <f t="shared" si="69"/>
        <v>7.9629981432102394E-26</v>
      </c>
      <c r="AO370" s="113">
        <f t="shared" si="70"/>
        <v>1.1622692932206004E-15</v>
      </c>
      <c r="AP370" s="113">
        <f t="shared" si="71"/>
        <v>1.2046535957686541E-14</v>
      </c>
      <c r="AQ370" s="113">
        <f t="shared" si="72"/>
        <v>2.3263276886683324E-14</v>
      </c>
      <c r="AR370" s="113">
        <f t="shared" si="73"/>
        <v>-4.519974692843814E-32</v>
      </c>
      <c r="AS370" s="113">
        <f t="shared" si="74"/>
        <v>-1.5197729993698712E-15</v>
      </c>
      <c r="AT370" s="113">
        <f t="shared" si="75"/>
        <v>2.5949964279790279E-15</v>
      </c>
      <c r="AU370" s="113">
        <f t="shared" si="76"/>
        <v>2.3245946718263243E-13</v>
      </c>
      <c r="AV370" s="113">
        <f t="shared" si="77"/>
        <v>0</v>
      </c>
      <c r="AW370" s="149">
        <f>T369*Other_forcing_efficacy*clim_sens2*(1-EXP(-1/clim_time2))
+AW369*EXP(-1/clim_time2)</f>
        <v>0</v>
      </c>
      <c r="AX370" s="113">
        <f>p_0*(inventory[[#This Row],[CO2_flux]]+inventory[[#This Row],[CH4_to_CO2]])+AX369</f>
        <v>0.51608749999994241</v>
      </c>
      <c r="AY370" s="113">
        <f>p_1*(inventory[[#This Row],[CO2_flux]]+inventory[[#This Row],[CH4_to_CO2]])+AY369*EXP(-1/life1_CO2)</f>
        <v>0.21607608420164573</v>
      </c>
      <c r="AZ370" s="113">
        <f>p_2*(inventory[[#This Row],[CO2_flux]]+inventory[[#This Row],[CH4_to_CO2]])+AZ369*EXP(-1/life2_CO2)</f>
        <v>4.2583998849223936E-5</v>
      </c>
      <c r="BA370" s="113">
        <f>p_3*(inventory[[#This Row],[CO2_flux]]+inventory[[#This Row],[CH4_to_CO2]])+BA369*EXP(-1/life3_CO2)</f>
        <v>4.3834736256010803E-14</v>
      </c>
      <c r="BB370" s="113">
        <f>IF(fossil_CH4,K369*(1-EXP(-1/life_CH4))*CH4_to_CO2,0)</f>
        <v>2.233005783977975E-14</v>
      </c>
    </row>
    <row r="371" spans="1:54" x14ac:dyDescent="0.2">
      <c r="A371" s="43">
        <v>364</v>
      </c>
      <c r="B371" s="107">
        <v>0</v>
      </c>
      <c r="C371" s="107">
        <v>0</v>
      </c>
      <c r="D371" s="107">
        <v>0</v>
      </c>
      <c r="E371" s="107">
        <v>0</v>
      </c>
      <c r="F371" s="107">
        <v>0</v>
      </c>
      <c r="G371" s="107">
        <v>0</v>
      </c>
      <c r="H371" s="131">
        <f>SUM(inventory[[#This Row],[CO2_IRF]:[other_IRF]])</f>
        <v>5.2019741758029002E-10</v>
      </c>
      <c r="I371" s="133">
        <f>SUM(inventory[[#This Row],[CO2_temp]:[other_temp]])</f>
        <v>2.7045515730564748E-13</v>
      </c>
      <c r="J371" s="117">
        <f>SUM(inventory[[#This Row],[CO2_mass0]:[CO2_mass3]])</f>
        <v>0.73165785230358527</v>
      </c>
      <c r="K371" s="117">
        <f>inventory[[#This Row],[CH4_flux]]+K370*EXP(-1/life_CH4)</f>
        <v>1.7838384930269474E-13</v>
      </c>
      <c r="L371" s="117">
        <f>inventory[[#This Row],[Gas1_flux]]+L370*EXP(-1/life_gas1)</f>
        <v>4.9377300580546679E-2</v>
      </c>
      <c r="M371" s="117">
        <f>inventory[[#This Row],[Gas2_flux]]+M370*EXP(-1/life_gas2)</f>
        <v>0</v>
      </c>
      <c r="N371" s="140">
        <f>inventory[[#This Row],[Gas3_flux]]+N370*EXP(-1/life_gas3)</f>
        <v>3.0693060174189136E-4</v>
      </c>
      <c r="O371" s="3">
        <f>inventory[[#This Row],[CO2]]*A_CO2</f>
        <v>1.2816450598801901E-15</v>
      </c>
      <c r="P371" s="3">
        <f>inventory[[#This Row],[CH4]]*A_CH4</f>
        <v>3.7554518340695933E-26</v>
      </c>
      <c r="Q371" s="3">
        <f>inventory[[#This Row],[gas1]]*A_gas1</f>
        <v>1.7619623807311207E-14</v>
      </c>
      <c r="R371" s="3">
        <f>inventory[[#This Row],[gas2]]*A_gas2</f>
        <v>0</v>
      </c>
      <c r="S371" s="3">
        <f>inventory[[#This Row],[gas3]]*A_gas3</f>
        <v>3.2713347595422932E-15</v>
      </c>
      <c r="T371" s="142">
        <f>inventory[[#This Row],[Other_forcing]]/earth_area</f>
        <v>0</v>
      </c>
      <c r="U371" s="3">
        <f>U370+A_CO2*(AX370+AY370*life1_CO2*(1-EXP(-1/life1_CO2))+AZ370*life2_CO2*(1-EXP(-1/life2_CO2))+BA370*life3_CO2*(1-EXP(-1/life3_CO2)))</f>
        <v>5.8882673948609141E-13</v>
      </c>
      <c r="V371" s="3">
        <f t="shared" si="65"/>
        <v>2.6105279667687502E-12</v>
      </c>
      <c r="W371" s="3">
        <f t="shared" si="66"/>
        <v>4.1045243706989968E-11</v>
      </c>
      <c r="X371" s="3">
        <f t="shared" si="67"/>
        <v>-3.5199999999999995E-12</v>
      </c>
      <c r="Y371" s="3">
        <f t="shared" si="68"/>
        <v>4.794728191670452E-10</v>
      </c>
      <c r="Z371" s="142">
        <f>Z370+inventory[[#This Row],[Other_radfor]]</f>
        <v>0</v>
      </c>
      <c r="AA371" s="3">
        <f>SUM(inventory[[#This Row],[CO2_temp_s1]:[CO2_temp_s2]])</f>
        <v>1.2054310196931325E-15</v>
      </c>
      <c r="AB371" s="3">
        <f>inventory[[#This Row],[CH4_temp_s1]]+inventory[[#This Row],[CH4_temp_s2]]</f>
        <v>1.1594344915469357E-15</v>
      </c>
      <c r="AC371" s="3">
        <f>inventory[[#This Row],[gas1_temp_s1]]+inventory[[#This Row],[gas1_temp_s2]]</f>
        <v>3.5172437786065453E-14</v>
      </c>
      <c r="AD371" s="3">
        <f>inventory[[#This Row],[gas2_temp_s1]]+inventory[[#This Row],[gas2_temp_s2]]</f>
        <v>-1.516066237796595E-15</v>
      </c>
      <c r="AE371" s="3">
        <f>inventory[[#This Row],[gas3_temp_s1]]+inventory[[#This Row],[gas3_temp_s2]]</f>
        <v>2.3443392024613853E-13</v>
      </c>
      <c r="AF371" s="142">
        <f>inventory[[#This Row],[other_temp_s1]]+inventory[[#This Row],[other_temp_s2]]</f>
        <v>0</v>
      </c>
      <c r="AG371" s="118">
        <f>inventory[[#This Row],[CO2_flux]]+AG370</f>
        <v>1</v>
      </c>
      <c r="AH371" s="118">
        <f>inventory[[#This Row],[CH4_flux]]+AH370</f>
        <v>1</v>
      </c>
      <c r="AI371" s="118">
        <f>inventory[[#This Row],[Gas1_flux]]+AI370</f>
        <v>1</v>
      </c>
      <c r="AJ371" s="118">
        <f>inventory[[#This Row],[Gas2_flux]]+AJ370</f>
        <v>1</v>
      </c>
      <c r="AK371" s="144">
        <f>inventory[[#This Row],[Gas3_flux]]+AK370</f>
        <v>1</v>
      </c>
      <c r="AL371" s="113">
        <f>A_CO2*(AX370*clim_sens1*(1-EXP(-1/clim_time1))
+AY370*clim_sens1*life1_CO2/(life1_CO2-clim_time1)*(EXP(-1/life1_CO2)-EXP(-1/clim_time1))
+AZ370*clim_sens1*life2_CO2/(life2_CO2-clim_time1)*(EXP(-1/life2_CO2)-EXP(-1/clim_time1))
+BA370*clim_sens1*life3_CO2/(life3_CO2-clim_time1)*(EXP(-1/life3_CO2)-EXP(-1/clim_time1)))
+AL370*EXP(-1/clim_time1)</f>
        <v>8.1391596209113848E-16</v>
      </c>
      <c r="AM371" s="113">
        <f>A_CO2*(AX370*clim_sens2*(1-EXP(-1/clim_time2))
+AY370*clim_sens2*life1_CO2/(life1_CO2-clim_time2)*(EXP(-1/life1_CO2)-EXP(-1/clim_time2))
+AZ370*clim_sens2*life2_CO2/(life2_CO2-clim_time2)*(EXP(-1/life2_CO2)-EXP(-1/clim_time2))
+BA370*clim_sens2*life3_CO2/(life3_CO2-clim_time2)*(EXP(-1/life3_CO2)-EXP(-1/clim_time2)))
+AM370*EXP(-1/clim_time2)</f>
        <v>3.9151505760199405E-16</v>
      </c>
      <c r="AN371" s="113">
        <f t="shared" si="69"/>
        <v>7.346033091393797E-26</v>
      </c>
      <c r="AO371" s="113">
        <f t="shared" si="70"/>
        <v>1.1594344914734754E-15</v>
      </c>
      <c r="AP371" s="113">
        <f t="shared" si="71"/>
        <v>1.1947388075595191E-14</v>
      </c>
      <c r="AQ371" s="113">
        <f t="shared" si="72"/>
        <v>2.3225049710470261E-14</v>
      </c>
      <c r="AR371" s="113">
        <f t="shared" si="73"/>
        <v>-4.0126777071129286E-32</v>
      </c>
      <c r="AS371" s="113">
        <f t="shared" si="74"/>
        <v>-1.516066237796595E-15</v>
      </c>
      <c r="AT371" s="113">
        <f t="shared" si="75"/>
        <v>2.5379658605793265E-15</v>
      </c>
      <c r="AU371" s="113">
        <f t="shared" si="76"/>
        <v>2.3189595438555922E-13</v>
      </c>
      <c r="AV371" s="113">
        <f t="shared" si="77"/>
        <v>0</v>
      </c>
      <c r="AW371" s="149">
        <f>T370*Other_forcing_efficacy*clim_sens2*(1-EXP(-1/clim_time2))
+AW370*EXP(-1/clim_time2)</f>
        <v>0</v>
      </c>
      <c r="AX371" s="113">
        <f>p_0*(inventory[[#This Row],[CO2_flux]]+inventory[[#This Row],[CH4_to_CO2]])+AX370</f>
        <v>0.51608749999994685</v>
      </c>
      <c r="AY371" s="113">
        <f>p_1*(inventory[[#This Row],[CO2_flux]]+inventory[[#This Row],[CH4_to_CO2]])+AY370*EXP(-1/life1_CO2)</f>
        <v>0.21552891790995593</v>
      </c>
      <c r="AZ371" s="113">
        <f>p_2*(inventory[[#This Row],[CO2_flux]]+inventory[[#This Row],[CH4_to_CO2]])+AZ370*EXP(-1/life2_CO2)</f>
        <v>4.1434393642144051E-5</v>
      </c>
      <c r="BA371" s="113">
        <f>p_3*(inventory[[#This Row],[CO2_flux]]+inventory[[#This Row],[CH4_to_CO2]])+BA370*EXP(-1/life3_CO2)</f>
        <v>4.0438463828244844E-14</v>
      </c>
      <c r="BB371" s="113">
        <f>IF(fossil_CH4,K370*(1-EXP(-1/life_CH4))*CH4_to_CO2,0)</f>
        <v>2.0599946831269609E-14</v>
      </c>
    </row>
    <row r="372" spans="1:54" x14ac:dyDescent="0.2">
      <c r="A372" s="43">
        <v>365</v>
      </c>
      <c r="B372" s="107">
        <v>0</v>
      </c>
      <c r="C372" s="107">
        <v>0</v>
      </c>
      <c r="D372" s="107">
        <v>0</v>
      </c>
      <c r="E372" s="107">
        <v>0</v>
      </c>
      <c r="F372" s="107">
        <v>0</v>
      </c>
      <c r="G372" s="107">
        <v>0</v>
      </c>
      <c r="H372" s="131">
        <f>SUM(inventory[[#This Row],[CO2_IRF]:[other_IRF]])</f>
        <v>5.2021948101609848E-10</v>
      </c>
      <c r="I372" s="133">
        <f>SUM(inventory[[#This Row],[CO2_temp]:[other_temp]])</f>
        <v>2.6970118496029998E-13</v>
      </c>
      <c r="J372" s="117">
        <f>SUM(inventory[[#This Row],[CO2_mass0]:[CO2_mass3]])</f>
        <v>0.7311109530227925</v>
      </c>
      <c r="K372" s="117">
        <f>inventory[[#This Row],[CH4_flux]]+K371*EXP(-1/life_CH4)</f>
        <v>1.6456284339068985E-13</v>
      </c>
      <c r="L372" s="117">
        <f>inventory[[#This Row],[Gas1_flux]]+L371*EXP(-1/life_gas1)</f>
        <v>4.8970905348494478E-2</v>
      </c>
      <c r="M372" s="117">
        <f>inventory[[#This Row],[Gas2_flux]]+M371*EXP(-1/life_gas2)</f>
        <v>0</v>
      </c>
      <c r="N372" s="140">
        <f>inventory[[#This Row],[Gas3_flux]]+N371*EXP(-1/life_gas3)</f>
        <v>3.001851487690315E-4</v>
      </c>
      <c r="O372" s="3">
        <f>inventory[[#This Row],[CO2]]*A_CO2</f>
        <v>1.2806870564100254E-15</v>
      </c>
      <c r="P372" s="3">
        <f>inventory[[#This Row],[CH4]]*A_CH4</f>
        <v>3.4644831045359529E-26</v>
      </c>
      <c r="Q372" s="3">
        <f>inventory[[#This Row],[gas1]]*A_gas1</f>
        <v>1.7474607149420723E-14</v>
      </c>
      <c r="R372" s="3">
        <f>inventory[[#This Row],[gas2]]*A_gas2</f>
        <v>0</v>
      </c>
      <c r="S372" s="3">
        <f>inventory[[#This Row],[gas3]]*A_gas3</f>
        <v>3.1994402183862731E-15</v>
      </c>
      <c r="T372" s="142">
        <f>inventory[[#This Row],[Other_forcing]]/earth_area</f>
        <v>0</v>
      </c>
      <c r="U372" s="3">
        <f>U371+A_CO2*(AX371+AY371*life1_CO2*(1-EXP(-1/life1_CO2))+AZ371*life2_CO2*(1-EXP(-1/life2_CO2))+BA371*life3_CO2*(1-EXP(-1/life3_CO2)))</f>
        <v>5.9010790533776408E-13</v>
      </c>
      <c r="V372" s="3">
        <f t="shared" si="65"/>
        <v>2.6105279667687861E-12</v>
      </c>
      <c r="W372" s="3">
        <f t="shared" si="66"/>
        <v>4.1062790722594713E-11</v>
      </c>
      <c r="X372" s="3">
        <f t="shared" si="67"/>
        <v>-3.5199999999999995E-12</v>
      </c>
      <c r="Y372" s="3">
        <f t="shared" si="68"/>
        <v>4.7947605442139718E-10</v>
      </c>
      <c r="Z372" s="142">
        <f>Z371+inventory[[#This Row],[Other_radfor]]</f>
        <v>0</v>
      </c>
      <c r="AA372" s="3">
        <f>SUM(inventory[[#This Row],[CO2_temp_s1]:[CO2_temp_s2]])</f>
        <v>1.2051986441958886E-15</v>
      </c>
      <c r="AB372" s="3">
        <f>inventory[[#This Row],[CH4_temp_s1]]+inventory[[#This Row],[CH4_temp_s2]]</f>
        <v>1.156606603941287E-15</v>
      </c>
      <c r="AC372" s="3">
        <f>inventory[[#This Row],[gas1_temp_s1]]+inventory[[#This Row],[gas1_temp_s2]]</f>
        <v>3.503581962670256E-14</v>
      </c>
      <c r="AD372" s="3">
        <f>inventory[[#This Row],[gas2_temp_s1]]+inventory[[#This Row],[gas2_temp_s2]]</f>
        <v>-1.5123685171007175E-15</v>
      </c>
      <c r="AE372" s="3">
        <f>inventory[[#This Row],[gas3_temp_s1]]+inventory[[#This Row],[gas3_temp_s2]]</f>
        <v>2.3381592860256097E-13</v>
      </c>
      <c r="AF372" s="142">
        <f>inventory[[#This Row],[other_temp_s1]]+inventory[[#This Row],[other_temp_s2]]</f>
        <v>0</v>
      </c>
      <c r="AG372" s="118">
        <f>inventory[[#This Row],[CO2_flux]]+AG371</f>
        <v>1</v>
      </c>
      <c r="AH372" s="118">
        <f>inventory[[#This Row],[CH4_flux]]+AH371</f>
        <v>1</v>
      </c>
      <c r="AI372" s="118">
        <f>inventory[[#This Row],[Gas1_flux]]+AI371</f>
        <v>1</v>
      </c>
      <c r="AJ372" s="118">
        <f>inventory[[#This Row],[Gas2_flux]]+AJ371</f>
        <v>1</v>
      </c>
      <c r="AK372" s="144">
        <f>inventory[[#This Row],[Gas3_flux]]+AK371</f>
        <v>1</v>
      </c>
      <c r="AL372" s="113">
        <f>A_CO2*(AX371*clim_sens1*(1-EXP(-1/clim_time1))
+AY371*clim_sens1*life1_CO2/(life1_CO2-clim_time1)*(EXP(-1/life1_CO2)-EXP(-1/clim_time1))
+AZ371*clim_sens1*life2_CO2/(life2_CO2-clim_time1)*(EXP(-1/life2_CO2)-EXP(-1/clim_time1))
+BA371*clim_sens1*life3_CO2/(life3_CO2-clim_time1)*(EXP(-1/life3_CO2)-EXP(-1/clim_time1)))
+AL371*EXP(-1/clim_time1)</f>
        <v>8.1329796481180608E-16</v>
      </c>
      <c r="AM372" s="113">
        <f>A_CO2*(AX371*clim_sens2*(1-EXP(-1/clim_time2))
+AY371*clim_sens2*life1_CO2/(life1_CO2-clim_time2)*(EXP(-1/life1_CO2)-EXP(-1/clim_time2))
+AZ371*clim_sens2*life2_CO2/(life2_CO2-clim_time2)*(EXP(-1/life2_CO2)-EXP(-1/clim_time2))
+BA371*clim_sens2*life3_CO2/(life3_CO2-clim_time2)*(EXP(-1/life3_CO2)-EXP(-1/clim_time2)))
+AM371*EXP(-1/clim_time2)</f>
        <v>3.9190067938408264E-16</v>
      </c>
      <c r="AN372" s="113">
        <f t="shared" si="69"/>
        <v>6.7768698600341842E-26</v>
      </c>
      <c r="AO372" s="113">
        <f t="shared" si="70"/>
        <v>1.1566066038735184E-15</v>
      </c>
      <c r="AP372" s="113">
        <f t="shared" si="71"/>
        <v>1.1849056220829682E-14</v>
      </c>
      <c r="AQ372" s="113">
        <f t="shared" si="72"/>
        <v>2.3186763405872876E-14</v>
      </c>
      <c r="AR372" s="113">
        <f t="shared" si="73"/>
        <v>-3.5623169321398357E-32</v>
      </c>
      <c r="AS372" s="113">
        <f t="shared" si="74"/>
        <v>-1.5123685171007175E-15</v>
      </c>
      <c r="AT372" s="113">
        <f t="shared" si="75"/>
        <v>2.4821886612316442E-15</v>
      </c>
      <c r="AU372" s="113">
        <f t="shared" si="76"/>
        <v>2.3133373994132934E-13</v>
      </c>
      <c r="AV372" s="113">
        <f t="shared" si="77"/>
        <v>0</v>
      </c>
      <c r="AW372" s="149">
        <f>T371*Other_forcing_efficacy*clim_sens2*(1-EXP(-1/clim_time2))
+AW371*EXP(-1/clim_time2)</f>
        <v>0</v>
      </c>
      <c r="AX372" s="113">
        <f>p_0*(inventory[[#This Row],[CO2_flux]]+inventory[[#This Row],[CH4_to_CO2]])+AX371</f>
        <v>0.51608749999995096</v>
      </c>
      <c r="AY372" s="113">
        <f>p_1*(inventory[[#This Row],[CO2_flux]]+inventory[[#This Row],[CH4_to_CO2]])+AY371*EXP(-1/life1_CO2)</f>
        <v>0.21498313719942283</v>
      </c>
      <c r="AZ372" s="113">
        <f>p_2*(inventory[[#This Row],[CO2_flux]]+inventory[[#This Row],[CH4_to_CO2]])+AZ371*EXP(-1/life2_CO2)</f>
        <v>4.0315823381413821E-5</v>
      </c>
      <c r="BA372" s="113">
        <f>p_3*(inventory[[#This Row],[CO2_flux]]+inventory[[#This Row],[CH4_to_CO2]])+BA371*EXP(-1/life3_CO2)</f>
        <v>3.7305331261438389E-14</v>
      </c>
      <c r="BB372" s="113">
        <f>IF(fossil_CH4,K371*(1-EXP(-1/life_CH4))*CH4_to_CO2,0)</f>
        <v>1.9003883129006721E-14</v>
      </c>
    </row>
    <row r="373" spans="1:54" x14ac:dyDescent="0.2">
      <c r="A373" s="43">
        <v>366</v>
      </c>
      <c r="B373" s="107">
        <v>0</v>
      </c>
      <c r="C373" s="107">
        <v>0</v>
      </c>
      <c r="D373" s="107">
        <v>0</v>
      </c>
      <c r="E373" s="107">
        <v>0</v>
      </c>
      <c r="F373" s="107">
        <v>0</v>
      </c>
      <c r="G373" s="107">
        <v>0</v>
      </c>
      <c r="H373" s="131">
        <f>SUM(inventory[[#This Row],[CO2_IRF]:[other_IRF]])</f>
        <v>5.2024132797448075E-10</v>
      </c>
      <c r="I373" s="133">
        <f>SUM(inventory[[#This Row],[CO2_temp]:[other_temp]])</f>
        <v>2.6895048441744491E-13</v>
      </c>
      <c r="J373" s="117">
        <f>SUM(inventory[[#This Row],[CO2_mass0]:[CO2_mass3]])</f>
        <v>0.73056546601159089</v>
      </c>
      <c r="K373" s="117">
        <f>inventory[[#This Row],[CH4_flux]]+K372*EXP(-1/life_CH4)</f>
        <v>1.5181267547868538E-13</v>
      </c>
      <c r="L373" s="117">
        <f>inventory[[#This Row],[Gas1_flux]]+L372*EXP(-1/life_gas1)</f>
        <v>4.8567854914207509E-2</v>
      </c>
      <c r="M373" s="117">
        <f>inventory[[#This Row],[Gas2_flux]]+M372*EXP(-1/life_gas2)</f>
        <v>0</v>
      </c>
      <c r="N373" s="140">
        <f>inventory[[#This Row],[Gas3_flux]]+N372*EXP(-1/life_gas3)</f>
        <v>2.9358794147630533E-4</v>
      </c>
      <c r="O373" s="3">
        <f>inventory[[#This Row],[CO2]]*A_CO2</f>
        <v>1.2797315268125035E-15</v>
      </c>
      <c r="P373" s="3">
        <f>inventory[[#This Row],[CH4]]*A_CH4</f>
        <v>3.1960583471545734E-26</v>
      </c>
      <c r="Q373" s="3">
        <f>inventory[[#This Row],[gas1]]*A_gas1</f>
        <v>1.7330784037504645E-14</v>
      </c>
      <c r="R373" s="3">
        <f>inventory[[#This Row],[gas2]]*A_gas2</f>
        <v>0</v>
      </c>
      <c r="S373" s="3">
        <f>inventory[[#This Row],[gas3]]*A_gas3</f>
        <v>3.1291257127289006E-15</v>
      </c>
      <c r="T373" s="142">
        <f>inventory[[#This Row],[Other_forcing]]/earth_area</f>
        <v>0</v>
      </c>
      <c r="U373" s="3">
        <f>U372+A_CO2*(AX372+AY372*life1_CO2*(1-EXP(-1/life1_CO2))+AZ372*life2_CO2*(1-EXP(-1/life2_CO2))+BA372*life3_CO2*(1-EXP(-1/life3_CO2)))</f>
        <v>5.9138811442353509E-13</v>
      </c>
      <c r="V373" s="3">
        <f t="shared" si="65"/>
        <v>2.6105279667688193E-12</v>
      </c>
      <c r="W373" s="3">
        <f t="shared" si="66"/>
        <v>4.1080193319136559E-11</v>
      </c>
      <c r="X373" s="3">
        <f t="shared" si="67"/>
        <v>-3.5199999999999995E-12</v>
      </c>
      <c r="Y373" s="3">
        <f t="shared" si="68"/>
        <v>4.7947921857415178E-10</v>
      </c>
      <c r="Z373" s="142">
        <f>Z372+inventory[[#This Row],[Other_radfor]]</f>
        <v>0</v>
      </c>
      <c r="AA373" s="3">
        <f>SUM(inventory[[#This Row],[CO2_temp_s1]:[CO2_temp_s2]])</f>
        <v>1.2049659312763508E-15</v>
      </c>
      <c r="AB373" s="3">
        <f>inventory[[#This Row],[CH4_temp_s1]]+inventory[[#This Row],[CH4_temp_s2]]</f>
        <v>1.1537856136194823E-15</v>
      </c>
      <c r="AC373" s="3">
        <f>inventory[[#This Row],[gas1_temp_s1]]+inventory[[#This Row],[gas1_temp_s2]]</f>
        <v>3.489995304828919E-14</v>
      </c>
      <c r="AD373" s="3">
        <f>inventory[[#This Row],[gas2_temp_s1]]+inventory[[#This Row],[gas2_temp_s2]]</f>
        <v>-1.508679815231329E-15</v>
      </c>
      <c r="AE373" s="3">
        <f>inventory[[#This Row],[gas3_temp_s1]]+inventory[[#This Row],[gas3_temp_s2]]</f>
        <v>2.3320045963949122E-13</v>
      </c>
      <c r="AF373" s="142">
        <f>inventory[[#This Row],[other_temp_s1]]+inventory[[#This Row],[other_temp_s2]]</f>
        <v>0</v>
      </c>
      <c r="AG373" s="118">
        <f>inventory[[#This Row],[CO2_flux]]+AG372</f>
        <v>1</v>
      </c>
      <c r="AH373" s="118">
        <f>inventory[[#This Row],[CH4_flux]]+AH372</f>
        <v>1</v>
      </c>
      <c r="AI373" s="118">
        <f>inventory[[#This Row],[Gas1_flux]]+AI372</f>
        <v>1</v>
      </c>
      <c r="AJ373" s="118">
        <f>inventory[[#This Row],[Gas2_flux]]+AJ372</f>
        <v>1</v>
      </c>
      <c r="AK373" s="144">
        <f>inventory[[#This Row],[Gas3_flux]]+AK372</f>
        <v>1</v>
      </c>
      <c r="AL373" s="113">
        <f>A_CO2*(AX372*clim_sens1*(1-EXP(-1/clim_time1))
+AY372*clim_sens1*life1_CO2/(life1_CO2-clim_time1)*(EXP(-1/life1_CO2)-EXP(-1/clim_time1))
+AZ372*clim_sens1*life2_CO2/(life2_CO2-clim_time1)*(EXP(-1/life2_CO2)-EXP(-1/clim_time1))
+BA372*clim_sens1*life3_CO2/(life3_CO2-clim_time1)*(EXP(-1/life3_CO2)-EXP(-1/clim_time1)))
+AL372*EXP(-1/clim_time1)</f>
        <v>8.1268157175345471E-16</v>
      </c>
      <c r="AM373" s="113">
        <f>A_CO2*(AX372*clim_sens2*(1-EXP(-1/clim_time2))
+AY372*clim_sens2*life1_CO2/(life1_CO2-clim_time2)*(EXP(-1/life1_CO2)-EXP(-1/clim_time2))
+AZ372*clim_sens2*life2_CO2/(life2_CO2-clim_time2)*(EXP(-1/life2_CO2)-EXP(-1/clim_time2))
+BA372*clim_sens2*life3_CO2/(life3_CO2-clim_time2)*(EXP(-1/life3_CO2)-EXP(-1/clim_time2)))
+AM372*EXP(-1/clim_time2)</f>
        <v>3.9228435952289613E-16</v>
      </c>
      <c r="AN373" s="113">
        <f t="shared" si="69"/>
        <v>6.2518048139834755E-26</v>
      </c>
      <c r="AO373" s="113">
        <f t="shared" si="70"/>
        <v>1.1537856135569643E-15</v>
      </c>
      <c r="AP373" s="113">
        <f t="shared" si="71"/>
        <v>1.1751533677153798E-14</v>
      </c>
      <c r="AQ373" s="113">
        <f t="shared" si="72"/>
        <v>2.3148419371135389E-14</v>
      </c>
      <c r="AR373" s="113">
        <f t="shared" si="73"/>
        <v>-3.162502162213406E-32</v>
      </c>
      <c r="AS373" s="113">
        <f t="shared" si="74"/>
        <v>-1.508679815231329E-15</v>
      </c>
      <c r="AT373" s="113">
        <f t="shared" si="75"/>
        <v>2.4276372845064774E-15</v>
      </c>
      <c r="AU373" s="113">
        <f t="shared" si="76"/>
        <v>2.3077282235498473E-13</v>
      </c>
      <c r="AV373" s="113">
        <f t="shared" si="77"/>
        <v>0</v>
      </c>
      <c r="AW373" s="149">
        <f>T372*Other_forcing_efficacy*clim_sens2*(1-EXP(-1/clim_time2))
+AW372*EXP(-1/clim_time2)</f>
        <v>0</v>
      </c>
      <c r="AX373" s="113">
        <f>p_0*(inventory[[#This Row],[CO2_flux]]+inventory[[#This Row],[CH4_to_CO2]])+AX372</f>
        <v>0.51608749999995474</v>
      </c>
      <c r="AY373" s="113">
        <f>p_1*(inventory[[#This Row],[CO2_flux]]+inventory[[#This Row],[CH4_to_CO2]])+AY372*EXP(-1/life1_CO2)</f>
        <v>0.21443873856135967</v>
      </c>
      <c r="AZ373" s="113">
        <f>p_2*(inventory[[#This Row],[CO2_flux]]+inventory[[#This Row],[CH4_to_CO2]])+AZ372*EXP(-1/life2_CO2)</f>
        <v>3.9227450242132269E-5</v>
      </c>
      <c r="BA373" s="113">
        <f>p_3*(inventory[[#This Row],[CO2_flux]]+inventory[[#This Row],[CH4_to_CO2]])+BA372*EXP(-1/life3_CO2)</f>
        <v>3.4414950736917148E-14</v>
      </c>
      <c r="BB373" s="113">
        <f>IF(fossil_CH4,K372*(1-EXP(-1/life_CH4))*CH4_to_CO2,0)</f>
        <v>1.753148087900614E-14</v>
      </c>
    </row>
    <row r="374" spans="1:54" x14ac:dyDescent="0.2">
      <c r="A374" s="43">
        <v>367</v>
      </c>
      <c r="B374" s="107">
        <v>0</v>
      </c>
      <c r="C374" s="107">
        <v>0</v>
      </c>
      <c r="D374" s="107">
        <v>0</v>
      </c>
      <c r="E374" s="107">
        <v>0</v>
      </c>
      <c r="F374" s="107">
        <v>0</v>
      </c>
      <c r="G374" s="107">
        <v>0</v>
      </c>
      <c r="H374" s="131">
        <f>SUM(inventory[[#This Row],[CO2_IRF]:[other_IRF]])</f>
        <v>5.2026296120914323E-10</v>
      </c>
      <c r="I374" s="133">
        <f>SUM(inventory[[#This Row],[CO2_temp]:[other_temp]])</f>
        <v>2.682030219398958E-13</v>
      </c>
      <c r="J374" s="117">
        <f>SUM(inventory[[#This Row],[CO2_mass0]:[CO2_mass3]])</f>
        <v>0.73002138695497221</v>
      </c>
      <c r="K374" s="117">
        <f>inventory[[#This Row],[CH4_flux]]+K373*EXP(-1/life_CH4)</f>
        <v>1.4005037808735706E-13</v>
      </c>
      <c r="L374" s="117">
        <f>inventory[[#This Row],[Gas1_flux]]+L373*EXP(-1/life_gas1)</f>
        <v>4.8168121748642094E-2</v>
      </c>
      <c r="M374" s="117">
        <f>inventory[[#This Row],[Gas2_flux]]+M373*EXP(-1/life_gas2)</f>
        <v>0</v>
      </c>
      <c r="N374" s="140">
        <f>inventory[[#This Row],[Gas3_flux]]+N373*EXP(-1/life_gas3)</f>
        <v>2.8713572184949695E-4</v>
      </c>
      <c r="O374" s="3">
        <f>inventory[[#This Row],[CO2]]*A_CO2</f>
        <v>1.2787784635290246E-15</v>
      </c>
      <c r="P374" s="3">
        <f>inventory[[#This Row],[CH4]]*A_CH4</f>
        <v>2.9484308770455478E-26</v>
      </c>
      <c r="Q374" s="3">
        <f>inventory[[#This Row],[gas1]]*A_gas1</f>
        <v>1.7188144648194993E-14</v>
      </c>
      <c r="R374" s="3">
        <f>inventory[[#This Row],[gas2]]*A_gas2</f>
        <v>0</v>
      </c>
      <c r="S374" s="3">
        <f>inventory[[#This Row],[gas3]]*A_gas3</f>
        <v>3.0603565179285425E-15</v>
      </c>
      <c r="T374" s="142">
        <f>inventory[[#This Row],[Other_forcing]]/earth_area</f>
        <v>0</v>
      </c>
      <c r="U374" s="3">
        <f>U373+A_CO2*(AX373+AY373*life1_CO2*(1-EXP(-1/life1_CO2))+AZ373*life2_CO2*(1-EXP(-1/life2_CO2))+BA373*life3_CO2*(1-EXP(-1/life3_CO2)))</f>
        <v>5.926673692134932E-13</v>
      </c>
      <c r="V374" s="3">
        <f t="shared" si="65"/>
        <v>2.61052796676885E-12</v>
      </c>
      <c r="W374" s="3">
        <f t="shared" si="66"/>
        <v>4.1097452685243025E-11</v>
      </c>
      <c r="X374" s="3">
        <f t="shared" si="67"/>
        <v>-3.5199999999999995E-12</v>
      </c>
      <c r="Y374" s="3">
        <f t="shared" si="68"/>
        <v>4.7948231318791782E-10</v>
      </c>
      <c r="Z374" s="142">
        <f>Z373+inventory[[#This Row],[Other_radfor]]</f>
        <v>0</v>
      </c>
      <c r="AA374" s="3">
        <f>SUM(inventory[[#This Row],[CO2_temp_s1]:[CO2_temp_s2]])</f>
        <v>1.2047328831321504E-15</v>
      </c>
      <c r="AB374" s="3">
        <f>inventory[[#This Row],[CH4_temp_s1]]+inventory[[#This Row],[CH4_temp_s2]]</f>
        <v>1.1509715037588534E-15</v>
      </c>
      <c r="AC374" s="3">
        <f>inventory[[#This Row],[gas1_temp_s1]]+inventory[[#This Row],[gas1_temp_s2]]</f>
        <v>3.4764832774379176E-14</v>
      </c>
      <c r="AD374" s="3">
        <f>inventory[[#This Row],[gas2_temp_s1]]+inventory[[#This Row],[gas2_temp_s2]]</f>
        <v>-1.5050001101913029E-15</v>
      </c>
      <c r="AE374" s="3">
        <f>inventory[[#This Row],[gas3_temp_s1]]+inventory[[#This Row],[gas3_temp_s2]]</f>
        <v>2.3258748488881692E-13</v>
      </c>
      <c r="AF374" s="142">
        <f>inventory[[#This Row],[other_temp_s1]]+inventory[[#This Row],[other_temp_s2]]</f>
        <v>0</v>
      </c>
      <c r="AG374" s="118">
        <f>inventory[[#This Row],[CO2_flux]]+AG373</f>
        <v>1</v>
      </c>
      <c r="AH374" s="118">
        <f>inventory[[#This Row],[CH4_flux]]+AH373</f>
        <v>1</v>
      </c>
      <c r="AI374" s="118">
        <f>inventory[[#This Row],[Gas1_flux]]+AI373</f>
        <v>1</v>
      </c>
      <c r="AJ374" s="118">
        <f>inventory[[#This Row],[Gas2_flux]]+AJ373</f>
        <v>1</v>
      </c>
      <c r="AK374" s="144">
        <f>inventory[[#This Row],[Gas3_flux]]+AK373</f>
        <v>1</v>
      </c>
      <c r="AL374" s="113">
        <f>A_CO2*(AX373*clim_sens1*(1-EXP(-1/clim_time1))
+AY373*clim_sens1*life1_CO2/(life1_CO2-clim_time1)*(EXP(-1/life1_CO2)-EXP(-1/clim_time1))
+AZ373*clim_sens1*life2_CO2/(life2_CO2-clim_time1)*(EXP(-1/life2_CO2)-EXP(-1/clim_time1))
+BA373*clim_sens1*life3_CO2/(life3_CO2-clim_time1)*(EXP(-1/life3_CO2)-EXP(-1/clim_time1)))
+AL373*EXP(-1/clim_time1)</f>
        <v>8.1206677779344954E-16</v>
      </c>
      <c r="AM374" s="113">
        <f>A_CO2*(AX373*clim_sens2*(1-EXP(-1/clim_time2))
+AY373*clim_sens2*life1_CO2/(life1_CO2-clim_time2)*(EXP(-1/life1_CO2)-EXP(-1/clim_time2))
+AZ373*clim_sens2*life2_CO2/(life2_CO2-clim_time2)*(EXP(-1/life2_CO2)-EXP(-1/clim_time2))
+BA373*clim_sens2*life3_CO2/(life3_CO2-clim_time2)*(EXP(-1/life3_CO2)-EXP(-1/clim_time2)))
+AM373*EXP(-1/clim_time2)</f>
        <v>3.9266610533870082E-16</v>
      </c>
      <c r="AN374" s="113">
        <f t="shared" si="69"/>
        <v>5.7674212717717511E-26</v>
      </c>
      <c r="AO374" s="113">
        <f t="shared" si="70"/>
        <v>1.1509715037011791E-15</v>
      </c>
      <c r="AP374" s="113">
        <f t="shared" si="71"/>
        <v>1.1654813783608672E-14</v>
      </c>
      <c r="AQ374" s="113">
        <f t="shared" si="72"/>
        <v>2.3110018990770506E-14</v>
      </c>
      <c r="AR374" s="113">
        <f t="shared" si="73"/>
        <v>-2.8075603930043224E-32</v>
      </c>
      <c r="AS374" s="113">
        <f t="shared" si="74"/>
        <v>-1.5050001101913029E-15</v>
      </c>
      <c r="AT374" s="113">
        <f t="shared" si="75"/>
        <v>2.3742847903437405E-15</v>
      </c>
      <c r="AU374" s="113">
        <f t="shared" si="76"/>
        <v>2.3021320009847318E-13</v>
      </c>
      <c r="AV374" s="113">
        <f t="shared" si="77"/>
        <v>0</v>
      </c>
      <c r="AW374" s="149">
        <f>T373*Other_forcing_efficacy*clim_sens2*(1-EXP(-1/clim_time2))
+AW373*EXP(-1/clim_time2)</f>
        <v>0</v>
      </c>
      <c r="AX374" s="113">
        <f>p_0*(inventory[[#This Row],[CO2_flux]]+inventory[[#This Row],[CH4_to_CO2]])+AX373</f>
        <v>0.51608749999995829</v>
      </c>
      <c r="AY374" s="113">
        <f>p_1*(inventory[[#This Row],[CO2_flux]]+inventory[[#This Row],[CH4_to_CO2]])+AY373*EXP(-1/life1_CO2)</f>
        <v>0.21389571849596473</v>
      </c>
      <c r="AZ374" s="113">
        <f>p_2*(inventory[[#This Row],[CO2_flux]]+inventory[[#This Row],[CH4_to_CO2]])+AZ373*EXP(-1/life2_CO2)</f>
        <v>3.8168459017465901E-5</v>
      </c>
      <c r="BA374" s="113">
        <f>p_3*(inventory[[#This Row],[CO2_flux]]+inventory[[#This Row],[CH4_to_CO2]])+BA373*EXP(-1/life3_CO2)</f>
        <v>3.1748514064227275E-14</v>
      </c>
      <c r="BB374" s="113">
        <f>IF(fossil_CH4,K373*(1-EXP(-1/life_CH4))*CH4_to_CO2,0)</f>
        <v>1.6173158913076437E-14</v>
      </c>
    </row>
    <row r="375" spans="1:54" x14ac:dyDescent="0.2">
      <c r="A375" s="43">
        <v>368</v>
      </c>
      <c r="B375" s="107">
        <v>0</v>
      </c>
      <c r="C375" s="107">
        <v>0</v>
      </c>
      <c r="D375" s="107">
        <v>0</v>
      </c>
      <c r="E375" s="107">
        <v>0</v>
      </c>
      <c r="F375" s="107">
        <v>0</v>
      </c>
      <c r="G375" s="107">
        <v>0</v>
      </c>
      <c r="H375" s="131">
        <f>SUM(inventory[[#This Row],[CO2_IRF]:[other_IRF]])</f>
        <v>5.2028438342966024E-10</v>
      </c>
      <c r="I375" s="133">
        <f>SUM(inventory[[#This Row],[CO2_temp]:[other_temp]])</f>
        <v>2.674587643915381E-13</v>
      </c>
      <c r="J375" s="117">
        <f>SUM(inventory[[#This Row],[CO2_mass0]:[CO2_mass3]])</f>
        <v>0.72947871156879751</v>
      </c>
      <c r="K375" s="117">
        <f>inventory[[#This Row],[CH4_flux]]+K374*EXP(-1/life_CH4)</f>
        <v>1.291994119764097E-13</v>
      </c>
      <c r="L375" s="117">
        <f>inventory[[#This Row],[Gas1_flux]]+L374*EXP(-1/life_gas1)</f>
        <v>4.7771678549329774E-2</v>
      </c>
      <c r="M375" s="117">
        <f>inventory[[#This Row],[Gas2_flux]]+M374*EXP(-1/life_gas2)</f>
        <v>0</v>
      </c>
      <c r="N375" s="140">
        <f>inventory[[#This Row],[Gas3_flux]]+N374*EXP(-1/life_gas3)</f>
        <v>2.808253034761843E-4</v>
      </c>
      <c r="O375" s="3">
        <f>inventory[[#This Row],[CO2]]*A_CO2</f>
        <v>1.2778278590550623E-15</v>
      </c>
      <c r="P375" s="3">
        <f>inventory[[#This Row],[CH4]]*A_CH4</f>
        <v>2.719989340762539E-26</v>
      </c>
      <c r="Q375" s="3">
        <f>inventory[[#This Row],[gas1]]*A_gas1</f>
        <v>1.7046679238974101E-14</v>
      </c>
      <c r="R375" s="3">
        <f>inventory[[#This Row],[gas2]]*A_gas2</f>
        <v>0</v>
      </c>
      <c r="S375" s="3">
        <f>inventory[[#This Row],[gas3]]*A_gas3</f>
        <v>2.9930986724914431E-15</v>
      </c>
      <c r="T375" s="142">
        <f>inventory[[#This Row],[Other_forcing]]/earth_area</f>
        <v>0</v>
      </c>
      <c r="U375" s="3">
        <f>U374+A_CO2*(AX374+AY374*life1_CO2*(1-EXP(-1/life1_CO2))+AZ374*life2_CO2*(1-EXP(-1/life2_CO2))+BA374*life3_CO2*(1-EXP(-1/life3_CO2)))</f>
        <v>5.9394567217019577E-13</v>
      </c>
      <c r="V375" s="3">
        <f t="shared" si="65"/>
        <v>2.6105279667688782E-12</v>
      </c>
      <c r="W375" s="3">
        <f t="shared" si="66"/>
        <v>4.1114569999758756E-11</v>
      </c>
      <c r="X375" s="3">
        <f t="shared" si="67"/>
        <v>-3.5199999999999995E-12</v>
      </c>
      <c r="Y375" s="3">
        <f t="shared" si="68"/>
        <v>4.7948533979096245E-10</v>
      </c>
      <c r="Z375" s="142">
        <f>Z374+inventory[[#This Row],[Other_radfor]]</f>
        <v>0</v>
      </c>
      <c r="AA375" s="3">
        <f>SUM(inventory[[#This Row],[CO2_temp_s1]:[CO2_temp_s2]])</f>
        <v>1.2044995019767798E-15</v>
      </c>
      <c r="AB375" s="3">
        <f>inventory[[#This Row],[CH4_temp_s1]]+inventory[[#This Row],[CH4_temp_s2]]</f>
        <v>1.1481642575777654E-15</v>
      </c>
      <c r="AC375" s="3">
        <f>inventory[[#This Row],[gas1_temp_s1]]+inventory[[#This Row],[gas1_temp_s2]]</f>
        <v>3.4630453569735692E-14</v>
      </c>
      <c r="AD375" s="3">
        <f>inventory[[#This Row],[gas2_temp_s1]]+inventory[[#This Row],[gas2_temp_s2]]</f>
        <v>-1.5013293800371638E-15</v>
      </c>
      <c r="AE375" s="3">
        <f>inventory[[#This Row],[gas3_temp_s1]]+inventory[[#This Row],[gas3_temp_s2]]</f>
        <v>2.3197697644228503E-13</v>
      </c>
      <c r="AF375" s="142">
        <f>inventory[[#This Row],[other_temp_s1]]+inventory[[#This Row],[other_temp_s2]]</f>
        <v>0</v>
      </c>
      <c r="AG375" s="118">
        <f>inventory[[#This Row],[CO2_flux]]+AG374</f>
        <v>1</v>
      </c>
      <c r="AH375" s="118">
        <f>inventory[[#This Row],[CH4_flux]]+AH374</f>
        <v>1</v>
      </c>
      <c r="AI375" s="118">
        <f>inventory[[#This Row],[Gas1_flux]]+AI374</f>
        <v>1</v>
      </c>
      <c r="AJ375" s="118">
        <f>inventory[[#This Row],[Gas2_flux]]+AJ374</f>
        <v>1</v>
      </c>
      <c r="AK375" s="144">
        <f>inventory[[#This Row],[Gas3_flux]]+AK374</f>
        <v>1</v>
      </c>
      <c r="AL375" s="113">
        <f>A_CO2*(AX374*clim_sens1*(1-EXP(-1/clim_time1))
+AY374*clim_sens1*life1_CO2/(life1_CO2-clim_time1)*(EXP(-1/life1_CO2)-EXP(-1/clim_time1))
+AZ374*clim_sens1*life2_CO2/(life2_CO2-clim_time1)*(EXP(-1/life2_CO2)-EXP(-1/clim_time1))
+BA374*clim_sens1*life3_CO2/(life3_CO2-clim_time1)*(EXP(-1/life3_CO2)-EXP(-1/clim_time1)))
+AL374*EXP(-1/clim_time1)</f>
        <v>8.1145357785075137E-16</v>
      </c>
      <c r="AM375" s="113">
        <f>A_CO2*(AX374*clim_sens2*(1-EXP(-1/clim_time2))
+AY374*clim_sens2*life1_CO2/(life1_CO2-clim_time2)*(EXP(-1/life1_CO2)-EXP(-1/clim_time2))
+AZ374*clim_sens2*life2_CO2/(life2_CO2-clim_time2)*(EXP(-1/life2_CO2)-EXP(-1/clim_time2))
+BA374*clim_sens2*life3_CO2/(life3_CO2-clim_time2)*(EXP(-1/life3_CO2)-EXP(-1/clim_time2)))
+AM374*EXP(-1/clim_time2)</f>
        <v>3.9304592412602834E-16</v>
      </c>
      <c r="AN375" s="113">
        <f t="shared" si="69"/>
        <v>5.3205672727559761E-26</v>
      </c>
      <c r="AO375" s="113">
        <f t="shared" si="70"/>
        <v>1.1481642575245597E-15</v>
      </c>
      <c r="AP375" s="113">
        <f t="shared" si="71"/>
        <v>1.1558889934057834E-14</v>
      </c>
      <c r="AQ375" s="113">
        <f t="shared" si="72"/>
        <v>2.3071563635677855E-14</v>
      </c>
      <c r="AR375" s="113">
        <f t="shared" si="73"/>
        <v>-2.4924553268446684E-32</v>
      </c>
      <c r="AS375" s="113">
        <f t="shared" si="74"/>
        <v>-1.5013293800371638E-15</v>
      </c>
      <c r="AT375" s="113">
        <f t="shared" si="75"/>
        <v>2.3221048307484826E-15</v>
      </c>
      <c r="AU375" s="113">
        <f t="shared" si="76"/>
        <v>2.2965487161153653E-13</v>
      </c>
      <c r="AV375" s="113">
        <f t="shared" si="77"/>
        <v>0</v>
      </c>
      <c r="AW375" s="149">
        <f>T374*Other_forcing_efficacy*clim_sens2*(1-EXP(-1/clim_time2))
+AW374*EXP(-1/clim_time2)</f>
        <v>0</v>
      </c>
      <c r="AX375" s="113">
        <f>p_0*(inventory[[#This Row],[CO2_flux]]+inventory[[#This Row],[CH4_to_CO2]])+AX374</f>
        <v>0.51608749999996151</v>
      </c>
      <c r="AY375" s="113">
        <f>p_1*(inventory[[#This Row],[CO2_flux]]+inventory[[#This Row],[CH4_to_CO2]])+AY374*EXP(-1/life1_CO2)</f>
        <v>0.21335407351229865</v>
      </c>
      <c r="AZ375" s="113">
        <f>p_2*(inventory[[#This Row],[CO2_flux]]+inventory[[#This Row],[CH4_to_CO2]])+AZ374*EXP(-1/life2_CO2)</f>
        <v>3.7138056508047491E-5</v>
      </c>
      <c r="BA375" s="113">
        <f>p_3*(inventory[[#This Row],[CO2_flux]]+inventory[[#This Row],[CH4_to_CO2]])+BA374*EXP(-1/life3_CO2)</f>
        <v>2.9288670293088143E-14</v>
      </c>
      <c r="BB375" s="113">
        <f>IF(fossil_CH4,K374*(1-EXP(-1/life_CH4))*CH4_to_CO2,0)</f>
        <v>1.4920078402552621E-14</v>
      </c>
    </row>
    <row r="376" spans="1:54" x14ac:dyDescent="0.2">
      <c r="A376" s="43">
        <v>369</v>
      </c>
      <c r="B376" s="107">
        <v>0</v>
      </c>
      <c r="C376" s="107">
        <v>0</v>
      </c>
      <c r="D376" s="107">
        <v>0</v>
      </c>
      <c r="E376" s="107">
        <v>0</v>
      </c>
      <c r="F376" s="107">
        <v>0</v>
      </c>
      <c r="G376" s="107">
        <v>0</v>
      </c>
      <c r="H376" s="131">
        <f>SUM(inventory[[#This Row],[CO2_IRF]:[other_IRF]])</f>
        <v>5.2030559730230975E-10</v>
      </c>
      <c r="I376" s="133">
        <f>SUM(inventory[[#This Row],[CO2_temp]:[other_temp]])</f>
        <v>2.6671767922485075E-13</v>
      </c>
      <c r="J376" s="117">
        <f>SUM(inventory[[#This Row],[CO2_mass0]:[CO2_mass3]])</f>
        <v>0.72893743559918156</v>
      </c>
      <c r="K376" s="117">
        <f>inventory[[#This Row],[CH4_flux]]+K375*EXP(-1/life_CH4)</f>
        <v>1.1918916809091385E-13</v>
      </c>
      <c r="L376" s="117">
        <f>inventory[[#This Row],[Gas1_flux]]+L375*EXP(-1/life_gas1)</f>
        <v>4.7378498238512486E-2</v>
      </c>
      <c r="M376" s="117">
        <f>inventory[[#This Row],[Gas2_flux]]+M375*EXP(-1/life_gas2)</f>
        <v>0</v>
      </c>
      <c r="N376" s="140">
        <f>inventory[[#This Row],[Gas3_flux]]+N375*EXP(-1/life_gas3)</f>
        <v>2.7465356997213744E-4</v>
      </c>
      <c r="O376" s="3">
        <f>inventory[[#This Row],[CO2]]*A_CO2</f>
        <v>1.2768797059390861E-15</v>
      </c>
      <c r="P376" s="3">
        <f>inventory[[#This Row],[CH4]]*A_CH4</f>
        <v>2.5092472309458664E-26</v>
      </c>
      <c r="Q376" s="3">
        <f>inventory[[#This Row],[gas1]]*A_gas1</f>
        <v>1.6906378147509179E-14</v>
      </c>
      <c r="R376" s="3">
        <f>inventory[[#This Row],[gas2]]*A_gas2</f>
        <v>0</v>
      </c>
      <c r="S376" s="3">
        <f>inventory[[#This Row],[gas3]]*A_gas3</f>
        <v>2.9273189612999258E-15</v>
      </c>
      <c r="T376" s="142">
        <f>inventory[[#This Row],[Other_forcing]]/earth_area</f>
        <v>0</v>
      </c>
      <c r="U376" s="3">
        <f>U375+A_CO2*(AX375+AY375*life1_CO2*(1-EXP(-1/life1_CO2))+AZ375*life2_CO2*(1-EXP(-1/life2_CO2))+BA375*life3_CO2*(1-EXP(-1/life3_CO2)))</f>
        <v>5.9522302574872214E-13</v>
      </c>
      <c r="V376" s="3">
        <f t="shared" si="65"/>
        <v>2.6105279667689045E-12</v>
      </c>
      <c r="W376" s="3">
        <f t="shared" si="66"/>
        <v>4.1131546431826012E-11</v>
      </c>
      <c r="X376" s="3">
        <f t="shared" si="67"/>
        <v>-3.5199999999999995E-12</v>
      </c>
      <c r="Y376" s="3">
        <f t="shared" si="68"/>
        <v>4.7948829987796609E-10</v>
      </c>
      <c r="Z376" s="142">
        <f>Z375+inventory[[#This Row],[Other_radfor]]</f>
        <v>0</v>
      </c>
      <c r="AA376" s="3">
        <f>SUM(inventory[[#This Row],[CO2_temp_s1]:[CO2_temp_s2]])</f>
        <v>1.2042657900388332E-15</v>
      </c>
      <c r="AB376" s="3">
        <f>inventory[[#This Row],[CH4_temp_s1]]+inventory[[#This Row],[CH4_temp_s2]]</f>
        <v>1.1453638583355173E-15</v>
      </c>
      <c r="AC376" s="3">
        <f>inventory[[#This Row],[gas1_temp_s1]]+inventory[[#This Row],[gas1_temp_s2]]</f>
        <v>3.4496810239997436E-14</v>
      </c>
      <c r="AD376" s="3">
        <f>inventory[[#This Row],[gas2_temp_s1]]+inventory[[#This Row],[gas2_temp_s2]]</f>
        <v>-1.4976676028789569E-15</v>
      </c>
      <c r="AE376" s="3">
        <f>inventory[[#This Row],[gas3_temp_s1]]+inventory[[#This Row],[gas3_temp_s2]]</f>
        <v>2.3136890693935793E-13</v>
      </c>
      <c r="AF376" s="142">
        <f>inventory[[#This Row],[other_temp_s1]]+inventory[[#This Row],[other_temp_s2]]</f>
        <v>0</v>
      </c>
      <c r="AG376" s="118">
        <f>inventory[[#This Row],[CO2_flux]]+AG375</f>
        <v>1</v>
      </c>
      <c r="AH376" s="118">
        <f>inventory[[#This Row],[CH4_flux]]+AH375</f>
        <v>1</v>
      </c>
      <c r="AI376" s="118">
        <f>inventory[[#This Row],[Gas1_flux]]+AI375</f>
        <v>1</v>
      </c>
      <c r="AJ376" s="118">
        <f>inventory[[#This Row],[Gas2_flux]]+AJ375</f>
        <v>1</v>
      </c>
      <c r="AK376" s="144">
        <f>inventory[[#This Row],[Gas3_flux]]+AK375</f>
        <v>1</v>
      </c>
      <c r="AL376" s="113">
        <f>A_CO2*(AX375*clim_sens1*(1-EXP(-1/clim_time1))
+AY375*clim_sens1*life1_CO2/(life1_CO2-clim_time1)*(EXP(-1/life1_CO2)-EXP(-1/clim_time1))
+AZ375*clim_sens1*life2_CO2/(life2_CO2-clim_time1)*(EXP(-1/life2_CO2)-EXP(-1/clim_time1))
+BA375*clim_sens1*life3_CO2/(life3_CO2-clim_time1)*(EXP(-1/life3_CO2)-EXP(-1/clim_time1)))
+AL375*EXP(-1/clim_time1)</f>
        <v>8.1084196688503877E-16</v>
      </c>
      <c r="AM376" s="113">
        <f>A_CO2*(AX375*clim_sens2*(1-EXP(-1/clim_time2))
+AY375*clim_sens2*life1_CO2/(life1_CO2-clim_time2)*(EXP(-1/life1_CO2)-EXP(-1/clim_time2))
+AZ375*clim_sens2*life2_CO2/(life2_CO2-clim_time2)*(EXP(-1/life2_CO2)-EXP(-1/clim_time2))
+BA375*clim_sens2*life3_CO2/(life3_CO2-clim_time2)*(EXP(-1/life3_CO2)-EXP(-1/clim_time2)))
+AM375*EXP(-1/clim_time2)</f>
        <v>3.9342382315379435E-16</v>
      </c>
      <c r="AN376" s="113">
        <f t="shared" si="69"/>
        <v>4.9083350668440508E-26</v>
      </c>
      <c r="AO376" s="113">
        <f t="shared" si="70"/>
        <v>1.145363858286434E-15</v>
      </c>
      <c r="AP376" s="113">
        <f t="shared" si="71"/>
        <v>1.1463755576736E-14</v>
      </c>
      <c r="AQ376" s="113">
        <f t="shared" si="72"/>
        <v>2.3033054663261438E-14</v>
      </c>
      <c r="AR376" s="113">
        <f t="shared" si="73"/>
        <v>-2.2127159122901897E-32</v>
      </c>
      <c r="AS376" s="113">
        <f t="shared" si="74"/>
        <v>-1.4976676028789569E-15</v>
      </c>
      <c r="AT376" s="113">
        <f t="shared" si="75"/>
        <v>2.2710716367789978E-15</v>
      </c>
      <c r="AU376" s="113">
        <f t="shared" si="76"/>
        <v>2.2909783530257892E-13</v>
      </c>
      <c r="AV376" s="113">
        <f t="shared" si="77"/>
        <v>0</v>
      </c>
      <c r="AW376" s="149">
        <f>T375*Other_forcing_efficacy*clim_sens2*(1-EXP(-1/clim_time2))
+AW375*EXP(-1/clim_time2)</f>
        <v>0</v>
      </c>
      <c r="AX376" s="113">
        <f>p_0*(inventory[[#This Row],[CO2_flux]]+inventory[[#This Row],[CH4_to_CO2]])+AX375</f>
        <v>0.51608749999996451</v>
      </c>
      <c r="AY376" s="113">
        <f>p_1*(inventory[[#This Row],[CO2_flux]]+inventory[[#This Row],[CH4_to_CO2]])+AY375*EXP(-1/life1_CO2)</f>
        <v>0.21281380012826226</v>
      </c>
      <c r="AZ376" s="113">
        <f>p_2*(inventory[[#This Row],[CO2_flux]]+inventory[[#This Row],[CH4_to_CO2]])+AZ375*EXP(-1/life2_CO2)</f>
        <v>3.6135470927858821E-5</v>
      </c>
      <c r="BA376" s="113">
        <f>p_3*(inventory[[#This Row],[CO2_flux]]+inventory[[#This Row],[CH4_to_CO2]])+BA375*EXP(-1/life3_CO2)</f>
        <v>2.7019412807851122E-14</v>
      </c>
      <c r="BB376" s="113">
        <f>IF(fossil_CH4,K375*(1-EXP(-1/life_CH4))*CH4_to_CO2,0)</f>
        <v>1.3764085342556797E-14</v>
      </c>
    </row>
    <row r="377" spans="1:54" x14ac:dyDescent="0.2">
      <c r="A377" s="43">
        <v>370</v>
      </c>
      <c r="B377" s="107">
        <v>0</v>
      </c>
      <c r="C377" s="107">
        <v>0</v>
      </c>
      <c r="D377" s="107">
        <v>0</v>
      </c>
      <c r="E377" s="107">
        <v>0</v>
      </c>
      <c r="F377" s="107">
        <v>0</v>
      </c>
      <c r="G377" s="107">
        <v>0</v>
      </c>
      <c r="H377" s="131">
        <f>SUM(inventory[[#This Row],[CO2_IRF]:[other_IRF]])</f>
        <v>5.2032660545089034E-10</v>
      </c>
      <c r="I377" s="133">
        <f>SUM(inventory[[#This Row],[CO2_temp]:[other_temp]])</f>
        <v>2.6597973446869753E-13</v>
      </c>
      <c r="J377" s="117">
        <f>SUM(inventory[[#This Row],[CO2_mass0]:[CO2_mass3]])</f>
        <v>0.72839755482189239</v>
      </c>
      <c r="K377" s="117">
        <f>inventory[[#This Row],[CH4_flux]]+K376*EXP(-1/life_CH4)</f>
        <v>1.0995450809635245E-13</v>
      </c>
      <c r="L377" s="117">
        <f>inventory[[#This Row],[Gas1_flux]]+L376*EXP(-1/life_gas1)</f>
        <v>4.6988553961293117E-2</v>
      </c>
      <c r="M377" s="117">
        <f>inventory[[#This Row],[Gas2_flux]]+M376*EXP(-1/life_gas2)</f>
        <v>0</v>
      </c>
      <c r="N377" s="140">
        <f>inventory[[#This Row],[Gas3_flux]]+N376*EXP(-1/life_gas3)</f>
        <v>2.6861747344230009E-4</v>
      </c>
      <c r="O377" s="3">
        <f>inventory[[#This Row],[CO2]]*A_CO2</f>
        <v>1.2759339967815087E-15</v>
      </c>
      <c r="P377" s="3">
        <f>inventory[[#This Row],[CH4]]*A_CH4</f>
        <v>2.3148332133700004E-26</v>
      </c>
      <c r="Q377" s="3">
        <f>inventory[[#This Row],[gas1]]*A_gas1</f>
        <v>1.6767231790992354E-14</v>
      </c>
      <c r="R377" s="3">
        <f>inventory[[#This Row],[gas2]]*A_gas2</f>
        <v>0</v>
      </c>
      <c r="S377" s="3">
        <f>inventory[[#This Row],[gas3]]*A_gas3</f>
        <v>2.8629848992091907E-15</v>
      </c>
      <c r="T377" s="142">
        <f>inventory[[#This Row],[Other_forcing]]/earth_area</f>
        <v>0</v>
      </c>
      <c r="U377" s="3">
        <f>U376+A_CO2*(AX376+AY376*life1_CO2*(1-EXP(-1/life1_CO2))+AZ376*life2_CO2*(1-EXP(-1/life2_CO2))+BA376*life3_CO2*(1-EXP(-1/life3_CO2)))</f>
        <v>5.9649943239672619E-13</v>
      </c>
      <c r="V377" s="3">
        <f t="shared" si="65"/>
        <v>2.6105279667689287E-12</v>
      </c>
      <c r="W377" s="3">
        <f t="shared" si="66"/>
        <v>4.1148383140964545E-11</v>
      </c>
      <c r="X377" s="3">
        <f t="shared" si="67"/>
        <v>-3.5199999999999995E-12</v>
      </c>
      <c r="Y377" s="3">
        <f t="shared" si="68"/>
        <v>4.7949119491076015E-10</v>
      </c>
      <c r="Z377" s="142">
        <f>Z376+inventory[[#This Row],[Other_radfor]]</f>
        <v>0</v>
      </c>
      <c r="AA377" s="3">
        <f>SUM(inventory[[#This Row],[CO2_temp_s1]:[CO2_temp_s2]])</f>
        <v>1.2040317495612687E-15</v>
      </c>
      <c r="AB377" s="3">
        <f>inventory[[#This Row],[CH4_temp_s1]]+inventory[[#This Row],[CH4_temp_s2]]</f>
        <v>1.1425702893322406E-15</v>
      </c>
      <c r="AC377" s="3">
        <f>inventory[[#This Row],[gas1_temp_s1]]+inventory[[#This Row],[gas1_temp_s2]]</f>
        <v>3.4363897631347676E-14</v>
      </c>
      <c r="AD377" s="3">
        <f>inventory[[#This Row],[gas2_temp_s1]]+inventory[[#This Row],[gas2_temp_s2]]</f>
        <v>-1.4940147568801176E-15</v>
      </c>
      <c r="AE377" s="3">
        <f>inventory[[#This Row],[gas3_temp_s1]]+inventory[[#This Row],[gas3_temp_s2]]</f>
        <v>2.3076324955533648E-13</v>
      </c>
      <c r="AF377" s="142">
        <f>inventory[[#This Row],[other_temp_s1]]+inventory[[#This Row],[other_temp_s2]]</f>
        <v>0</v>
      </c>
      <c r="AG377" s="118">
        <f>inventory[[#This Row],[CO2_flux]]+AG376</f>
        <v>1</v>
      </c>
      <c r="AH377" s="118">
        <f>inventory[[#This Row],[CH4_flux]]+AH376</f>
        <v>1</v>
      </c>
      <c r="AI377" s="118">
        <f>inventory[[#This Row],[Gas1_flux]]+AI376</f>
        <v>1</v>
      </c>
      <c r="AJ377" s="118">
        <f>inventory[[#This Row],[Gas2_flux]]+AJ376</f>
        <v>1</v>
      </c>
      <c r="AK377" s="144">
        <f>inventory[[#This Row],[Gas3_flux]]+AK376</f>
        <v>1</v>
      </c>
      <c r="AL377" s="113">
        <f>A_CO2*(AX376*clim_sens1*(1-EXP(-1/clim_time1))
+AY376*clim_sens1*life1_CO2/(life1_CO2-clim_time1)*(EXP(-1/life1_CO2)-EXP(-1/clim_time1))
+AZ376*clim_sens1*life2_CO2/(life2_CO2-clim_time1)*(EXP(-1/life2_CO2)-EXP(-1/clim_time1))
+BA376*clim_sens1*life3_CO2/(life3_CO2-clim_time1)*(EXP(-1/life3_CO2)-EXP(-1/clim_time1)))
+AL376*EXP(-1/clim_time1)</f>
        <v>8.1023193989585281E-16</v>
      </c>
      <c r="AM377" s="113">
        <f>A_CO2*(AX376*clim_sens2*(1-EXP(-1/clim_time2))
+AY376*clim_sens2*life1_CO2/(life1_CO2-clim_time2)*(EXP(-1/life1_CO2)-EXP(-1/clim_time2))
+AZ376*clim_sens2*life2_CO2/(life2_CO2-clim_time2)*(EXP(-1/life2_CO2)-EXP(-1/clim_time2))
+BA376*clim_sens2*life3_CO2/(life3_CO2-clim_time2)*(EXP(-1/life3_CO2)-EXP(-1/clim_time2)))
+AM376*EXP(-1/clim_time2)</f>
        <v>3.9379980966541583E-16</v>
      </c>
      <c r="AN377" s="113">
        <f t="shared" si="69"/>
        <v>4.5280421933310961E-26</v>
      </c>
      <c r="AO377" s="113">
        <f t="shared" si="70"/>
        <v>1.1425702892869602E-15</v>
      </c>
      <c r="AP377" s="113">
        <f t="shared" si="71"/>
        <v>1.1369404213801576E-14</v>
      </c>
      <c r="AQ377" s="113">
        <f t="shared" si="72"/>
        <v>2.2994493417546103E-14</v>
      </c>
      <c r="AR377" s="113">
        <f t="shared" si="73"/>
        <v>-1.9643729040072521E-32</v>
      </c>
      <c r="AS377" s="113">
        <f t="shared" si="74"/>
        <v>-1.4940147568801176E-15</v>
      </c>
      <c r="AT377" s="113">
        <f t="shared" si="75"/>
        <v>2.2211600058208989E-15</v>
      </c>
      <c r="AU377" s="113">
        <f t="shared" si="76"/>
        <v>2.2854208954951556E-13</v>
      </c>
      <c r="AV377" s="113">
        <f t="shared" si="77"/>
        <v>0</v>
      </c>
      <c r="AW377" s="149">
        <f>T376*Other_forcing_efficacy*clim_sens2*(1-EXP(-1/clim_time2))
+AW376*EXP(-1/clim_time2)</f>
        <v>0</v>
      </c>
      <c r="AX377" s="113">
        <f>p_0*(inventory[[#This Row],[CO2_flux]]+inventory[[#This Row],[CH4_to_CO2]])+AX376</f>
        <v>0.51608749999996728</v>
      </c>
      <c r="AY377" s="113">
        <f>p_1*(inventory[[#This Row],[CO2_flux]]+inventory[[#This Row],[CH4_to_CO2]])+AY376*EXP(-1/life1_CO2)</f>
        <v>0.21227489487057397</v>
      </c>
      <c r="AZ377" s="113">
        <f>p_2*(inventory[[#This Row],[CO2_flux]]+inventory[[#This Row],[CH4_to_CO2]])+AZ376*EXP(-1/life2_CO2)</f>
        <v>3.5159951326152267E-5</v>
      </c>
      <c r="BA377" s="113">
        <f>p_3*(inventory[[#This Row],[CO2_flux]]+inventory[[#This Row],[CH4_to_CO2]])+BA376*EXP(-1/life3_CO2)</f>
        <v>2.4925975169769108E-14</v>
      </c>
      <c r="BB377" s="113">
        <f>IF(fossil_CH4,K376*(1-EXP(-1/life_CH4))*CH4_to_CO2,0)</f>
        <v>1.2697657492521926E-14</v>
      </c>
    </row>
    <row r="378" spans="1:54" x14ac:dyDescent="0.2">
      <c r="A378" s="43">
        <v>371</v>
      </c>
      <c r="B378" s="107">
        <v>0</v>
      </c>
      <c r="C378" s="107">
        <v>0</v>
      </c>
      <c r="D378" s="107">
        <v>0</v>
      </c>
      <c r="E378" s="107">
        <v>0</v>
      </c>
      <c r="F378" s="107">
        <v>0</v>
      </c>
      <c r="G378" s="107">
        <v>0</v>
      </c>
      <c r="H378" s="131">
        <f>SUM(inventory[[#This Row],[CO2_IRF]:[other_IRF]])</f>
        <v>5.2034741045752364E-10</v>
      </c>
      <c r="I378" s="133">
        <f>SUM(inventory[[#This Row],[CO2_temp]:[other_temp]])</f>
        <v>2.6524489871638138E-13</v>
      </c>
      <c r="J378" s="117">
        <f>SUM(inventory[[#This Row],[CO2_mass0]:[CO2_mass3]])</f>
        <v>0.72785906504176545</v>
      </c>
      <c r="K378" s="117">
        <f>inventory[[#This Row],[CH4_flux]]+K377*EXP(-1/life_CH4)</f>
        <v>1.0143534051256201E-13</v>
      </c>
      <c r="L378" s="117">
        <f>inventory[[#This Row],[Gas1_flux]]+L377*EXP(-1/life_gas1)</f>
        <v>4.6601819083801246E-2</v>
      </c>
      <c r="M378" s="117">
        <f>inventory[[#This Row],[Gas2_flux]]+M377*EXP(-1/life_gas2)</f>
        <v>0</v>
      </c>
      <c r="N378" s="140">
        <f>inventory[[#This Row],[Gas3_flux]]+N377*EXP(-1/life_gas3)</f>
        <v>2.627140329755942E-4</v>
      </c>
      <c r="O378" s="3">
        <f>inventory[[#This Row],[CO2]]*A_CO2</f>
        <v>1.2749907242336602E-15</v>
      </c>
      <c r="P378" s="3">
        <f>inventory[[#This Row],[CH4]]*A_CH4</f>
        <v>2.1354822034419468E-26</v>
      </c>
      <c r="Q378" s="3">
        <f>inventory[[#This Row],[gas1]]*A_gas1</f>
        <v>1.6629230665486156E-14</v>
      </c>
      <c r="R378" s="3">
        <f>inventory[[#This Row],[gas2]]*A_gas2</f>
        <v>0</v>
      </c>
      <c r="S378" s="3">
        <f>inventory[[#This Row],[gas3]]*A_gas3</f>
        <v>2.8000647150046069E-15</v>
      </c>
      <c r="T378" s="142">
        <f>inventory[[#This Row],[Other_forcing]]/earth_area</f>
        <v>0</v>
      </c>
      <c r="U378" s="3">
        <f>U377+A_CO2*(AX377+AY377*life1_CO2*(1-EXP(-1/life1_CO2))+AZ377*life2_CO2*(1-EXP(-1/life2_CO2))+BA377*life3_CO2*(1-EXP(-1/life3_CO2)))</f>
        <v>5.9777489455448786E-13</v>
      </c>
      <c r="V378" s="3">
        <f t="shared" si="65"/>
        <v>2.6105279667689509E-12</v>
      </c>
      <c r="W378" s="3">
        <f t="shared" si="66"/>
        <v>4.1165081277150796E-11</v>
      </c>
      <c r="X378" s="3">
        <f t="shared" si="67"/>
        <v>-3.5199999999999995E-12</v>
      </c>
      <c r="Y378" s="3">
        <f t="shared" si="68"/>
        <v>4.7949402631904941E-10</v>
      </c>
      <c r="Z378" s="142">
        <f>Z377+inventory[[#This Row],[Other_radfor]]</f>
        <v>0</v>
      </c>
      <c r="AA378" s="3">
        <f>SUM(inventory[[#This Row],[CO2_temp_s1]:[CO2_temp_s2]])</f>
        <v>1.2037973828006919E-15</v>
      </c>
      <c r="AB378" s="3">
        <f>inventory[[#This Row],[CH4_temp_s1]]+inventory[[#This Row],[CH4_temp_s2]]</f>
        <v>1.1397835339088002E-15</v>
      </c>
      <c r="AC378" s="3">
        <f>inventory[[#This Row],[gas1_temp_s1]]+inventory[[#This Row],[gas1_temp_s2]]</f>
        <v>3.423171063018588E-14</v>
      </c>
      <c r="AD378" s="3">
        <f>inventory[[#This Row],[gas2_temp_s1]]+inventory[[#This Row],[gas2_temp_s2]]</f>
        <v>-1.4903708202573411E-15</v>
      </c>
      <c r="AE378" s="3">
        <f>inventory[[#This Row],[gas3_temp_s1]]+inventory[[#This Row],[gas3_temp_s2]]</f>
        <v>2.3015997798974334E-13</v>
      </c>
      <c r="AF378" s="142">
        <f>inventory[[#This Row],[other_temp_s1]]+inventory[[#This Row],[other_temp_s2]]</f>
        <v>0</v>
      </c>
      <c r="AG378" s="118">
        <f>inventory[[#This Row],[CO2_flux]]+AG377</f>
        <v>1</v>
      </c>
      <c r="AH378" s="118">
        <f>inventory[[#This Row],[CH4_flux]]+AH377</f>
        <v>1</v>
      </c>
      <c r="AI378" s="118">
        <f>inventory[[#This Row],[Gas1_flux]]+AI377</f>
        <v>1</v>
      </c>
      <c r="AJ378" s="118">
        <f>inventory[[#This Row],[Gas2_flux]]+AJ377</f>
        <v>1</v>
      </c>
      <c r="AK378" s="144">
        <f>inventory[[#This Row],[Gas3_flux]]+AK377</f>
        <v>1</v>
      </c>
      <c r="AL378" s="113">
        <f>A_CO2*(AX377*clim_sens1*(1-EXP(-1/clim_time1))
+AY377*clim_sens1*life1_CO2/(life1_CO2-clim_time1)*(EXP(-1/life1_CO2)-EXP(-1/clim_time1))
+AZ377*clim_sens1*life2_CO2/(life2_CO2-clim_time1)*(EXP(-1/life2_CO2)-EXP(-1/clim_time1))
+BA377*clim_sens1*life3_CO2/(life3_CO2-clim_time1)*(EXP(-1/life3_CO2)-EXP(-1/clim_time1)))
+AL377*EXP(-1/clim_time1)</f>
        <v>8.0962349192176485E-16</v>
      </c>
      <c r="AM378" s="113">
        <f>A_CO2*(AX377*clim_sens2*(1-EXP(-1/clim_time2))
+AY377*clim_sens2*life1_CO2/(life1_CO2-clim_time2)*(EXP(-1/life1_CO2)-EXP(-1/clim_time2))
+AZ377*clim_sens2*life2_CO2/(life2_CO2-clim_time2)*(EXP(-1/life2_CO2)-EXP(-1/clim_time2))
+BA377*clim_sens2*life3_CO2/(life3_CO2-clim_time2)*(EXP(-1/life3_CO2)-EXP(-1/clim_time2)))
+AM377*EXP(-1/clim_time2)</f>
        <v>3.9417389087892712E-16</v>
      </c>
      <c r="AN378" s="113">
        <f t="shared" si="69"/>
        <v>4.1772140257255303E-26</v>
      </c>
      <c r="AO378" s="113">
        <f t="shared" si="70"/>
        <v>1.139783533867028E-15</v>
      </c>
      <c r="AP378" s="113">
        <f t="shared" si="71"/>
        <v>1.1275829400892838E-14</v>
      </c>
      <c r="AQ378" s="113">
        <f t="shared" si="72"/>
        <v>2.2955881229293041E-14</v>
      </c>
      <c r="AR378" s="113">
        <f t="shared" si="73"/>
        <v>-1.7439025428275688E-32</v>
      </c>
      <c r="AS378" s="113">
        <f t="shared" si="74"/>
        <v>-1.4903708202573411E-15</v>
      </c>
      <c r="AT378" s="113">
        <f t="shared" si="75"/>
        <v>2.1723452891408677E-15</v>
      </c>
      <c r="AU378" s="113">
        <f t="shared" si="76"/>
        <v>2.2798763270060248E-13</v>
      </c>
      <c r="AV378" s="113">
        <f t="shared" si="77"/>
        <v>0</v>
      </c>
      <c r="AW378" s="149">
        <f>T377*Other_forcing_efficacy*clim_sens2*(1-EXP(-1/clim_time2))
+AW377*EXP(-1/clim_time2)</f>
        <v>0</v>
      </c>
      <c r="AX378" s="113">
        <f>p_0*(inventory[[#This Row],[CO2_flux]]+inventory[[#This Row],[CH4_to_CO2]])+AX377</f>
        <v>0.51608749999996983</v>
      </c>
      <c r="AY378" s="113">
        <f>p_1*(inventory[[#This Row],[CO2_flux]]+inventory[[#This Row],[CH4_to_CO2]])+AY377*EXP(-1/life1_CO2)</f>
        <v>0.21173735427474757</v>
      </c>
      <c r="AZ378" s="113">
        <f>p_2*(inventory[[#This Row],[CO2_flux]]+inventory[[#This Row],[CH4_to_CO2]])+AZ377*EXP(-1/life2_CO2)</f>
        <v>3.4210767024978328E-5</v>
      </c>
      <c r="BA378" s="113">
        <f>p_3*(inventory[[#This Row],[CO2_flux]]+inventory[[#This Row],[CH4_to_CO2]])+BA377*EXP(-1/life3_CO2)</f>
        <v>2.2994735029304991E-14</v>
      </c>
      <c r="BB378" s="113">
        <f>IF(fossil_CH4,K377*(1-EXP(-1/life_CH4))*CH4_to_CO2,0)</f>
        <v>1.171385542771186E-14</v>
      </c>
    </row>
    <row r="379" spans="1:54" x14ac:dyDescent="0.2">
      <c r="A379" s="43">
        <v>372</v>
      </c>
      <c r="B379" s="107">
        <v>0</v>
      </c>
      <c r="C379" s="107">
        <v>0</v>
      </c>
      <c r="D379" s="107">
        <v>0</v>
      </c>
      <c r="E379" s="107">
        <v>0</v>
      </c>
      <c r="F379" s="107">
        <v>0</v>
      </c>
      <c r="G379" s="107">
        <v>0</v>
      </c>
      <c r="H379" s="131">
        <f>SUM(inventory[[#This Row],[CO2_IRF]:[other_IRF]])</f>
        <v>5.2036801486343804E-10</v>
      </c>
      <c r="I379" s="133">
        <f>SUM(inventory[[#This Row],[CO2_temp]:[other_temp]])</f>
        <v>2.6451314111395653E-13</v>
      </c>
      <c r="J379" s="117">
        <f>SUM(inventory[[#This Row],[CO2_mass0]:[CO2_mass3]])</f>
        <v>0.72732196209213507</v>
      </c>
      <c r="K379" s="117">
        <f>inventory[[#This Row],[CH4_flux]]+K378*EXP(-1/life_CH4)</f>
        <v>9.3576229688400814E-14</v>
      </c>
      <c r="L379" s="117">
        <f>inventory[[#This Row],[Gas1_flux]]+L378*EXP(-1/life_gas1)</f>
        <v>4.6218267191374035E-2</v>
      </c>
      <c r="M379" s="117">
        <f>inventory[[#This Row],[Gas2_flux]]+M378*EXP(-1/life_gas2)</f>
        <v>0</v>
      </c>
      <c r="N379" s="140">
        <f>inventory[[#This Row],[Gas3_flux]]+N378*EXP(-1/life_gas3)</f>
        <v>2.5694033317280471E-4</v>
      </c>
      <c r="O379" s="3">
        <f>inventory[[#This Row],[CO2]]*A_CO2</f>
        <v>1.2740498809967927E-15</v>
      </c>
      <c r="P379" s="3">
        <f>inventory[[#This Row],[CH4]]*A_CH4</f>
        <v>1.9700271340837898E-26</v>
      </c>
      <c r="Q379" s="3">
        <f>inventory[[#This Row],[gas1]]*A_gas1</f>
        <v>1.6492365345274376E-14</v>
      </c>
      <c r="R379" s="3">
        <f>inventory[[#This Row],[gas2]]*A_gas2</f>
        <v>0</v>
      </c>
      <c r="S379" s="3">
        <f>inventory[[#This Row],[gas3]]*A_gas3</f>
        <v>2.7385273357115798E-15</v>
      </c>
      <c r="T379" s="142">
        <f>inventory[[#This Row],[Other_forcing]]/earth_area</f>
        <v>0</v>
      </c>
      <c r="U379" s="3">
        <f>U378+A_CO2*(AX378+AY378*life1_CO2*(1-EXP(-1/life1_CO2))+AZ378*life2_CO2*(1-EXP(-1/life2_CO2))+BA378*life3_CO2*(1-EXP(-1/life3_CO2)))</f>
        <v>5.9904941465496334E-13</v>
      </c>
      <c r="V379" s="3">
        <f t="shared" si="65"/>
        <v>2.6105279667689715E-12</v>
      </c>
      <c r="W379" s="3">
        <f t="shared" si="66"/>
        <v>4.1181641980896423E-11</v>
      </c>
      <c r="X379" s="3">
        <f t="shared" si="67"/>
        <v>-3.5199999999999995E-12</v>
      </c>
      <c r="Y379" s="3">
        <f t="shared" si="68"/>
        <v>4.7949679550111764E-10</v>
      </c>
      <c r="Z379" s="142">
        <f>Z378+inventory[[#This Row],[Other_radfor]]</f>
        <v>0</v>
      </c>
      <c r="AA379" s="3">
        <f>SUM(inventory[[#This Row],[CO2_temp_s1]:[CO2_temp_s2]])</f>
        <v>1.2035626920266605E-15</v>
      </c>
      <c r="AB379" s="3">
        <f>inventory[[#This Row],[CH4_temp_s1]]+inventory[[#This Row],[CH4_temp_s2]]</f>
        <v>1.1370035754466949E-15</v>
      </c>
      <c r="AC379" s="3">
        <f>inventory[[#This Row],[gas1_temp_s1]]+inventory[[#This Row],[gas1_temp_s2]]</f>
        <v>3.4100244162802105E-14</v>
      </c>
      <c r="AD379" s="3">
        <f>inventory[[#This Row],[gas2_temp_s1]]+inventory[[#This Row],[gas2_temp_s2]]</f>
        <v>-1.4867357712804527E-15</v>
      </c>
      <c r="AE379" s="3">
        <f>inventory[[#This Row],[gas3_temp_s1]]+inventory[[#This Row],[gas3_temp_s2]]</f>
        <v>2.2955906645496154E-13</v>
      </c>
      <c r="AF379" s="142">
        <f>inventory[[#This Row],[other_temp_s1]]+inventory[[#This Row],[other_temp_s2]]</f>
        <v>0</v>
      </c>
      <c r="AG379" s="118">
        <f>inventory[[#This Row],[CO2_flux]]+AG378</f>
        <v>1</v>
      </c>
      <c r="AH379" s="118">
        <f>inventory[[#This Row],[CH4_flux]]+AH378</f>
        <v>1</v>
      </c>
      <c r="AI379" s="118">
        <f>inventory[[#This Row],[Gas1_flux]]+AI378</f>
        <v>1</v>
      </c>
      <c r="AJ379" s="118">
        <f>inventory[[#This Row],[Gas2_flux]]+AJ378</f>
        <v>1</v>
      </c>
      <c r="AK379" s="144">
        <f>inventory[[#This Row],[Gas3_flux]]+AK378</f>
        <v>1</v>
      </c>
      <c r="AL379" s="113">
        <f>A_CO2*(AX378*clim_sens1*(1-EXP(-1/clim_time1))
+AY378*clim_sens1*life1_CO2/(life1_CO2-clim_time1)*(EXP(-1/life1_CO2)-EXP(-1/clim_time1))
+AZ378*clim_sens1*life2_CO2/(life2_CO2-clim_time1)*(EXP(-1/life2_CO2)-EXP(-1/clim_time1))
+BA378*clim_sens1*life3_CO2/(life3_CO2-clim_time1)*(EXP(-1/life3_CO2)-EXP(-1/clim_time1)))
+AL378*EXP(-1/clim_time1)</f>
        <v>8.0901661803956577E-16</v>
      </c>
      <c r="AM379" s="113">
        <f>A_CO2*(AX378*clim_sens2*(1-EXP(-1/clim_time2))
+AY378*clim_sens2*life1_CO2/(life1_CO2-clim_time2)*(EXP(-1/life1_CO2)-EXP(-1/clim_time2))
+AZ378*clim_sens2*life2_CO2/(life2_CO2-clim_time2)*(EXP(-1/life2_CO2)-EXP(-1/clim_time2))
+BA378*clim_sens2*life3_CO2/(life3_CO2-clim_time2)*(EXP(-1/life3_CO2)-EXP(-1/clim_time2)))
+AM378*EXP(-1/clim_time2)</f>
        <v>3.9454607398709465E-16</v>
      </c>
      <c r="AN379" s="113">
        <f t="shared" si="69"/>
        <v>3.8535676689818892E-26</v>
      </c>
      <c r="AO379" s="113">
        <f t="shared" si="70"/>
        <v>1.1370035754081593E-15</v>
      </c>
      <c r="AP379" s="113">
        <f t="shared" si="71"/>
        <v>1.1183024746687779E-14</v>
      </c>
      <c r="AQ379" s="113">
        <f t="shared" si="72"/>
        <v>2.2917219416114324E-14</v>
      </c>
      <c r="AR379" s="113">
        <f t="shared" si="73"/>
        <v>-1.5481765568424032E-32</v>
      </c>
      <c r="AS379" s="113">
        <f t="shared" si="74"/>
        <v>-1.4867357712804527E-15</v>
      </c>
      <c r="AT379" s="113">
        <f t="shared" si="75"/>
        <v>2.1246033797139417E-15</v>
      </c>
      <c r="AU379" s="113">
        <f t="shared" si="76"/>
        <v>2.2743446307524759E-13</v>
      </c>
      <c r="AV379" s="113">
        <f t="shared" si="77"/>
        <v>0</v>
      </c>
      <c r="AW379" s="149">
        <f>T378*Other_forcing_efficacy*clim_sens2*(1-EXP(-1/clim_time2))
+AW378*EXP(-1/clim_time2)</f>
        <v>0</v>
      </c>
      <c r="AX379" s="113">
        <f>p_0*(inventory[[#This Row],[CO2_flux]]+inventory[[#This Row],[CH4_to_CO2]])+AX378</f>
        <v>0.51608749999997217</v>
      </c>
      <c r="AY379" s="113">
        <f>p_1*(inventory[[#This Row],[CO2_flux]]+inventory[[#This Row],[CH4_to_CO2]])+AY378*EXP(-1/life1_CO2)</f>
        <v>0.2112011748850699</v>
      </c>
      <c r="AZ379" s="113">
        <f>p_2*(inventory[[#This Row],[CO2_flux]]+inventory[[#This Row],[CH4_to_CO2]])+AZ378*EXP(-1/life2_CO2)</f>
        <v>3.3287207071897642E-5</v>
      </c>
      <c r="BA379" s="113">
        <f>p_3*(inventory[[#This Row],[CO2_flux]]+inventory[[#This Row],[CH4_to_CO2]])+BA378*EXP(-1/life3_CO2)</f>
        <v>2.121312548322032E-14</v>
      </c>
      <c r="BB379" s="113">
        <f>IF(fossil_CH4,K378*(1-EXP(-1/life_CH4))*CH4_to_CO2,0)</f>
        <v>1.0806277383221648E-14</v>
      </c>
    </row>
    <row r="380" spans="1:54" x14ac:dyDescent="0.2">
      <c r="A380" s="43">
        <v>373</v>
      </c>
      <c r="B380" s="107">
        <v>0</v>
      </c>
      <c r="C380" s="107">
        <v>0</v>
      </c>
      <c r="D380" s="107">
        <v>0</v>
      </c>
      <c r="E380" s="107">
        <v>0</v>
      </c>
      <c r="F380" s="107">
        <v>0</v>
      </c>
      <c r="G380" s="107">
        <v>0</v>
      </c>
      <c r="H380" s="131">
        <f>SUM(inventory[[#This Row],[CO2_IRF]:[other_IRF]])</f>
        <v>5.203884211697374E-10</v>
      </c>
      <c r="I380" s="133">
        <f>SUM(inventory[[#This Row],[CO2_temp]:[other_temp]])</f>
        <v>2.6378443134879275E-13</v>
      </c>
      <c r="J380" s="117">
        <f>SUM(inventory[[#This Row],[CO2_mass0]:[CO2_mass3]])</f>
        <v>0.72678624183427998</v>
      </c>
      <c r="K380" s="117">
        <f>inventory[[#This Row],[CH4_flux]]+K379*EXP(-1/life_CH4)</f>
        <v>8.6326035072676831E-14</v>
      </c>
      <c r="L380" s="117">
        <f>inventory[[#This Row],[Gas1_flux]]+L379*EXP(-1/life_gas1)</f>
        <v>4.5837872086752038E-2</v>
      </c>
      <c r="M380" s="117">
        <f>inventory[[#This Row],[Gas2_flux]]+M379*EXP(-1/life_gas2)</f>
        <v>0</v>
      </c>
      <c r="N380" s="140">
        <f>inventory[[#This Row],[Gas3_flux]]+N379*EXP(-1/life_gas3)</f>
        <v>2.5129352270681678E-4</v>
      </c>
      <c r="O380" s="3">
        <f>inventory[[#This Row],[CO2]]*A_CO2</f>
        <v>1.2731114598211081E-15</v>
      </c>
      <c r="P380" s="3">
        <f>inventory[[#This Row],[CH4]]*A_CH4</f>
        <v>1.8173913614316365E-26</v>
      </c>
      <c r="Q380" s="3">
        <f>inventory[[#This Row],[gas1]]*A_gas1</f>
        <v>1.6356626482218284E-14</v>
      </c>
      <c r="R380" s="3">
        <f>inventory[[#This Row],[gas2]]*A_gas2</f>
        <v>0</v>
      </c>
      <c r="S380" s="3">
        <f>inventory[[#This Row],[gas3]]*A_gas3</f>
        <v>2.6783423712502396E-15</v>
      </c>
      <c r="T380" s="142">
        <f>inventory[[#This Row],[Other_forcing]]/earth_area</f>
        <v>0</v>
      </c>
      <c r="U380" s="3">
        <f>U379+A_CO2*(AX379+AY379*life1_CO2*(1-EXP(-1/life1_CO2))+AZ379*life2_CO2*(1-EXP(-1/life2_CO2))+BA379*life3_CO2*(1-EXP(-1/life3_CO2)))</f>
        <v>6.0032299512383464E-13</v>
      </c>
      <c r="V380" s="3">
        <f t="shared" si="65"/>
        <v>2.6105279667689905E-12</v>
      </c>
      <c r="W380" s="3">
        <f t="shared" si="66"/>
        <v>4.1198066383326209E-11</v>
      </c>
      <c r="X380" s="3">
        <f t="shared" si="67"/>
        <v>-3.5199999999999995E-12</v>
      </c>
      <c r="Y380" s="3">
        <f t="shared" si="68"/>
        <v>4.7949950382451836E-10</v>
      </c>
      <c r="Z380" s="142">
        <f>Z379+inventory[[#This Row],[Other_radfor]]</f>
        <v>0</v>
      </c>
      <c r="AA380" s="3">
        <f>SUM(inventory[[#This Row],[CO2_temp_s1]:[CO2_temp_s2]])</f>
        <v>1.2033276795210068E-15</v>
      </c>
      <c r="AB380" s="3">
        <f>inventory[[#This Row],[CH4_temp_s1]]+inventory[[#This Row],[CH4_temp_s2]]</f>
        <v>1.1342303973679585E-15</v>
      </c>
      <c r="AC380" s="3">
        <f>inventory[[#This Row],[gas1_temp_s1]]+inventory[[#This Row],[gas1_temp_s2]]</f>
        <v>3.3969493195054053E-14</v>
      </c>
      <c r="AD380" s="3">
        <f>inventory[[#This Row],[gas2_temp_s1]]+inventory[[#This Row],[gas2_temp_s2]]</f>
        <v>-1.4831095882722783E-15</v>
      </c>
      <c r="AE380" s="3">
        <f>inventory[[#This Row],[gas3_temp_s1]]+inventory[[#This Row],[gas3_temp_s2]]</f>
        <v>2.2896048966512202E-13</v>
      </c>
      <c r="AF380" s="142">
        <f>inventory[[#This Row],[other_temp_s1]]+inventory[[#This Row],[other_temp_s2]]</f>
        <v>0</v>
      </c>
      <c r="AG380" s="118">
        <f>inventory[[#This Row],[CO2_flux]]+AG379</f>
        <v>1</v>
      </c>
      <c r="AH380" s="118">
        <f>inventory[[#This Row],[CH4_flux]]+AH379</f>
        <v>1</v>
      </c>
      <c r="AI380" s="118">
        <f>inventory[[#This Row],[Gas1_flux]]+AI379</f>
        <v>1</v>
      </c>
      <c r="AJ380" s="118">
        <f>inventory[[#This Row],[Gas2_flux]]+AJ379</f>
        <v>1</v>
      </c>
      <c r="AK380" s="144">
        <f>inventory[[#This Row],[Gas3_flux]]+AK379</f>
        <v>1</v>
      </c>
      <c r="AL380" s="113">
        <f>A_CO2*(AX379*clim_sens1*(1-EXP(-1/clim_time1))
+AY379*clim_sens1*life1_CO2/(life1_CO2-clim_time1)*(EXP(-1/life1_CO2)-EXP(-1/clim_time1))
+AZ379*clim_sens1*life2_CO2/(life2_CO2-clim_time1)*(EXP(-1/life2_CO2)-EXP(-1/clim_time1))
+BA379*clim_sens1*life3_CO2/(life3_CO2-clim_time1)*(EXP(-1/life3_CO2)-EXP(-1/clim_time1)))
+AL379*EXP(-1/clim_time1)</f>
        <v>8.0841131336347651E-16</v>
      </c>
      <c r="AM380" s="113">
        <f>A_CO2*(AX379*clim_sens2*(1-EXP(-1/clim_time2))
+AY379*clim_sens2*life1_CO2/(life1_CO2-clim_time2)*(EXP(-1/life1_CO2)-EXP(-1/clim_time2))
+AZ379*clim_sens2*life2_CO2/(life2_CO2-clim_time2)*(EXP(-1/life2_CO2)-EXP(-1/clim_time2))
+BA379*clim_sens2*life3_CO2/(life3_CO2-clim_time2)*(EXP(-1/life3_CO2)-EXP(-1/clim_time2)))
+AM379*EXP(-1/clim_time2)</f>
        <v>3.9491636615753025E-16</v>
      </c>
      <c r="AN380" s="113">
        <f t="shared" si="69"/>
        <v>3.5549971043575613E-26</v>
      </c>
      <c r="AO380" s="113">
        <f t="shared" si="70"/>
        <v>1.1342303973324085E-15</v>
      </c>
      <c r="AP380" s="113">
        <f t="shared" si="71"/>
        <v>1.1090983912467567E-14</v>
      </c>
      <c r="AQ380" s="113">
        <f t="shared" si="72"/>
        <v>2.2878509282586482E-14</v>
      </c>
      <c r="AR380" s="113">
        <f t="shared" si="73"/>
        <v>-1.3744177740977074E-32</v>
      </c>
      <c r="AS380" s="113">
        <f t="shared" si="74"/>
        <v>-1.4831095882722783E-15</v>
      </c>
      <c r="AT380" s="113">
        <f t="shared" si="75"/>
        <v>2.0779107003183197E-15</v>
      </c>
      <c r="AU380" s="113">
        <f t="shared" si="76"/>
        <v>2.2688257896480369E-13</v>
      </c>
      <c r="AV380" s="113">
        <f t="shared" si="77"/>
        <v>0</v>
      </c>
      <c r="AW380" s="149">
        <f>T379*Other_forcing_efficacy*clim_sens2*(1-EXP(-1/clim_time2))
+AW379*EXP(-1/clim_time2)</f>
        <v>0</v>
      </c>
      <c r="AX380" s="113">
        <f>p_0*(inventory[[#This Row],[CO2_flux]]+inventory[[#This Row],[CH4_to_CO2]])+AX379</f>
        <v>0.51608749999997439</v>
      </c>
      <c r="AY380" s="113">
        <f>p_1*(inventory[[#This Row],[CO2_flux]]+inventory[[#This Row],[CH4_to_CO2]])+AY379*EXP(-1/life1_CO2)</f>
        <v>0.21066635325457866</v>
      </c>
      <c r="AZ380" s="113">
        <f>p_2*(inventory[[#This Row],[CO2_flux]]+inventory[[#This Row],[CH4_to_CO2]])+AZ379*EXP(-1/life2_CO2)</f>
        <v>3.2388579707467816E-5</v>
      </c>
      <c r="BA380" s="113">
        <f>p_3*(inventory[[#This Row],[CO2_flux]]+inventory[[#This Row],[CH4_to_CO2]])+BA379*EXP(-1/life3_CO2)</f>
        <v>1.9569553299629927E-14</v>
      </c>
      <c r="BB380" s="113">
        <f>IF(fossil_CH4,K379*(1-EXP(-1/life_CH4))*CH4_to_CO2,0)</f>
        <v>9.9690175966204702E-15</v>
      </c>
    </row>
    <row r="381" spans="1:54" x14ac:dyDescent="0.2">
      <c r="A381" s="43">
        <v>374</v>
      </c>
      <c r="B381" s="107">
        <v>0</v>
      </c>
      <c r="C381" s="107">
        <v>0</v>
      </c>
      <c r="D381" s="107">
        <v>0</v>
      </c>
      <c r="E381" s="107">
        <v>0</v>
      </c>
      <c r="F381" s="107">
        <v>0</v>
      </c>
      <c r="G381" s="107">
        <v>0</v>
      </c>
      <c r="H381" s="131">
        <f>SUM(inventory[[#This Row],[CO2_IRF]:[other_IRF]])</f>
        <v>5.2040863183815431E-10</v>
      </c>
      <c r="I381" s="133">
        <f>SUM(inventory[[#This Row],[CO2_temp]:[other_temp]])</f>
        <v>2.6305873963838565E-13</v>
      </c>
      <c r="J381" s="117">
        <f>SUM(inventory[[#This Row],[CO2_mass0]:[CO2_mass3]])</f>
        <v>0.72625190015688179</v>
      </c>
      <c r="K381" s="117">
        <f>inventory[[#This Row],[CH4_flux]]+K380*EXP(-1/life_CH4)</f>
        <v>7.9637578434010806E-14</v>
      </c>
      <c r="L381" s="117">
        <f>inventory[[#This Row],[Gas1_flux]]+L380*EXP(-1/life_gas1)</f>
        <v>4.5460607788289892E-2</v>
      </c>
      <c r="M381" s="117">
        <f>inventory[[#This Row],[Gas2_flux]]+M380*EXP(-1/life_gas2)</f>
        <v>0</v>
      </c>
      <c r="N381" s="140">
        <f>inventory[[#This Row],[Gas3_flux]]+N380*EXP(-1/life_gas3)</f>
        <v>2.4577081291449513E-4</v>
      </c>
      <c r="O381" s="3">
        <f>inventory[[#This Row],[CO2]]*A_CO2</f>
        <v>1.2721754535048095E-15</v>
      </c>
      <c r="P381" s="3">
        <f>inventory[[#This Row],[CH4]]*A_CH4</f>
        <v>1.676581658933565E-26</v>
      </c>
      <c r="Q381" s="3">
        <f>inventory[[#This Row],[gas1]]*A_gas1</f>
        <v>1.6222004805118118E-14</v>
      </c>
      <c r="R381" s="3">
        <f>inventory[[#This Row],[gas2]]*A_gas2</f>
        <v>0</v>
      </c>
      <c r="S381" s="3">
        <f>inventory[[#This Row],[gas3]]*A_gas3</f>
        <v>2.6194800994273758E-15</v>
      </c>
      <c r="T381" s="142">
        <f>inventory[[#This Row],[Other_forcing]]/earth_area</f>
        <v>0</v>
      </c>
      <c r="U381" s="3">
        <f>U380+A_CO2*(AX380+AY380*life1_CO2*(1-EXP(-1/life1_CO2))+AZ380*life2_CO2*(1-EXP(-1/life2_CO2))+BA380*life3_CO2*(1-EXP(-1/life3_CO2)))</f>
        <v>6.0159563837955814E-13</v>
      </c>
      <c r="V381" s="3">
        <f t="shared" si="65"/>
        <v>2.6105279667690079E-12</v>
      </c>
      <c r="W381" s="3">
        <f t="shared" si="66"/>
        <v>4.1214355606255327E-11</v>
      </c>
      <c r="X381" s="3">
        <f t="shared" si="67"/>
        <v>-3.5199999999999995E-12</v>
      </c>
      <c r="Y381" s="3">
        <f t="shared" si="68"/>
        <v>4.7950215262675041E-10</v>
      </c>
      <c r="Z381" s="142">
        <f>Z380+inventory[[#This Row],[Other_radfor]]</f>
        <v>0</v>
      </c>
      <c r="AA381" s="3">
        <f>SUM(inventory[[#This Row],[CO2_temp_s1]:[CO2_temp_s2]])</f>
        <v>1.2030923475771827E-15</v>
      </c>
      <c r="AB381" s="3">
        <f>inventory[[#This Row],[CH4_temp_s1]]+inventory[[#This Row],[CH4_temp_s2]]</f>
        <v>1.1314639831350598E-15</v>
      </c>
      <c r="AC381" s="3">
        <f>inventory[[#This Row],[gas1_temp_s1]]+inventory[[#This Row],[gas1_temp_s2]]</f>
        <v>3.3839452732046734E-14</v>
      </c>
      <c r="AD381" s="3">
        <f>inventory[[#This Row],[gas2_temp_s1]]+inventory[[#This Row],[gas2_temp_s2]]</f>
        <v>-1.4794922496085145E-15</v>
      </c>
      <c r="AE381" s="3">
        <f>inventory[[#This Row],[gas3_temp_s1]]+inventory[[#This Row],[gas3_temp_s2]]</f>
        <v>2.283642228252352E-13</v>
      </c>
      <c r="AF381" s="142">
        <f>inventory[[#This Row],[other_temp_s1]]+inventory[[#This Row],[other_temp_s2]]</f>
        <v>0</v>
      </c>
      <c r="AG381" s="118">
        <f>inventory[[#This Row],[CO2_flux]]+AG380</f>
        <v>1</v>
      </c>
      <c r="AH381" s="118">
        <f>inventory[[#This Row],[CH4_flux]]+AH380</f>
        <v>1</v>
      </c>
      <c r="AI381" s="118">
        <f>inventory[[#This Row],[Gas1_flux]]+AI380</f>
        <v>1</v>
      </c>
      <c r="AJ381" s="118">
        <f>inventory[[#This Row],[Gas2_flux]]+AJ380</f>
        <v>1</v>
      </c>
      <c r="AK381" s="144">
        <f>inventory[[#This Row],[Gas3_flux]]+AK380</f>
        <v>1</v>
      </c>
      <c r="AL381" s="113">
        <f>A_CO2*(AX380*clim_sens1*(1-EXP(-1/clim_time1))
+AY380*clim_sens1*life1_CO2/(life1_CO2-clim_time1)*(EXP(-1/life1_CO2)-EXP(-1/clim_time1))
+AZ380*clim_sens1*life2_CO2/(life2_CO2-clim_time1)*(EXP(-1/life2_CO2)-EXP(-1/clim_time1))
+BA380*clim_sens1*life3_CO2/(life3_CO2-clim_time1)*(EXP(-1/life3_CO2)-EXP(-1/clim_time1)))
+AL380*EXP(-1/clim_time1)</f>
        <v>8.0780757304437955E-16</v>
      </c>
      <c r="AM381" s="113">
        <f>A_CO2*(AX380*clim_sens2*(1-EXP(-1/clim_time2))
+AY380*clim_sens2*life1_CO2/(life1_CO2-clim_time2)*(EXP(-1/life1_CO2)-EXP(-1/clim_time2))
+AZ380*clim_sens2*life2_CO2/(life2_CO2-clim_time2)*(EXP(-1/life2_CO2)-EXP(-1/clim_time2))
+BA380*clim_sens2*life3_CO2/(life3_CO2-clim_time2)*(EXP(-1/life3_CO2)-EXP(-1/clim_time2)))
+AM380*EXP(-1/clim_time2)</f>
        <v>3.9528477453280321E-16</v>
      </c>
      <c r="AN381" s="113">
        <f t="shared" si="69"/>
        <v>3.2795594852290822E-26</v>
      </c>
      <c r="AO381" s="113">
        <f t="shared" si="70"/>
        <v>1.1314639831022643E-15</v>
      </c>
      <c r="AP381" s="113">
        <f t="shared" si="71"/>
        <v>1.09997006116836E-14</v>
      </c>
      <c r="AQ381" s="113">
        <f t="shared" si="72"/>
        <v>2.2839752120363136E-14</v>
      </c>
      <c r="AR381" s="113">
        <f t="shared" si="73"/>
        <v>-1.2201607170751068E-32</v>
      </c>
      <c r="AS381" s="113">
        <f t="shared" si="74"/>
        <v>-1.4794922496085145E-15</v>
      </c>
      <c r="AT381" s="113">
        <f t="shared" si="75"/>
        <v>2.0322441918918108E-15</v>
      </c>
      <c r="AU381" s="113">
        <f t="shared" si="76"/>
        <v>2.2633197863334339E-13</v>
      </c>
      <c r="AV381" s="113">
        <f t="shared" si="77"/>
        <v>0</v>
      </c>
      <c r="AW381" s="149">
        <f>T380*Other_forcing_efficacy*clim_sens2*(1-EXP(-1/clim_time2))
+AW380*EXP(-1/clim_time2)</f>
        <v>0</v>
      </c>
      <c r="AX381" s="113">
        <f>p_0*(inventory[[#This Row],[CO2_flux]]+inventory[[#This Row],[CH4_to_CO2]])+AX380</f>
        <v>0.51608749999997638</v>
      </c>
      <c r="AY381" s="113">
        <f>p_1*(inventory[[#This Row],[CO2_flux]]+inventory[[#This Row],[CH4_to_CO2]])+AY380*EXP(-1/life1_CO2)</f>
        <v>0.21013288594504023</v>
      </c>
      <c r="AZ381" s="113">
        <f>p_2*(inventory[[#This Row],[CO2_flux]]+inventory[[#This Row],[CH4_to_CO2]])+AZ380*EXP(-1/life2_CO2)</f>
        <v>3.1514211847105928E-5</v>
      </c>
      <c r="BA381" s="113">
        <f>p_3*(inventory[[#This Row],[CO2_flux]]+inventory[[#This Row],[CH4_to_CO2]])+BA380*EXP(-1/life3_CO2)</f>
        <v>1.8053323478899208E-14</v>
      </c>
      <c r="BB381" s="113">
        <f>IF(fossil_CH4,K380*(1-EXP(-1/life_CH4))*CH4_to_CO2,0)</f>
        <v>9.1966278781657794E-15</v>
      </c>
    </row>
    <row r="382" spans="1:54" x14ac:dyDescent="0.2">
      <c r="A382" s="43">
        <v>375</v>
      </c>
      <c r="B382" s="107">
        <v>0</v>
      </c>
      <c r="C382" s="107">
        <v>0</v>
      </c>
      <c r="D382" s="107">
        <v>0</v>
      </c>
      <c r="E382" s="107">
        <v>0</v>
      </c>
      <c r="F382" s="107">
        <v>0</v>
      </c>
      <c r="G382" s="107">
        <v>0</v>
      </c>
      <c r="H382" s="131">
        <f>SUM(inventory[[#This Row],[CO2_IRF]:[other_IRF]])</f>
        <v>5.2042864929178638E-10</v>
      </c>
      <c r="I382" s="133">
        <f>SUM(inventory[[#This Row],[CO2_temp]:[other_temp]])</f>
        <v>2.6233603671940879E-13</v>
      </c>
      <c r="J382" s="117">
        <f>SUM(inventory[[#This Row],[CO2_mass0]:[CO2_mass3]])</f>
        <v>0.7257189329754995</v>
      </c>
      <c r="K382" s="117">
        <f>inventory[[#This Row],[CH4_flux]]+K381*EXP(-1/life_CH4)</f>
        <v>7.3467336864178342E-14</v>
      </c>
      <c r="L382" s="117">
        <f>inventory[[#This Row],[Gas1_flux]]+L381*EXP(-1/life_gas1)</f>
        <v>4.5086448528181722E-2</v>
      </c>
      <c r="M382" s="117">
        <f>inventory[[#This Row],[Gas2_flux]]+M381*EXP(-1/life_gas2)</f>
        <v>0</v>
      </c>
      <c r="N382" s="140">
        <f>inventory[[#This Row],[Gas3_flux]]+N381*EXP(-1/life_gas3)</f>
        <v>2.4036947641950987E-4</v>
      </c>
      <c r="O382" s="3">
        <f>inventory[[#This Row],[CO2]]*A_CO2</f>
        <v>1.2712418548931823E-15</v>
      </c>
      <c r="P382" s="3">
        <f>inventory[[#This Row],[CH4]]*A_CH4</f>
        <v>1.5466817542580034E-26</v>
      </c>
      <c r="Q382" s="3">
        <f>inventory[[#This Row],[gas1]]*A_gas1</f>
        <v>1.6088491119079858E-14</v>
      </c>
      <c r="R382" s="3">
        <f>inventory[[#This Row],[gas2]]*A_gas2</f>
        <v>0</v>
      </c>
      <c r="S382" s="3">
        <f>inventory[[#This Row],[gas3]]*A_gas3</f>
        <v>2.5619114512582087E-15</v>
      </c>
      <c r="T382" s="142">
        <f>inventory[[#This Row],[Other_forcing]]/earth_area</f>
        <v>0</v>
      </c>
      <c r="U382" s="3">
        <f>U381+A_CO2*(AX381+AY381*life1_CO2*(1-EXP(-1/life1_CO2))+AZ381*life2_CO2*(1-EXP(-1/life2_CO2))+BA381*life3_CO2*(1-EXP(-1/life3_CO2)))</f>
        <v>6.0286734683341198E-13</v>
      </c>
      <c r="V382" s="3">
        <f t="shared" si="65"/>
        <v>2.610527966769024E-12</v>
      </c>
      <c r="W382" s="3">
        <f t="shared" si="66"/>
        <v>4.1230510762265953E-11</v>
      </c>
      <c r="X382" s="3">
        <f t="shared" si="67"/>
        <v>-3.5199999999999995E-12</v>
      </c>
      <c r="Y382" s="3">
        <f t="shared" si="68"/>
        <v>4.7950474321591803E-10</v>
      </c>
      <c r="Z382" s="142">
        <f>Z381+inventory[[#This Row],[Other_radfor]]</f>
        <v>0</v>
      </c>
      <c r="AA382" s="3">
        <f>SUM(inventory[[#This Row],[CO2_temp_s1]:[CO2_temp_s2]])</f>
        <v>1.2028566984996215E-15</v>
      </c>
      <c r="AB382" s="3">
        <f>inventory[[#This Row],[CH4_temp_s1]]+inventory[[#This Row],[CH4_temp_s2]]</f>
        <v>1.128704316250805E-15</v>
      </c>
      <c r="AC382" s="3">
        <f>inventory[[#This Row],[gas1_temp_s1]]+inventory[[#This Row],[gas1_temp_s2]]</f>
        <v>3.3710117817814814E-14</v>
      </c>
      <c r="AD382" s="3">
        <f>inventory[[#This Row],[gas2_temp_s1]]+inventory[[#This Row],[gas2_temp_s2]]</f>
        <v>-1.4758837337176001E-15</v>
      </c>
      <c r="AE382" s="3">
        <f>inventory[[#This Row],[gas3_temp_s1]]+inventory[[#This Row],[gas3_temp_s2]]</f>
        <v>2.2777024162056113E-13</v>
      </c>
      <c r="AF382" s="142">
        <f>inventory[[#This Row],[other_temp_s1]]+inventory[[#This Row],[other_temp_s2]]</f>
        <v>0</v>
      </c>
      <c r="AG382" s="118">
        <f>inventory[[#This Row],[CO2_flux]]+AG381</f>
        <v>1</v>
      </c>
      <c r="AH382" s="118">
        <f>inventory[[#This Row],[CH4_flux]]+AH381</f>
        <v>1</v>
      </c>
      <c r="AI382" s="118">
        <f>inventory[[#This Row],[Gas1_flux]]+AI381</f>
        <v>1</v>
      </c>
      <c r="AJ382" s="118">
        <f>inventory[[#This Row],[Gas2_flux]]+AJ381</f>
        <v>1</v>
      </c>
      <c r="AK382" s="144">
        <f>inventory[[#This Row],[Gas3_flux]]+AK381</f>
        <v>1</v>
      </c>
      <c r="AL382" s="113">
        <f>A_CO2*(AX381*clim_sens1*(1-EXP(-1/clim_time1))
+AY381*clim_sens1*life1_CO2/(life1_CO2-clim_time1)*(EXP(-1/life1_CO2)-EXP(-1/clim_time1))
+AZ381*clim_sens1*life2_CO2/(life2_CO2-clim_time1)*(EXP(-1/life2_CO2)-EXP(-1/clim_time1))
+BA381*clim_sens1*life3_CO2/(life3_CO2-clim_time1)*(EXP(-1/life3_CO2)-EXP(-1/clim_time1)))
+AL381*EXP(-1/clim_time1)</f>
        <v>8.0720539226907024E-16</v>
      </c>
      <c r="AM382" s="113">
        <f>A_CO2*(AX381*clim_sens2*(1-EXP(-1/clim_time2))
+AY381*clim_sens2*life1_CO2/(life1_CO2-clim_time2)*(EXP(-1/life1_CO2)-EXP(-1/clim_time2))
+AZ381*clim_sens2*life2_CO2/(life2_CO2-clim_time2)*(EXP(-1/life2_CO2)-EXP(-1/clim_time2))
+BA381*clim_sens2*life3_CO2/(life3_CO2-clim_time2)*(EXP(-1/life3_CO2)-EXP(-1/clim_time2)))
+AM381*EXP(-1/clim_time2)</f>
        <v>3.9565130623055117E-16</v>
      </c>
      <c r="AN382" s="113">
        <f t="shared" si="69"/>
        <v>3.025462494693022E-26</v>
      </c>
      <c r="AO382" s="113">
        <f t="shared" si="70"/>
        <v>1.1287043162205504E-15</v>
      </c>
      <c r="AP382" s="113">
        <f t="shared" si="71"/>
        <v>1.090916860952812E-14</v>
      </c>
      <c r="AQ382" s="113">
        <f t="shared" si="72"/>
        <v>2.2800949208286691E-14</v>
      </c>
      <c r="AR382" s="113">
        <f t="shared" si="73"/>
        <v>-1.0832166198306168E-32</v>
      </c>
      <c r="AS382" s="113">
        <f t="shared" si="74"/>
        <v>-1.4758837337176001E-15</v>
      </c>
      <c r="AT382" s="113">
        <f t="shared" si="75"/>
        <v>1.9875813021441744E-15</v>
      </c>
      <c r="AU382" s="113">
        <f t="shared" si="76"/>
        <v>2.2578266031841695E-13</v>
      </c>
      <c r="AV382" s="113">
        <f t="shared" si="77"/>
        <v>0</v>
      </c>
      <c r="AW382" s="149">
        <f>T381*Other_forcing_efficacy*clim_sens2*(1-EXP(-1/clim_time2))
+AW381*EXP(-1/clim_time2)</f>
        <v>0</v>
      </c>
      <c r="AX382" s="113">
        <f>p_0*(inventory[[#This Row],[CO2_flux]]+inventory[[#This Row],[CH4_to_CO2]])+AX381</f>
        <v>0.51608749999997827</v>
      </c>
      <c r="AY382" s="113">
        <f>p_1*(inventory[[#This Row],[CO2_flux]]+inventory[[#This Row],[CH4_to_CO2]])+AY381*EXP(-1/life1_CO2)</f>
        <v>0.2096007695269276</v>
      </c>
      <c r="AZ382" s="113">
        <f>p_2*(inventory[[#This Row],[CO2_flux]]+inventory[[#This Row],[CH4_to_CO2]])+AZ381*EXP(-1/life2_CO2)</f>
        <v>3.0663448576938874E-5</v>
      </c>
      <c r="BA382" s="113">
        <f>p_3*(inventory[[#This Row],[CO2_flux]]+inventory[[#This Row],[CH4_to_CO2]])+BA381*EXP(-1/life3_CO2)</f>
        <v>1.6654569659489204E-14</v>
      </c>
      <c r="BB382" s="113">
        <f>IF(fossil_CH4,K381*(1-EXP(-1/life_CH4))*CH4_to_CO2,0)</f>
        <v>8.4840821585196339E-15</v>
      </c>
    </row>
    <row r="383" spans="1:54" x14ac:dyDescent="0.2">
      <c r="A383" s="43">
        <v>376</v>
      </c>
      <c r="B383" s="107">
        <v>0</v>
      </c>
      <c r="C383" s="107">
        <v>0</v>
      </c>
      <c r="D383" s="107">
        <v>0</v>
      </c>
      <c r="E383" s="107">
        <v>0</v>
      </c>
      <c r="F383" s="107">
        <v>0</v>
      </c>
      <c r="G383" s="107">
        <v>0</v>
      </c>
      <c r="H383" s="131">
        <f>SUM(inventory[[#This Row],[CO2_IRF]:[other_IRF]])</f>
        <v>5.2044847591581894E-10</v>
      </c>
      <c r="I383" s="133">
        <f>SUM(inventory[[#This Row],[CO2_temp]:[other_temp]])</f>
        <v>2.6161629383700071E-13</v>
      </c>
      <c r="J383" s="117">
        <f>SUM(inventory[[#This Row],[CO2_mass0]:[CO2_mass3]])</f>
        <v>0.72518733623205678</v>
      </c>
      <c r="K383" s="117">
        <f>inventory[[#This Row],[CH4_flux]]+K382*EXP(-1/life_CH4)</f>
        <v>6.7775159567252367E-14</v>
      </c>
      <c r="L383" s="117">
        <f>inventory[[#This Row],[Gas1_flux]]+L382*EXP(-1/life_gas1)</f>
        <v>4.4715368750701166E-2</v>
      </c>
      <c r="M383" s="117">
        <f>inventory[[#This Row],[Gas2_flux]]+M382*EXP(-1/life_gas2)</f>
        <v>0</v>
      </c>
      <c r="N383" s="140">
        <f>inventory[[#This Row],[Gas3_flux]]+N382*EXP(-1/life_gas3)</f>
        <v>2.350868457854285E-4</v>
      </c>
      <c r="O383" s="3">
        <f>inventory[[#This Row],[CO2]]*A_CO2</f>
        <v>1.2703106568776937E-15</v>
      </c>
      <c r="P383" s="3">
        <f>inventory[[#This Row],[CH4]]*A_CH4</f>
        <v>1.4268463669561159E-26</v>
      </c>
      <c r="Q383" s="3">
        <f>inventory[[#This Row],[gas1]]*A_gas1</f>
        <v>1.59560763048872E-14</v>
      </c>
      <c r="R383" s="3">
        <f>inventory[[#This Row],[gas2]]*A_gas2</f>
        <v>0</v>
      </c>
      <c r="S383" s="3">
        <f>inventory[[#This Row],[gas3]]*A_gas3</f>
        <v>2.5056079966107452E-15</v>
      </c>
      <c r="T383" s="142">
        <f>inventory[[#This Row],[Other_forcing]]/earth_area</f>
        <v>0</v>
      </c>
      <c r="U383" s="3">
        <f>U382+A_CO2*(AX382+AY382*life1_CO2*(1-EXP(-1/life1_CO2))+AZ382*life2_CO2*(1-EXP(-1/life2_CO2))+BA382*life3_CO2*(1-EXP(-1/life3_CO2)))</f>
        <v>6.0413812288954269E-13</v>
      </c>
      <c r="V383" s="3">
        <f t="shared" si="65"/>
        <v>2.610527966769039E-12</v>
      </c>
      <c r="W383" s="3">
        <f t="shared" si="66"/>
        <v>4.1246532954783266E-11</v>
      </c>
      <c r="X383" s="3">
        <f t="shared" si="67"/>
        <v>-3.5199999999999995E-12</v>
      </c>
      <c r="Y383" s="3">
        <f t="shared" si="68"/>
        <v>4.7950727687137712E-10</v>
      </c>
      <c r="Z383" s="142">
        <f>Z382+inventory[[#This Row],[Other_radfor]]</f>
        <v>0</v>
      </c>
      <c r="AA383" s="3">
        <f>SUM(inventory[[#This Row],[CO2_temp_s1]:[CO2_temp_s2]])</f>
        <v>1.2026207346031172E-15</v>
      </c>
      <c r="AB383" s="3">
        <f>inventory[[#This Row],[CH4_temp_s1]]+inventory[[#This Row],[CH4_temp_s2]]</f>
        <v>1.1259513802582386E-15</v>
      </c>
      <c r="AC383" s="3">
        <f>inventory[[#This Row],[gas1_temp_s1]]+inventory[[#This Row],[gas1_temp_s2]]</f>
        <v>3.3581483535007465E-14</v>
      </c>
      <c r="AD383" s="3">
        <f>inventory[[#This Row],[gas2_temp_s1]]+inventory[[#This Row],[gas2_temp_s2]]</f>
        <v>-1.4722840190805877E-15</v>
      </c>
      <c r="AE383" s="3">
        <f>inventory[[#This Row],[gas3_temp_s1]]+inventory[[#This Row],[gas3_temp_s2]]</f>
        <v>2.2717852220621245E-13</v>
      </c>
      <c r="AF383" s="142">
        <f>inventory[[#This Row],[other_temp_s1]]+inventory[[#This Row],[other_temp_s2]]</f>
        <v>0</v>
      </c>
      <c r="AG383" s="118">
        <f>inventory[[#This Row],[CO2_flux]]+AG382</f>
        <v>1</v>
      </c>
      <c r="AH383" s="118">
        <f>inventory[[#This Row],[CH4_flux]]+AH382</f>
        <v>1</v>
      </c>
      <c r="AI383" s="118">
        <f>inventory[[#This Row],[Gas1_flux]]+AI382</f>
        <v>1</v>
      </c>
      <c r="AJ383" s="118">
        <f>inventory[[#This Row],[Gas2_flux]]+AJ382</f>
        <v>1</v>
      </c>
      <c r="AK383" s="144">
        <f>inventory[[#This Row],[Gas3_flux]]+AK382</f>
        <v>1</v>
      </c>
      <c r="AL383" s="113">
        <f>A_CO2*(AX382*clim_sens1*(1-EXP(-1/clim_time1))
+AY382*clim_sens1*life1_CO2/(life1_CO2-clim_time1)*(EXP(-1/life1_CO2)-EXP(-1/clim_time1))
+AZ382*clim_sens1*life2_CO2/(life2_CO2-clim_time1)*(EXP(-1/life2_CO2)-EXP(-1/clim_time1))
+BA382*clim_sens1*life3_CO2/(life3_CO2-clim_time1)*(EXP(-1/life3_CO2)-EXP(-1/clim_time1)))
+AL382*EXP(-1/clim_time1)</f>
        <v>8.0660476625952763E-16</v>
      </c>
      <c r="AM383" s="113">
        <f>A_CO2*(AX382*clim_sens2*(1-EXP(-1/clim_time2))
+AY382*clim_sens2*life1_CO2/(life1_CO2-clim_time2)*(EXP(-1/life1_CO2)-EXP(-1/clim_time2))
+AZ382*clim_sens2*life2_CO2/(life2_CO2-clim_time2)*(EXP(-1/life2_CO2)-EXP(-1/clim_time2))
+BA382*clim_sens2*life3_CO2/(life3_CO2-clim_time2)*(EXP(-1/life3_CO2)-EXP(-1/clim_time2)))
+AM382*EXP(-1/clim_time2)</f>
        <v>3.9601596834358957E-16</v>
      </c>
      <c r="AN383" s="113">
        <f t="shared" si="69"/>
        <v>2.7910526826856845E-26</v>
      </c>
      <c r="AO383" s="113">
        <f t="shared" si="70"/>
        <v>1.1259513802303281E-15</v>
      </c>
      <c r="AP383" s="113">
        <f t="shared" si="71"/>
        <v>1.081938172250837E-14</v>
      </c>
      <c r="AQ383" s="113">
        <f t="shared" si="72"/>
        <v>2.2762101812499096E-14</v>
      </c>
      <c r="AR383" s="113">
        <f t="shared" si="73"/>
        <v>-9.6164237141642143E-33</v>
      </c>
      <c r="AS383" s="113">
        <f t="shared" si="74"/>
        <v>-1.4722840190805877E-15</v>
      </c>
      <c r="AT383" s="113">
        <f t="shared" si="75"/>
        <v>1.9438999744197284E-15</v>
      </c>
      <c r="AU383" s="113">
        <f t="shared" si="76"/>
        <v>2.2523462223179273E-13</v>
      </c>
      <c r="AV383" s="113">
        <f t="shared" si="77"/>
        <v>0</v>
      </c>
      <c r="AW383" s="149">
        <f>T382*Other_forcing_efficacy*clim_sens2*(1-EXP(-1/clim_time2))
+AW382*EXP(-1/clim_time2)</f>
        <v>0</v>
      </c>
      <c r="AX383" s="113">
        <f>p_0*(inventory[[#This Row],[CO2_flux]]+inventory[[#This Row],[CH4_to_CO2]])+AX382</f>
        <v>0.51608749999997994</v>
      </c>
      <c r="AY383" s="113">
        <f>p_1*(inventory[[#This Row],[CO2_flux]]+inventory[[#This Row],[CH4_to_CO2]])+AY382*EXP(-1/life1_CO2)</f>
        <v>0.20907000057939829</v>
      </c>
      <c r="AZ383" s="113">
        <f>p_2*(inventory[[#This Row],[CO2_flux]]+inventory[[#This Row],[CH4_to_CO2]])+AZ382*EXP(-1/life2_CO2)</f>
        <v>2.9835652663263716E-5</v>
      </c>
      <c r="BA383" s="113">
        <f>p_3*(inventory[[#This Row],[CO2_flux]]+inventory[[#This Row],[CH4_to_CO2]])+BA382*EXP(-1/life3_CO2)</f>
        <v>1.5364189915888615E-14</v>
      </c>
      <c r="BB383" s="113">
        <f>IF(fossil_CH4,K382*(1-EXP(-1/life_CH4))*CH4_to_CO2,0)</f>
        <v>7.8267437832732166E-15</v>
      </c>
    </row>
    <row r="384" spans="1:54" x14ac:dyDescent="0.2">
      <c r="A384" s="43">
        <v>377</v>
      </c>
      <c r="B384" s="107">
        <v>0</v>
      </c>
      <c r="C384" s="107">
        <v>0</v>
      </c>
      <c r="D384" s="107">
        <v>0</v>
      </c>
      <c r="E384" s="107">
        <v>0</v>
      </c>
      <c r="F384" s="107">
        <v>0</v>
      </c>
      <c r="G384" s="107">
        <v>0</v>
      </c>
      <c r="H384" s="131">
        <f>SUM(inventory[[#This Row],[CO2_IRF]:[other_IRF]])</f>
        <v>5.2046811405823206E-10</v>
      </c>
      <c r="I384" s="133">
        <f>SUM(inventory[[#This Row],[CO2_temp]:[other_temp]])</f>
        <v>2.608994827342837E-13</v>
      </c>
      <c r="J384" s="117">
        <f>SUM(inventory[[#This Row],[CO2_mass0]:[CO2_mass3]])</f>
        <v>0.72465710589434329</v>
      </c>
      <c r="K384" s="117">
        <f>inventory[[#This Row],[CH4_flux]]+K383*EXP(-1/life_CH4)</f>
        <v>6.2524006591645407E-14</v>
      </c>
      <c r="L384" s="117">
        <f>inventory[[#This Row],[Gas1_flux]]+L383*EXP(-1/life_gas1)</f>
        <v>4.4347343110455857E-2</v>
      </c>
      <c r="M384" s="117">
        <f>inventory[[#This Row],[Gas2_flux]]+M383*EXP(-1/life_gas2)</f>
        <v>0</v>
      </c>
      <c r="N384" s="140">
        <f>inventory[[#This Row],[Gas3_flux]]+N383*EXP(-1/life_gas3)</f>
        <v>2.2992031219840907E-4</v>
      </c>
      <c r="O384" s="3">
        <f>inventory[[#This Row],[CO2]]*A_CO2</f>
        <v>1.2693818523951209E-15</v>
      </c>
      <c r="P384" s="3">
        <f>inventory[[#This Row],[CH4]]*A_CH4</f>
        <v>1.3162957080802663E-26</v>
      </c>
      <c r="Q384" s="3">
        <f>inventory[[#This Row],[gas1]]*A_gas1</f>
        <v>1.5824751318378685E-14</v>
      </c>
      <c r="R384" s="3">
        <f>inventory[[#This Row],[gas2]]*A_gas2</f>
        <v>0</v>
      </c>
      <c r="S384" s="3">
        <f>inventory[[#This Row],[gas3]]*A_gas3</f>
        <v>2.4505419301656259E-15</v>
      </c>
      <c r="T384" s="142">
        <f>inventory[[#This Row],[Other_forcing]]/earth_area</f>
        <v>0</v>
      </c>
      <c r="U384" s="3">
        <f>U383+A_CO2*(AX383+AY383*life1_CO2*(1-EXP(-1/life1_CO2))+AZ383*life2_CO2*(1-EXP(-1/life2_CO2))+BA383*life3_CO2*(1-EXP(-1/life3_CO2)))</f>
        <v>6.0540796894501114E-13</v>
      </c>
      <c r="V384" s="3">
        <f t="shared" si="65"/>
        <v>2.6105279667690527E-12</v>
      </c>
      <c r="W384" s="3">
        <f t="shared" si="66"/>
        <v>4.1262423278150794E-11</v>
      </c>
      <c r="X384" s="3">
        <f t="shared" si="67"/>
        <v>-3.5199999999999995E-12</v>
      </c>
      <c r="Y384" s="3">
        <f t="shared" si="68"/>
        <v>4.7950975484436718E-10</v>
      </c>
      <c r="Z384" s="142">
        <f>Z383+inventory[[#This Row],[Other_radfor]]</f>
        <v>0</v>
      </c>
      <c r="AA384" s="3">
        <f>SUM(inventory[[#This Row],[CO2_temp_s1]:[CO2_temp_s2]])</f>
        <v>1.2023844582122252E-15</v>
      </c>
      <c r="AB384" s="3">
        <f>inventory[[#This Row],[CH4_temp_s1]]+inventory[[#This Row],[CH4_temp_s2]]</f>
        <v>1.1232051587405448E-15</v>
      </c>
      <c r="AC384" s="3">
        <f>inventory[[#This Row],[gas1_temp_s1]]+inventory[[#This Row],[gas1_temp_s2]]</f>
        <v>3.3453545004575934E-14</v>
      </c>
      <c r="AD384" s="3">
        <f>inventory[[#This Row],[gas2_temp_s1]]+inventory[[#This Row],[gas2_temp_s2]]</f>
        <v>-1.4686930842310153E-15</v>
      </c>
      <c r="AE384" s="3">
        <f>inventory[[#This Row],[gas3_temp_s1]]+inventory[[#This Row],[gas3_temp_s2]]</f>
        <v>2.26589041196986E-13</v>
      </c>
      <c r="AF384" s="142">
        <f>inventory[[#This Row],[other_temp_s1]]+inventory[[#This Row],[other_temp_s2]]</f>
        <v>0</v>
      </c>
      <c r="AG384" s="118">
        <f>inventory[[#This Row],[CO2_flux]]+AG383</f>
        <v>1</v>
      </c>
      <c r="AH384" s="118">
        <f>inventory[[#This Row],[CH4_flux]]+AH383</f>
        <v>1</v>
      </c>
      <c r="AI384" s="118">
        <f>inventory[[#This Row],[Gas1_flux]]+AI383</f>
        <v>1</v>
      </c>
      <c r="AJ384" s="118">
        <f>inventory[[#This Row],[Gas2_flux]]+AJ383</f>
        <v>1</v>
      </c>
      <c r="AK384" s="144">
        <f>inventory[[#This Row],[Gas3_flux]]+AK383</f>
        <v>1</v>
      </c>
      <c r="AL384" s="113">
        <f>A_CO2*(AX383*clim_sens1*(1-EXP(-1/clim_time1))
+AY383*clim_sens1*life1_CO2/(life1_CO2-clim_time1)*(EXP(-1/life1_CO2)-EXP(-1/clim_time1))
+AZ383*clim_sens1*life2_CO2/(life2_CO2-clim_time1)*(EXP(-1/life2_CO2)-EXP(-1/clim_time1))
+BA383*clim_sens1*life3_CO2/(life3_CO2-clim_time1)*(EXP(-1/life3_CO2)-EXP(-1/clim_time1)))
+AL383*EXP(-1/clim_time1)</f>
        <v>8.0600569027220498E-16</v>
      </c>
      <c r="AM384" s="113">
        <f>A_CO2*(AX383*clim_sens2*(1-EXP(-1/clim_time2))
+AY383*clim_sens2*life1_CO2/(life1_CO2-clim_time2)*(EXP(-1/life1_CO2)-EXP(-1/clim_time2))
+AZ383*clim_sens2*life2_CO2/(life2_CO2-clim_time2)*(EXP(-1/life2_CO2)-EXP(-1/clim_time2))
+BA383*clim_sens2*life3_CO2/(life3_CO2-clim_time2)*(EXP(-1/life3_CO2)-EXP(-1/clim_time2)))
+AM383*EXP(-1/clim_time2)</f>
        <v>3.9637876794002022E-16</v>
      </c>
      <c r="AN384" s="113">
        <f t="shared" si="69"/>
        <v>2.5748047067296666E-26</v>
      </c>
      <c r="AO384" s="113">
        <f t="shared" si="70"/>
        <v>1.1232051587147967E-15</v>
      </c>
      <c r="AP384" s="113">
        <f t="shared" si="71"/>
        <v>1.0730333818024252E-14</v>
      </c>
      <c r="AQ384" s="113">
        <f t="shared" si="72"/>
        <v>2.2723211186551682E-14</v>
      </c>
      <c r="AR384" s="113">
        <f t="shared" si="73"/>
        <v>-8.5371294492139833E-33</v>
      </c>
      <c r="AS384" s="113">
        <f t="shared" si="74"/>
        <v>-1.4686930842310153E-15</v>
      </c>
      <c r="AT384" s="113">
        <f t="shared" si="75"/>
        <v>1.9011786368047245E-15</v>
      </c>
      <c r="AU384" s="113">
        <f t="shared" si="76"/>
        <v>2.2468786256018128E-13</v>
      </c>
      <c r="AV384" s="113">
        <f t="shared" si="77"/>
        <v>0</v>
      </c>
      <c r="AW384" s="149">
        <f>T383*Other_forcing_efficacy*clim_sens2*(1-EXP(-1/clim_time2))
+AW383*EXP(-1/clim_time2)</f>
        <v>0</v>
      </c>
      <c r="AX384" s="113">
        <f>p_0*(inventory[[#This Row],[CO2_flux]]+inventory[[#This Row],[CH4_to_CO2]])+AX383</f>
        <v>0.51608749999998149</v>
      </c>
      <c r="AY384" s="113">
        <f>p_1*(inventory[[#This Row],[CO2_flux]]+inventory[[#This Row],[CH4_to_CO2]])+AY383*EXP(-1/life1_CO2)</f>
        <v>0.20854057569027232</v>
      </c>
      <c r="AZ384" s="113">
        <f>p_2*(inventory[[#This Row],[CO2_flux]]+inventory[[#This Row],[CH4_to_CO2]])+AZ383*EXP(-1/life2_CO2)</f>
        <v>2.9030204075250786E-5</v>
      </c>
      <c r="BA384" s="113">
        <f>p_3*(inventory[[#This Row],[CO2_flux]]+inventory[[#This Row],[CH4_to_CO2]])+BA383*EXP(-1/life3_CO2)</f>
        <v>1.4173787530859162E-14</v>
      </c>
      <c r="BB384" s="113">
        <f>IF(fossil_CH4,K383*(1-EXP(-1/life_CH4))*CH4_to_CO2,0)</f>
        <v>7.220335341459575E-15</v>
      </c>
    </row>
    <row r="385" spans="1:54" x14ac:dyDescent="0.2">
      <c r="A385" s="43">
        <v>378</v>
      </c>
      <c r="B385" s="107">
        <v>0</v>
      </c>
      <c r="C385" s="107">
        <v>0</v>
      </c>
      <c r="D385" s="107">
        <v>0</v>
      </c>
      <c r="E385" s="107">
        <v>0</v>
      </c>
      <c r="F385" s="107">
        <v>0</v>
      </c>
      <c r="G385" s="107">
        <v>0</v>
      </c>
      <c r="H385" s="131">
        <f>SUM(inventory[[#This Row],[CO2_IRF]:[other_IRF]])</f>
        <v>5.2048756603049296E-10</v>
      </c>
      <c r="I385" s="133">
        <f>SUM(inventory[[#This Row],[CO2_temp]:[other_temp]])</f>
        <v>2.6018557564210753E-13</v>
      </c>
      <c r="J385" s="117">
        <f>SUM(inventory[[#This Row],[CO2_mass0]:[CO2_mass3]])</f>
        <v>0.72412823795552694</v>
      </c>
      <c r="K385" s="117">
        <f>inventory[[#This Row],[CH4_flux]]+K384*EXP(-1/life_CH4)</f>
        <v>5.7679707804937319E-14</v>
      </c>
      <c r="L385" s="117">
        <f>inventory[[#This Row],[Gas1_flux]]+L384*EXP(-1/life_gas1)</f>
        <v>4.3982346470656304E-2</v>
      </c>
      <c r="M385" s="117">
        <f>inventory[[#This Row],[Gas2_flux]]+M384*EXP(-1/life_gas2)</f>
        <v>0</v>
      </c>
      <c r="N385" s="140">
        <f>inventory[[#This Row],[Gas3_flux]]+N384*EXP(-1/life_gas3)</f>
        <v>2.2486732417884418E-4</v>
      </c>
      <c r="O385" s="3">
        <f>inventory[[#This Row],[CO2]]*A_CO2</f>
        <v>1.2684554344266963E-15</v>
      </c>
      <c r="P385" s="3">
        <f>inventory[[#This Row],[CH4]]*A_CH4</f>
        <v>1.2143104059666564E-26</v>
      </c>
      <c r="Q385" s="3">
        <f>inventory[[#This Row],[gas1]]*A_gas1</f>
        <v>1.569450718982998E-14</v>
      </c>
      <c r="R385" s="3">
        <f>inventory[[#This Row],[gas2]]*A_gas2</f>
        <v>0</v>
      </c>
      <c r="S385" s="3">
        <f>inventory[[#This Row],[gas3]]*A_gas3</f>
        <v>2.3966860576845428E-15</v>
      </c>
      <c r="T385" s="142">
        <f>inventory[[#This Row],[Other_forcing]]/earth_area</f>
        <v>0</v>
      </c>
      <c r="U385" s="3">
        <f>U384+A_CO2*(AX384+AY384*life1_CO2*(1-EXP(-1/life1_CO2))+AZ384*life2_CO2*(1-EXP(-1/life2_CO2))+BA384*life3_CO2*(1-EXP(-1/life3_CO2)))</f>
        <v>6.0667688738983717E-13</v>
      </c>
      <c r="V385" s="3">
        <f t="shared" si="65"/>
        <v>2.6105279667690652E-12</v>
      </c>
      <c r="W385" s="3">
        <f t="shared" si="66"/>
        <v>4.127818281770519E-11</v>
      </c>
      <c r="X385" s="3">
        <f t="shared" si="67"/>
        <v>-3.5199999999999995E-12</v>
      </c>
      <c r="Y385" s="3">
        <f t="shared" si="68"/>
        <v>4.7951217835862884E-10</v>
      </c>
      <c r="Z385" s="142">
        <f>Z384+inventory[[#This Row],[Other_radfor]]</f>
        <v>0</v>
      </c>
      <c r="AA385" s="3">
        <f>SUM(inventory[[#This Row],[CO2_temp_s1]:[CO2_temp_s2]])</f>
        <v>1.2021478716606769E-15</v>
      </c>
      <c r="AB385" s="3">
        <f>inventory[[#This Row],[CH4_temp_s1]]+inventory[[#This Row],[CH4_temp_s2]]</f>
        <v>1.1204656353209503E-15</v>
      </c>
      <c r="AC385" s="3">
        <f>inventory[[#This Row],[gas1_temp_s1]]+inventory[[#This Row],[gas1_temp_s2]]</f>
        <v>3.3326297385463514E-14</v>
      </c>
      <c r="AD385" s="3">
        <f>inventory[[#This Row],[gas2_temp_s1]]+inventory[[#This Row],[gas2_temp_s2]]</f>
        <v>-1.4651109077547775E-15</v>
      </c>
      <c r="AE385" s="3">
        <f>inventory[[#This Row],[gas3_temp_s1]]+inventory[[#This Row],[gas3_temp_s2]]</f>
        <v>2.2600177565741715E-13</v>
      </c>
      <c r="AF385" s="142">
        <f>inventory[[#This Row],[other_temp_s1]]+inventory[[#This Row],[other_temp_s2]]</f>
        <v>0</v>
      </c>
      <c r="AG385" s="118">
        <f>inventory[[#This Row],[CO2_flux]]+AG384</f>
        <v>1</v>
      </c>
      <c r="AH385" s="118">
        <f>inventory[[#This Row],[CH4_flux]]+AH384</f>
        <v>1</v>
      </c>
      <c r="AI385" s="118">
        <f>inventory[[#This Row],[Gas1_flux]]+AI384</f>
        <v>1</v>
      </c>
      <c r="AJ385" s="118">
        <f>inventory[[#This Row],[Gas2_flux]]+AJ384</f>
        <v>1</v>
      </c>
      <c r="AK385" s="144">
        <f>inventory[[#This Row],[Gas3_flux]]+AK384</f>
        <v>1</v>
      </c>
      <c r="AL385" s="113">
        <f>A_CO2*(AX384*clim_sens1*(1-EXP(-1/clim_time1))
+AY384*clim_sens1*life1_CO2/(life1_CO2-clim_time1)*(EXP(-1/life1_CO2)-EXP(-1/clim_time1))
+AZ384*clim_sens1*life2_CO2/(life2_CO2-clim_time1)*(EXP(-1/life2_CO2)-EXP(-1/clim_time1))
+BA384*clim_sens1*life3_CO2/(life3_CO2-clim_time1)*(EXP(-1/life3_CO2)-EXP(-1/clim_time1)))
+AL384*EXP(-1/clim_time1)</f>
        <v>8.0540815959733832E-16</v>
      </c>
      <c r="AM385" s="113">
        <f>A_CO2*(AX384*clim_sens2*(1-EXP(-1/clim_time2))
+AY384*clim_sens2*life1_CO2/(life1_CO2-clim_time2)*(EXP(-1/life1_CO2)-EXP(-1/clim_time2))
+AZ384*clim_sens2*life2_CO2/(life2_CO2-clim_time2)*(EXP(-1/life2_CO2)-EXP(-1/clim_time2))
+BA384*clim_sens2*life3_CO2/(life3_CO2-clim_time2)*(EXP(-1/life3_CO2)-EXP(-1/clim_time2)))
+AM384*EXP(-1/clim_time2)</f>
        <v>3.9673971206333844E-16</v>
      </c>
      <c r="AN385" s="113">
        <f t="shared" si="69"/>
        <v>2.3753114062953484E-26</v>
      </c>
      <c r="AO385" s="113">
        <f t="shared" si="70"/>
        <v>1.1204656352971971E-15</v>
      </c>
      <c r="AP385" s="113">
        <f t="shared" si="71"/>
        <v>1.0642018813949455E-14</v>
      </c>
      <c r="AQ385" s="113">
        <f t="shared" si="72"/>
        <v>2.2684278571514063E-14</v>
      </c>
      <c r="AR385" s="113">
        <f t="shared" si="73"/>
        <v>-7.5789692092379948E-33</v>
      </c>
      <c r="AS385" s="113">
        <f t="shared" si="74"/>
        <v>-1.4651109077547775E-15</v>
      </c>
      <c r="AT385" s="113">
        <f t="shared" si="75"/>
        <v>1.8593961914741137E-15</v>
      </c>
      <c r="AU385" s="113">
        <f t="shared" si="76"/>
        <v>2.2414237946594303E-13</v>
      </c>
      <c r="AV385" s="113">
        <f t="shared" si="77"/>
        <v>0</v>
      </c>
      <c r="AW385" s="149">
        <f>T384*Other_forcing_efficacy*clim_sens2*(1-EXP(-1/clim_time2))
+AW384*EXP(-1/clim_time2)</f>
        <v>0</v>
      </c>
      <c r="AX385" s="113">
        <f>p_0*(inventory[[#This Row],[CO2_flux]]+inventory[[#This Row],[CH4_to_CO2]])+AX384</f>
        <v>0.51608749999998293</v>
      </c>
      <c r="AY385" s="113">
        <f>p_1*(inventory[[#This Row],[CO2_flux]]+inventory[[#This Row],[CH4_to_CO2]])+AY384*EXP(-1/life1_CO2)</f>
        <v>0.20801249145601039</v>
      </c>
      <c r="AZ385" s="113">
        <f>p_2*(inventory[[#This Row],[CO2_flux]]+inventory[[#This Row],[CH4_to_CO2]])+AZ384*EXP(-1/life2_CO2)</f>
        <v>2.8246499520531943E-5</v>
      </c>
      <c r="BA385" s="113">
        <f>p_3*(inventory[[#This Row],[CO2_flux]]+inventory[[#This Row],[CH4_to_CO2]])+BA384*EXP(-1/life3_CO2)</f>
        <v>1.3075616356589371E-14</v>
      </c>
      <c r="BB385" s="113">
        <f>IF(fossil_CH4,K384*(1-EXP(-1/life_CH4))*CH4_to_CO2,0)</f>
        <v>6.6609108317236306E-15</v>
      </c>
    </row>
    <row r="386" spans="1:54" x14ac:dyDescent="0.2">
      <c r="A386" s="43">
        <v>379</v>
      </c>
      <c r="B386" s="107">
        <v>0</v>
      </c>
      <c r="C386" s="107">
        <v>0</v>
      </c>
      <c r="D386" s="107">
        <v>0</v>
      </c>
      <c r="E386" s="107">
        <v>0</v>
      </c>
      <c r="F386" s="107">
        <v>0</v>
      </c>
      <c r="G386" s="107">
        <v>0</v>
      </c>
      <c r="H386" s="131">
        <f>SUM(inventory[[#This Row],[CO2_IRF]:[other_IRF]])</f>
        <v>5.2050683410823494E-10</v>
      </c>
      <c r="I386" s="133">
        <f>SUM(inventory[[#This Row],[CO2_temp]:[other_temp]])</f>
        <v>2.5947454526901395E-13</v>
      </c>
      <c r="J386" s="117">
        <f>SUM(inventory[[#This Row],[CO2_mass0]:[CO2_mass3]])</f>
        <v>0.72360072843368162</v>
      </c>
      <c r="K386" s="117">
        <f>inventory[[#This Row],[CH4_flux]]+K385*EXP(-1/life_CH4)</f>
        <v>5.3210740543097261E-14</v>
      </c>
      <c r="L386" s="117">
        <f>inventory[[#This Row],[Gas1_flux]]+L385*EXP(-1/life_gas1)</f>
        <v>4.3620353901398998E-2</v>
      </c>
      <c r="M386" s="117">
        <f>inventory[[#This Row],[Gas2_flux]]+M385*EXP(-1/life_gas2)</f>
        <v>0</v>
      </c>
      <c r="N386" s="140">
        <f>inventory[[#This Row],[Gas3_flux]]+N385*EXP(-1/life_gas3)</f>
        <v>2.1992538632131906E-4</v>
      </c>
      <c r="O386" s="3">
        <f>inventory[[#This Row],[CO2]]*A_CO2</f>
        <v>1.2675313959972798E-15</v>
      </c>
      <c r="P386" s="3">
        <f>inventory[[#This Row],[CH4]]*A_CH4</f>
        <v>1.1202268251633538E-26</v>
      </c>
      <c r="Q386" s="3">
        <f>inventory[[#This Row],[gas1]]*A_gas1</f>
        <v>1.5565335023341221E-14</v>
      </c>
      <c r="R386" s="3">
        <f>inventory[[#This Row],[gas2]]*A_gas2</f>
        <v>0</v>
      </c>
      <c r="S386" s="3">
        <f>inventory[[#This Row],[gas3]]*A_gas3</f>
        <v>2.3440137825804296E-15</v>
      </c>
      <c r="T386" s="142">
        <f>inventory[[#This Row],[Other_forcing]]/earth_area</f>
        <v>0</v>
      </c>
      <c r="U386" s="3">
        <f>U385+A_CO2*(AX385+AY385*life1_CO2*(1-EXP(-1/life1_CO2))+AZ385*life2_CO2*(1-EXP(-1/life2_CO2))+BA385*life3_CO2*(1-EXP(-1/life3_CO2)))</f>
        <v>6.079448806070437E-13</v>
      </c>
      <c r="V386" s="3">
        <f t="shared" si="65"/>
        <v>2.6105279667690769E-12</v>
      </c>
      <c r="W386" s="3">
        <f t="shared" si="66"/>
        <v>4.1293812649850328E-11</v>
      </c>
      <c r="X386" s="3">
        <f t="shared" si="67"/>
        <v>-3.5199999999999995E-12</v>
      </c>
      <c r="Y386" s="3">
        <f t="shared" si="68"/>
        <v>4.7951454861100848E-10</v>
      </c>
      <c r="Z386" s="142">
        <f>Z385+inventory[[#This Row],[Other_radfor]]</f>
        <v>0</v>
      </c>
      <c r="AA386" s="3">
        <f>SUM(inventory[[#This Row],[CO2_temp_s1]:[CO2_temp_s2]])</f>
        <v>1.2019109772908121E-15</v>
      </c>
      <c r="AB386" s="3">
        <f>inventory[[#This Row],[CH4_temp_s1]]+inventory[[#This Row],[CH4_temp_s2]]</f>
        <v>1.117732793662626E-15</v>
      </c>
      <c r="AC386" s="3">
        <f>inventory[[#This Row],[gas1_temp_s1]]+inventory[[#This Row],[gas1_temp_s2]]</f>
        <v>3.3199735874298199E-14</v>
      </c>
      <c r="AD386" s="3">
        <f>inventory[[#This Row],[gas2_temp_s1]]+inventory[[#This Row],[gas2_temp_s2]]</f>
        <v>-1.461537468289999E-15</v>
      </c>
      <c r="AE386" s="3">
        <f>inventory[[#This Row],[gas3_temp_s1]]+inventory[[#This Row],[gas3_temp_s2]]</f>
        <v>2.2541670309205232E-13</v>
      </c>
      <c r="AF386" s="142">
        <f>inventory[[#This Row],[other_temp_s1]]+inventory[[#This Row],[other_temp_s2]]</f>
        <v>0</v>
      </c>
      <c r="AG386" s="118">
        <f>inventory[[#This Row],[CO2_flux]]+AG385</f>
        <v>1</v>
      </c>
      <c r="AH386" s="118">
        <f>inventory[[#This Row],[CH4_flux]]+AH385</f>
        <v>1</v>
      </c>
      <c r="AI386" s="118">
        <f>inventory[[#This Row],[Gas1_flux]]+AI385</f>
        <v>1</v>
      </c>
      <c r="AJ386" s="118">
        <f>inventory[[#This Row],[Gas2_flux]]+AJ385</f>
        <v>1</v>
      </c>
      <c r="AK386" s="144">
        <f>inventory[[#This Row],[Gas3_flux]]+AK385</f>
        <v>1</v>
      </c>
      <c r="AL386" s="113">
        <f>A_CO2*(AX385*clim_sens1*(1-EXP(-1/clim_time1))
+AY385*clim_sens1*life1_CO2/(life1_CO2-clim_time1)*(EXP(-1/life1_CO2)-EXP(-1/clim_time1))
+AZ385*clim_sens1*life2_CO2/(life2_CO2-clim_time1)*(EXP(-1/life2_CO2)-EXP(-1/clim_time1))
+BA385*clim_sens1*life3_CO2/(life3_CO2-clim_time1)*(EXP(-1/life3_CO2)-EXP(-1/clim_time1)))
+AL385*EXP(-1/clim_time1)</f>
        <v>8.0481216955827296E-16</v>
      </c>
      <c r="AM386" s="113">
        <f>A_CO2*(AX385*clim_sens2*(1-EXP(-1/clim_time2))
+AY385*clim_sens2*life1_CO2/(life1_CO2-clim_time2)*(EXP(-1/life1_CO2)-EXP(-1/clim_time2))
+AZ385*clim_sens2*life2_CO2/(life2_CO2-clim_time2)*(EXP(-1/life2_CO2)-EXP(-1/clim_time2))
+BA385*clim_sens2*life3_CO2/(life3_CO2-clim_time2)*(EXP(-1/life3_CO2)-EXP(-1/clim_time2)))
+AM385*EXP(-1/clim_time2)</f>
        <v>3.9709880773253919E-16</v>
      </c>
      <c r="AN386" s="113">
        <f t="shared" si="69"/>
        <v>2.1912746461898063E-26</v>
      </c>
      <c r="AO386" s="113">
        <f t="shared" si="70"/>
        <v>1.1177327936407132E-15</v>
      </c>
      <c r="AP386" s="113">
        <f t="shared" si="71"/>
        <v>1.0554430678216034E-14</v>
      </c>
      <c r="AQ386" s="113">
        <f t="shared" si="72"/>
        <v>2.2645305196082166E-14</v>
      </c>
      <c r="AR386" s="113">
        <f t="shared" si="73"/>
        <v>-6.7283475805636502E-33</v>
      </c>
      <c r="AS386" s="113">
        <f t="shared" si="74"/>
        <v>-1.461537468289999E-15</v>
      </c>
      <c r="AT386" s="113">
        <f t="shared" si="75"/>
        <v>1.8185320042724391E-15</v>
      </c>
      <c r="AU386" s="113">
        <f t="shared" si="76"/>
        <v>2.2359817108777988E-13</v>
      </c>
      <c r="AV386" s="113">
        <f t="shared" si="77"/>
        <v>0</v>
      </c>
      <c r="AW386" s="149">
        <f>T385*Other_forcing_efficacy*clim_sens2*(1-EXP(-1/clim_time2))
+AW385*EXP(-1/clim_time2)</f>
        <v>0</v>
      </c>
      <c r="AX386" s="113">
        <f>p_0*(inventory[[#This Row],[CO2_flux]]+inventory[[#This Row],[CH4_to_CO2]])+AX385</f>
        <v>0.51608749999998427</v>
      </c>
      <c r="AY386" s="113">
        <f>p_1*(inventory[[#This Row],[CO2_flux]]+inventory[[#This Row],[CH4_to_CO2]])+AY385*EXP(-1/life1_CO2)</f>
        <v>0.20748574448169191</v>
      </c>
      <c r="AZ386" s="113">
        <f>p_2*(inventory[[#This Row],[CO2_flux]]+inventory[[#This Row],[CH4_to_CO2]])+AZ385*EXP(-1/life2_CO2)</f>
        <v>2.7483951993326178E-5</v>
      </c>
      <c r="BA386" s="113">
        <f>p_3*(inventory[[#This Row],[CO2_flux]]+inventory[[#This Row],[CH4_to_CO2]])+BA385*EXP(-1/life3_CO2)</f>
        <v>1.2062530409212635E-14</v>
      </c>
      <c r="BB386" s="113">
        <f>IF(fossil_CH4,K385*(1-EXP(-1/life_CH4))*CH4_to_CO2,0)</f>
        <v>6.1448299850300794E-15</v>
      </c>
    </row>
    <row r="387" spans="1:54" x14ac:dyDescent="0.2">
      <c r="A387" s="43">
        <v>380</v>
      </c>
      <c r="B387" s="107">
        <v>0</v>
      </c>
      <c r="C387" s="107">
        <v>0</v>
      </c>
      <c r="D387" s="107">
        <v>0</v>
      </c>
      <c r="E387" s="107">
        <v>0</v>
      </c>
      <c r="F387" s="107">
        <v>0</v>
      </c>
      <c r="G387" s="107">
        <v>0</v>
      </c>
      <c r="H387" s="131">
        <f>SUM(inventory[[#This Row],[CO2_IRF]:[other_IRF]])</f>
        <v>5.2052592053192199E-10</v>
      </c>
      <c r="I387" s="133">
        <f>SUM(inventory[[#This Row],[CO2_temp]:[other_temp]])</f>
        <v>2.5876636479141766E-13</v>
      </c>
      <c r="J387" s="117">
        <f>SUM(inventory[[#This Row],[CO2_mass0]:[CO2_mass3]])</f>
        <v>0.72307457337132464</v>
      </c>
      <c r="K387" s="117">
        <f>inventory[[#This Row],[CH4_flux]]+K386*EXP(-1/life_CH4)</f>
        <v>4.9088024487226191E-14</v>
      </c>
      <c r="L387" s="117">
        <f>inventory[[#This Row],[Gas1_flux]]+L386*EXP(-1/life_gas1)</f>
        <v>4.3261340677963653E-2</v>
      </c>
      <c r="M387" s="117">
        <f>inventory[[#This Row],[Gas2_flux]]+M386*EXP(-1/life_gas2)</f>
        <v>0</v>
      </c>
      <c r="N387" s="140">
        <f>inventory[[#This Row],[Gas3_flux]]+N386*EXP(-1/life_gas3)</f>
        <v>2.1509205806226193E-4</v>
      </c>
      <c r="O387" s="3">
        <f>inventory[[#This Row],[CO2]]*A_CO2</f>
        <v>1.266609730174549E-15</v>
      </c>
      <c r="P387" s="3">
        <f>inventory[[#This Row],[CH4]]*A_CH4</f>
        <v>1.0334327480431935E-26</v>
      </c>
      <c r="Q387" s="3">
        <f>inventory[[#This Row],[gas1]]*A_gas1</f>
        <v>1.5437225996229418E-14</v>
      </c>
      <c r="R387" s="3">
        <f>inventory[[#This Row],[gas2]]*A_gas2</f>
        <v>0</v>
      </c>
      <c r="S387" s="3">
        <f>inventory[[#This Row],[gas3]]*A_gas3</f>
        <v>2.2924990927828057E-15</v>
      </c>
      <c r="T387" s="142">
        <f>inventory[[#This Row],[Other_forcing]]/earth_area</f>
        <v>0</v>
      </c>
      <c r="U387" s="3">
        <f>U386+A_CO2*(AX386+AY386*life1_CO2*(1-EXP(-1/life1_CO2))+AZ386*life2_CO2*(1-EXP(-1/life2_CO2))+BA386*life3_CO2*(1-EXP(-1/life3_CO2)))</f>
        <v>6.0921195097270008E-13</v>
      </c>
      <c r="V387" s="3">
        <f t="shared" si="65"/>
        <v>2.6105279667690878E-12</v>
      </c>
      <c r="W387" s="3">
        <f t="shared" si="66"/>
        <v>4.1309313842130857E-11</v>
      </c>
      <c r="X387" s="3">
        <f t="shared" si="67"/>
        <v>-3.5199999999999995E-12</v>
      </c>
      <c r="Y387" s="3">
        <f t="shared" si="68"/>
        <v>4.7951686677204939E-10</v>
      </c>
      <c r="Z387" s="142">
        <f>Z386+inventory[[#This Row],[Other_radfor]]</f>
        <v>0</v>
      </c>
      <c r="AA387" s="3">
        <f>SUM(inventory[[#This Row],[CO2_temp_s1]:[CO2_temp_s2]])</f>
        <v>1.20167377745303E-15</v>
      </c>
      <c r="AB387" s="3">
        <f>inventory[[#This Row],[CH4_temp_s1]]+inventory[[#This Row],[CH4_temp_s2]]</f>
        <v>1.1150066174685897E-15</v>
      </c>
      <c r="AC387" s="3">
        <f>inventory[[#This Row],[gas1_temp_s1]]+inventory[[#This Row],[gas1_temp_s2]]</f>
        <v>3.3073855705087744E-14</v>
      </c>
      <c r="AD387" s="3">
        <f>inventory[[#This Row],[gas2_temp_s1]]+inventory[[#This Row],[gas2_temp_s2]]</f>
        <v>-1.4579727445269061E-15</v>
      </c>
      <c r="AE387" s="3">
        <f>inventory[[#This Row],[gas3_temp_s1]]+inventory[[#This Row],[gas3_temp_s2]]</f>
        <v>2.2483380143593522E-13</v>
      </c>
      <c r="AF387" s="142">
        <f>inventory[[#This Row],[other_temp_s1]]+inventory[[#This Row],[other_temp_s2]]</f>
        <v>0</v>
      </c>
      <c r="AG387" s="118">
        <f>inventory[[#This Row],[CO2_flux]]+AG386</f>
        <v>1</v>
      </c>
      <c r="AH387" s="118">
        <f>inventory[[#This Row],[CH4_flux]]+AH386</f>
        <v>1</v>
      </c>
      <c r="AI387" s="118">
        <f>inventory[[#This Row],[Gas1_flux]]+AI386</f>
        <v>1</v>
      </c>
      <c r="AJ387" s="118">
        <f>inventory[[#This Row],[Gas2_flux]]+AJ386</f>
        <v>1</v>
      </c>
      <c r="AK387" s="144">
        <f>inventory[[#This Row],[Gas3_flux]]+AK386</f>
        <v>1</v>
      </c>
      <c r="AL387" s="113">
        <f>A_CO2*(AX386*clim_sens1*(1-EXP(-1/clim_time1))
+AY386*clim_sens1*life1_CO2/(life1_CO2-clim_time1)*(EXP(-1/life1_CO2)-EXP(-1/clim_time1))
+AZ386*clim_sens1*life2_CO2/(life2_CO2-clim_time1)*(EXP(-1/life2_CO2)-EXP(-1/clim_time1))
+BA386*clim_sens1*life3_CO2/(life3_CO2-clim_time1)*(EXP(-1/life3_CO2)-EXP(-1/clim_time1)))
+AL386*EXP(-1/clim_time1)</f>
        <v>8.0421771551080804E-16</v>
      </c>
      <c r="AM387" s="113">
        <f>A_CO2*(AX386*clim_sens2*(1-EXP(-1/clim_time2))
+AY386*clim_sens2*life1_CO2/(life1_CO2-clim_time2)*(EXP(-1/life1_CO2)-EXP(-1/clim_time2))
+AZ386*clim_sens2*life2_CO2/(life2_CO2-clim_time2)*(EXP(-1/life2_CO2)-EXP(-1/clim_time2))
+BA386*clim_sens2*life3_CO2/(life3_CO2-clim_time2)*(EXP(-1/life3_CO2)-EXP(-1/clim_time2)))
+AM386*EXP(-1/clim_time2)</f>
        <v>3.9745606194222202E-16</v>
      </c>
      <c r="AN387" s="113">
        <f t="shared" si="69"/>
        <v>2.0214968693898108E-26</v>
      </c>
      <c r="AO387" s="113">
        <f t="shared" si="70"/>
        <v>1.1150066174483747E-15</v>
      </c>
      <c r="AP387" s="113">
        <f t="shared" si="71"/>
        <v>1.0467563428402416E-14</v>
      </c>
      <c r="AQ387" s="113">
        <f t="shared" si="72"/>
        <v>2.2606292276685329E-14</v>
      </c>
      <c r="AR387" s="113">
        <f t="shared" si="73"/>
        <v>-5.9731950236314962E-33</v>
      </c>
      <c r="AS387" s="113">
        <f t="shared" si="74"/>
        <v>-1.4579727445269061E-15</v>
      </c>
      <c r="AT387" s="113">
        <f t="shared" si="75"/>
        <v>1.7785658945237086E-15</v>
      </c>
      <c r="AU387" s="113">
        <f t="shared" si="76"/>
        <v>2.2305523554141151E-13</v>
      </c>
      <c r="AV387" s="113">
        <f t="shared" si="77"/>
        <v>0</v>
      </c>
      <c r="AW387" s="149">
        <f>T386*Other_forcing_efficacy*clim_sens2*(1-EXP(-1/clim_time2))
+AW386*EXP(-1/clim_time2)</f>
        <v>0</v>
      </c>
      <c r="AX387" s="113">
        <f>p_0*(inventory[[#This Row],[CO2_flux]]+inventory[[#This Row],[CH4_to_CO2]])+AX386</f>
        <v>0.51608749999998549</v>
      </c>
      <c r="AY387" s="113">
        <f>p_1*(inventory[[#This Row],[CO2_flux]]+inventory[[#This Row],[CH4_to_CO2]])+AY386*EXP(-1/life1_CO2)</f>
        <v>0.20696033138099318</v>
      </c>
      <c r="AZ387" s="113">
        <f>p_2*(inventory[[#This Row],[CO2_flux]]+inventory[[#This Row],[CH4_to_CO2]])+AZ386*EXP(-1/life2_CO2)</f>
        <v>2.6741990334764085E-5</v>
      </c>
      <c r="BA387" s="113">
        <f>p_3*(inventory[[#This Row],[CO2_flux]]+inventory[[#This Row],[CH4_to_CO2]])+BA386*EXP(-1/life3_CO2)</f>
        <v>1.1127937368692636E-14</v>
      </c>
      <c r="BB387" s="113">
        <f>IF(fossil_CH4,K386*(1-EXP(-1/life_CH4))*CH4_to_CO2,0)</f>
        <v>5.6687345768227255E-15</v>
      </c>
    </row>
    <row r="388" spans="1:54" x14ac:dyDescent="0.2">
      <c r="A388" s="43">
        <v>381</v>
      </c>
      <c r="B388" s="107">
        <v>0</v>
      </c>
      <c r="C388" s="107">
        <v>0</v>
      </c>
      <c r="D388" s="107">
        <v>0</v>
      </c>
      <c r="E388" s="107">
        <v>0</v>
      </c>
      <c r="F388" s="107">
        <v>0</v>
      </c>
      <c r="G388" s="107">
        <v>0</v>
      </c>
      <c r="H388" s="131">
        <f>SUM(inventory[[#This Row],[CO2_IRF]:[other_IRF]])</f>
        <v>5.2054482750749973E-10</v>
      </c>
      <c r="I388" s="133">
        <f>SUM(inventory[[#This Row],[CO2_temp]:[other_temp]])</f>
        <v>2.5806100784399793E-13</v>
      </c>
      <c r="J388" s="117">
        <f>SUM(inventory[[#This Row],[CO2_mass0]:[CO2_mass3]])</f>
        <v>0.72254976883496747</v>
      </c>
      <c r="K388" s="117">
        <f>inventory[[#This Row],[CH4_flux]]+K387*EXP(-1/life_CH4)</f>
        <v>4.5284732433048366E-14</v>
      </c>
      <c r="L388" s="117">
        <f>inventory[[#This Row],[Gas1_flux]]+L387*EXP(-1/life_gas1)</f>
        <v>4.2905282279124476E-2</v>
      </c>
      <c r="M388" s="117">
        <f>inventory[[#This Row],[Gas2_flux]]+M387*EXP(-1/life_gas2)</f>
        <v>0</v>
      </c>
      <c r="N388" s="140">
        <f>inventory[[#This Row],[Gas3_flux]]+N387*EXP(-1/life_gas3)</f>
        <v>2.103649524746779E-4</v>
      </c>
      <c r="O388" s="3">
        <f>inventory[[#This Row],[CO2]]*A_CO2</f>
        <v>1.2656904300682122E-15</v>
      </c>
      <c r="P388" s="3">
        <f>inventory[[#This Row],[CH4]]*A_CH4</f>
        <v>9.5336339100107771E-27</v>
      </c>
      <c r="Q388" s="3">
        <f>inventory[[#This Row],[gas1]]*A_gas1</f>
        <v>1.5310171358425838E-14</v>
      </c>
      <c r="R388" s="3">
        <f>inventory[[#This Row],[gas2]]*A_gas2</f>
        <v>0</v>
      </c>
      <c r="S388" s="3">
        <f>inventory[[#This Row],[gas3]]*A_gas3</f>
        <v>2.2421165478917803E-15</v>
      </c>
      <c r="T388" s="142">
        <f>inventory[[#This Row],[Other_forcing]]/earth_area</f>
        <v>0</v>
      </c>
      <c r="U388" s="3">
        <f>U387+A_CO2*(AX387+AY387*life1_CO2*(1-EXP(-1/life1_CO2))+AZ387*life2_CO2*(1-EXP(-1/life2_CO2))+BA387*life3_CO2*(1-EXP(-1/life3_CO2)))</f>
        <v>6.1047810085596447E-13</v>
      </c>
      <c r="V388" s="3">
        <f t="shared" si="65"/>
        <v>2.6105279667690979E-12</v>
      </c>
      <c r="W388" s="3">
        <f t="shared" si="66"/>
        <v>4.1324687453305093E-11</v>
      </c>
      <c r="X388" s="3">
        <f t="shared" si="67"/>
        <v>-3.5199999999999995E-12</v>
      </c>
      <c r="Y388" s="3">
        <f t="shared" si="68"/>
        <v>4.7951913398656953E-10</v>
      </c>
      <c r="Z388" s="142">
        <f>Z387+inventory[[#This Row],[Other_radfor]]</f>
        <v>0</v>
      </c>
      <c r="AA388" s="3">
        <f>SUM(inventory[[#This Row],[CO2_temp_s1]:[CO2_temp_s2]])</f>
        <v>1.2014362745052528E-15</v>
      </c>
      <c r="AB388" s="3">
        <f>inventory[[#This Row],[CH4_temp_s1]]+inventory[[#This Row],[CH4_temp_s2]]</f>
        <v>1.1122870904816092E-15</v>
      </c>
      <c r="AC388" s="3">
        <f>inventory[[#This Row],[gas1_temp_s1]]+inventory[[#This Row],[gas1_temp_s2]]</f>
        <v>3.2948652148917297E-14</v>
      </c>
      <c r="AD388" s="3">
        <f>inventory[[#This Row],[gas2_temp_s1]]+inventory[[#This Row],[gas2_temp_s2]]</f>
        <v>-1.4544167152077004E-15</v>
      </c>
      <c r="AE388" s="3">
        <f>inventory[[#This Row],[gas3_temp_s1]]+inventory[[#This Row],[gas3_temp_s2]]</f>
        <v>2.2425304904530145E-13</v>
      </c>
      <c r="AF388" s="142">
        <f>inventory[[#This Row],[other_temp_s1]]+inventory[[#This Row],[other_temp_s2]]</f>
        <v>0</v>
      </c>
      <c r="AG388" s="118">
        <f>inventory[[#This Row],[CO2_flux]]+AG387</f>
        <v>1</v>
      </c>
      <c r="AH388" s="118">
        <f>inventory[[#This Row],[CH4_flux]]+AH387</f>
        <v>1</v>
      </c>
      <c r="AI388" s="118">
        <f>inventory[[#This Row],[Gas1_flux]]+AI387</f>
        <v>1</v>
      </c>
      <c r="AJ388" s="118">
        <f>inventory[[#This Row],[Gas2_flux]]+AJ387</f>
        <v>1</v>
      </c>
      <c r="AK388" s="144">
        <f>inventory[[#This Row],[Gas3_flux]]+AK387</f>
        <v>1</v>
      </c>
      <c r="AL388" s="113">
        <f>A_CO2*(AX387*clim_sens1*(1-EXP(-1/clim_time1))
+AY387*clim_sens1*life1_CO2/(life1_CO2-clim_time1)*(EXP(-1/life1_CO2)-EXP(-1/clim_time1))
+AZ387*clim_sens1*life2_CO2/(life2_CO2-clim_time1)*(EXP(-1/life2_CO2)-EXP(-1/clim_time1))
+BA387*clim_sens1*life3_CO2/(life3_CO2-clim_time1)*(EXP(-1/life3_CO2)-EXP(-1/clim_time1)))
+AL387*EXP(-1/clim_time1)</f>
        <v>8.0362479284255778E-16</v>
      </c>
      <c r="AM388" s="113">
        <f>A_CO2*(AX387*clim_sens2*(1-EXP(-1/clim_time2))
+AY387*clim_sens2*life1_CO2/(life1_CO2-clim_time2)*(EXP(-1/life1_CO2)-EXP(-1/clim_time2))
+AZ387*clim_sens2*life2_CO2/(life2_CO2-clim_time2)*(EXP(-1/life2_CO2)-EXP(-1/clim_time2))
+BA387*clim_sens2*life3_CO2/(life3_CO2-clim_time2)*(EXP(-1/life3_CO2)-EXP(-1/clim_time2)))
+AM387*EXP(-1/clim_time2)</f>
        <v>3.9781148166269503E-16</v>
      </c>
      <c r="AN388" s="113">
        <f t="shared" si="69"/>
        <v>1.8648733043520066E-26</v>
      </c>
      <c r="AO388" s="113">
        <f t="shared" si="70"/>
        <v>1.1122870904629605E-15</v>
      </c>
      <c r="AP388" s="113">
        <f t="shared" si="71"/>
        <v>1.0381411131324787E-14</v>
      </c>
      <c r="AQ388" s="113">
        <f t="shared" si="72"/>
        <v>2.256724101759251E-14</v>
      </c>
      <c r="AR388" s="113">
        <f t="shared" si="73"/>
        <v>-5.3027966173155324E-33</v>
      </c>
      <c r="AS388" s="113">
        <f t="shared" si="74"/>
        <v>-1.4544167152077004E-15</v>
      </c>
      <c r="AT388" s="113">
        <f t="shared" si="75"/>
        <v>1.7394781250652206E-15</v>
      </c>
      <c r="AU388" s="113">
        <f t="shared" si="76"/>
        <v>2.2251357092023621E-13</v>
      </c>
      <c r="AV388" s="113">
        <f t="shared" si="77"/>
        <v>0</v>
      </c>
      <c r="AW388" s="149">
        <f>T387*Other_forcing_efficacy*clim_sens2*(1-EXP(-1/clim_time2))
+AW387*EXP(-1/clim_time2)</f>
        <v>0</v>
      </c>
      <c r="AX388" s="113">
        <f>p_0*(inventory[[#This Row],[CO2_flux]]+inventory[[#This Row],[CH4_to_CO2]])+AX387</f>
        <v>0.5160874999999866</v>
      </c>
      <c r="AY388" s="113">
        <f>p_1*(inventory[[#This Row],[CO2_flux]]+inventory[[#This Row],[CH4_to_CO2]])+AY387*EXP(-1/life1_CO2)</f>
        <v>0.20643624877616565</v>
      </c>
      <c r="AZ388" s="113">
        <f>p_2*(inventory[[#This Row],[CO2_flux]]+inventory[[#This Row],[CH4_to_CO2]])+AZ387*EXP(-1/life2_CO2)</f>
        <v>2.6020058805081886E-5</v>
      </c>
      <c r="BA388" s="113">
        <f>p_3*(inventory[[#This Row],[CO2_flux]]+inventory[[#This Row],[CH4_to_CO2]])+BA387*EXP(-1/life3_CO2)</f>
        <v>1.0265755681492115E-14</v>
      </c>
      <c r="BB388" s="113">
        <f>IF(fossil_CH4,K387*(1-EXP(-1/life_CH4))*CH4_to_CO2,0)</f>
        <v>5.2295265744945131E-15</v>
      </c>
    </row>
    <row r="389" spans="1:54" x14ac:dyDescent="0.2">
      <c r="A389" s="43">
        <v>382</v>
      </c>
      <c r="B389" s="107">
        <v>0</v>
      </c>
      <c r="C389" s="107">
        <v>0</v>
      </c>
      <c r="D389" s="107">
        <v>0</v>
      </c>
      <c r="E389" s="107">
        <v>0</v>
      </c>
      <c r="F389" s="107">
        <v>0</v>
      </c>
      <c r="G389" s="107">
        <v>0</v>
      </c>
      <c r="H389" s="131">
        <f>SUM(inventory[[#This Row],[CO2_IRF]:[other_IRF]])</f>
        <v>5.2056355720703257E-10</v>
      </c>
      <c r="I389" s="133">
        <f>SUM(inventory[[#This Row],[CO2_temp]:[other_temp]])</f>
        <v>2.5735844851029683E-13</v>
      </c>
      <c r="J389" s="117">
        <f>SUM(inventory[[#This Row],[CO2_mass0]:[CO2_mass3]])</f>
        <v>0.72202631091467862</v>
      </c>
      <c r="K389" s="117">
        <f>inventory[[#This Row],[CH4_flux]]+K388*EXP(-1/life_CH4)</f>
        <v>4.1776115721797333E-14</v>
      </c>
      <c r="L389" s="117">
        <f>inventory[[#This Row],[Gas1_flux]]+L388*EXP(-1/life_gas1)</f>
        <v>4.255215438547532E-2</v>
      </c>
      <c r="M389" s="117">
        <f>inventory[[#This Row],[Gas2_flux]]+M388*EXP(-1/life_gas2)</f>
        <v>0</v>
      </c>
      <c r="N389" s="140">
        <f>inventory[[#This Row],[Gas3_flux]]+N388*EXP(-1/life_gas3)</f>
        <v>2.0574173508937095E-4</v>
      </c>
      <c r="O389" s="3">
        <f>inventory[[#This Row],[CO2]]*A_CO2</f>
        <v>1.2647734888292423E-15</v>
      </c>
      <c r="P389" s="3">
        <f>inventory[[#This Row],[CH4]]*A_CH4</f>
        <v>8.7949772931241117E-27</v>
      </c>
      <c r="Q389" s="3">
        <f>inventory[[#This Row],[gas1]]*A_gas1</f>
        <v>1.5184162431878371E-14</v>
      </c>
      <c r="R389" s="3">
        <f>inventory[[#This Row],[gas2]]*A_gas2</f>
        <v>0</v>
      </c>
      <c r="S389" s="3">
        <f>inventory[[#This Row],[gas3]]*A_gas3</f>
        <v>2.1928412666143756E-15</v>
      </c>
      <c r="T389" s="142">
        <f>inventory[[#This Row],[Other_forcing]]/earth_area</f>
        <v>0</v>
      </c>
      <c r="U389" s="3">
        <f>U388+A_CO2*(AX388+AY388*life1_CO2*(1-EXP(-1/life1_CO2))+AZ388*life2_CO2*(1-EXP(-1/life2_CO2))+BA388*life3_CO2*(1-EXP(-1/life3_CO2)))</f>
        <v>6.1174333261912526E-13</v>
      </c>
      <c r="V389" s="3">
        <f t="shared" si="65"/>
        <v>2.6105279667691072E-12</v>
      </c>
      <c r="W389" s="3">
        <f t="shared" si="66"/>
        <v>4.1339934533417335E-11</v>
      </c>
      <c r="X389" s="3">
        <f t="shared" si="67"/>
        <v>-3.5199999999999995E-12</v>
      </c>
      <c r="Y389" s="3">
        <f t="shared" si="68"/>
        <v>4.7952135137422703E-10</v>
      </c>
      <c r="Z389" s="142">
        <f>Z388+inventory[[#This Row],[Other_radfor]]</f>
        <v>0</v>
      </c>
      <c r="AA389" s="3">
        <f>SUM(inventory[[#This Row],[CO2_temp_s1]:[CO2_temp_s2]])</f>
        <v>1.2011984708124072E-15</v>
      </c>
      <c r="AB389" s="3">
        <f>inventory[[#This Row],[CH4_temp_s1]]+inventory[[#This Row],[CH4_temp_s2]]</f>
        <v>1.1095741964841044E-15</v>
      </c>
      <c r="AC389" s="3">
        <f>inventory[[#This Row],[gas1_temp_s1]]+inventory[[#This Row],[gas1_temp_s2]]</f>
        <v>3.2824120513649464E-14</v>
      </c>
      <c r="AD389" s="3">
        <f>inventory[[#This Row],[gas2_temp_s1]]+inventory[[#This Row],[gas2_temp_s2]]</f>
        <v>-1.450869359126432E-15</v>
      </c>
      <c r="AE389" s="3">
        <f>inventory[[#This Row],[gas3_temp_s1]]+inventory[[#This Row],[gas3_temp_s2]]</f>
        <v>2.2367442468847726E-13</v>
      </c>
      <c r="AF389" s="142">
        <f>inventory[[#This Row],[other_temp_s1]]+inventory[[#This Row],[other_temp_s2]]</f>
        <v>0</v>
      </c>
      <c r="AG389" s="118">
        <f>inventory[[#This Row],[CO2_flux]]+AG388</f>
        <v>1</v>
      </c>
      <c r="AH389" s="118">
        <f>inventory[[#This Row],[CH4_flux]]+AH388</f>
        <v>1</v>
      </c>
      <c r="AI389" s="118">
        <f>inventory[[#This Row],[Gas1_flux]]+AI388</f>
        <v>1</v>
      </c>
      <c r="AJ389" s="118">
        <f>inventory[[#This Row],[Gas2_flux]]+AJ388</f>
        <v>1</v>
      </c>
      <c r="AK389" s="144">
        <f>inventory[[#This Row],[Gas3_flux]]+AK388</f>
        <v>1</v>
      </c>
      <c r="AL389" s="113">
        <f>A_CO2*(AX388*clim_sens1*(1-EXP(-1/clim_time1))
+AY388*clim_sens1*life1_CO2/(life1_CO2-clim_time1)*(EXP(-1/life1_CO2)-EXP(-1/clim_time1))
+AZ388*clim_sens1*life2_CO2/(life2_CO2-clim_time1)*(EXP(-1/life2_CO2)-EXP(-1/clim_time1))
+BA388*clim_sens1*life3_CO2/(life3_CO2-clim_time1)*(EXP(-1/life3_CO2)-EXP(-1/clim_time1)))
+AL388*EXP(-1/clim_time1)</f>
        <v>8.0303339697232959E-16</v>
      </c>
      <c r="AM389" s="113">
        <f>A_CO2*(AX388*clim_sens2*(1-EXP(-1/clim_time2))
+AY388*clim_sens2*life1_CO2/(life1_CO2-clim_time2)*(EXP(-1/life1_CO2)-EXP(-1/clim_time2))
+AZ388*clim_sens2*life2_CO2/(life2_CO2-clim_time2)*(EXP(-1/life2_CO2)-EXP(-1/clim_time2))
+BA388*clim_sens2*life3_CO2/(life3_CO2-clim_time2)*(EXP(-1/life3_CO2)-EXP(-1/clim_time2)))
+AM388*EXP(-1/clim_time2)</f>
        <v>3.9816507384007758E-16</v>
      </c>
      <c r="AN389" s="113">
        <f t="shared" si="69"/>
        <v>1.72038477609214E-26</v>
      </c>
      <c r="AO389" s="113">
        <f t="shared" si="70"/>
        <v>1.1095741964669005E-15</v>
      </c>
      <c r="AP389" s="113">
        <f t="shared" si="71"/>
        <v>1.029596790263184E-14</v>
      </c>
      <c r="AQ389" s="113">
        <f t="shared" si="72"/>
        <v>2.2528152611017624E-14</v>
      </c>
      <c r="AR389" s="113">
        <f t="shared" si="73"/>
        <v>-4.7076400240347881E-33</v>
      </c>
      <c r="AS389" s="113">
        <f t="shared" si="74"/>
        <v>-1.450869359126432E-15</v>
      </c>
      <c r="AT389" s="113">
        <f t="shared" si="75"/>
        <v>1.7012493925004144E-15</v>
      </c>
      <c r="AU389" s="113">
        <f t="shared" si="76"/>
        <v>2.2197317529597685E-13</v>
      </c>
      <c r="AV389" s="113">
        <f t="shared" si="77"/>
        <v>0</v>
      </c>
      <c r="AW389" s="149">
        <f>T388*Other_forcing_efficacy*clim_sens2*(1-EXP(-1/clim_time2))
+AW388*EXP(-1/clim_time2)</f>
        <v>0</v>
      </c>
      <c r="AX389" s="113">
        <f>p_0*(inventory[[#This Row],[CO2_flux]]+inventory[[#This Row],[CH4_to_CO2]])+AX388</f>
        <v>0.5160874999999876</v>
      </c>
      <c r="AY389" s="113">
        <f>p_1*(inventory[[#This Row],[CO2_flux]]+inventory[[#This Row],[CH4_to_CO2]])+AY388*EXP(-1/life1_CO2)</f>
        <v>0.2059134932980142</v>
      </c>
      <c r="AZ389" s="113">
        <f>p_2*(inventory[[#This Row],[CO2_flux]]+inventory[[#This Row],[CH4_to_CO2]])+AZ388*EXP(-1/life2_CO2)</f>
        <v>2.5317616667364574E-5</v>
      </c>
      <c r="BA389" s="113">
        <f>p_3*(inventory[[#This Row],[CO2_flux]]+inventory[[#This Row],[CH4_to_CO2]])+BA388*EXP(-1/life3_CO2)</f>
        <v>9.4703749868848214E-15</v>
      </c>
      <c r="BB389" s="113">
        <f>IF(fossil_CH4,K388*(1-EXP(-1/life_CH4))*CH4_to_CO2,0)</f>
        <v>4.8243479779701725E-15</v>
      </c>
    </row>
    <row r="390" spans="1:54" x14ac:dyDescent="0.2">
      <c r="A390" s="43">
        <v>383</v>
      </c>
      <c r="B390" s="107">
        <v>0</v>
      </c>
      <c r="C390" s="107">
        <v>0</v>
      </c>
      <c r="D390" s="107">
        <v>0</v>
      </c>
      <c r="E390" s="107">
        <v>0</v>
      </c>
      <c r="F390" s="107">
        <v>0</v>
      </c>
      <c r="G390" s="107">
        <v>0</v>
      </c>
      <c r="H390" s="131">
        <f>SUM(inventory[[#This Row],[CO2_IRF]:[other_IRF]])</f>
        <v>5.2058211176932958E-10</v>
      </c>
      <c r="I390" s="133">
        <f>SUM(inventory[[#This Row],[CO2_temp]:[other_temp]])</f>
        <v>2.5665866131352025E-13</v>
      </c>
      <c r="J390" s="117">
        <f>SUM(inventory[[#This Row],[CO2_mass0]:[CO2_mass3]])</f>
        <v>0.72150419572365532</v>
      </c>
      <c r="K390" s="117">
        <f>inventory[[#This Row],[CH4_flux]]+K389*EXP(-1/life_CH4)</f>
        <v>3.853934319654586E-14</v>
      </c>
      <c r="L390" s="117">
        <f>inventory[[#This Row],[Gas1_flux]]+L389*EXP(-1/life_gas1)</f>
        <v>4.2201932877768612E-2</v>
      </c>
      <c r="M390" s="117">
        <f>inventory[[#This Row],[Gas2_flux]]+M389*EXP(-1/life_gas2)</f>
        <v>0</v>
      </c>
      <c r="N390" s="140">
        <f>inventory[[#This Row],[Gas3_flux]]+N389*EXP(-1/life_gas3)</f>
        <v>2.0122012274207231E-4</v>
      </c>
      <c r="O390" s="3">
        <f>inventory[[#This Row],[CO2]]*A_CO2</f>
        <v>1.2638588996491267E-15</v>
      </c>
      <c r="P390" s="3">
        <f>inventory[[#This Row],[CH4]]*A_CH4</f>
        <v>8.1135510673790173E-27</v>
      </c>
      <c r="Q390" s="3">
        <f>inventory[[#This Row],[gas1]]*A_gas1</f>
        <v>1.5059190609958793E-14</v>
      </c>
      <c r="R390" s="3">
        <f>inventory[[#This Row],[gas2]]*A_gas2</f>
        <v>0</v>
      </c>
      <c r="S390" s="3">
        <f>inventory[[#This Row],[gas3]]*A_gas3</f>
        <v>2.1446489144769612E-15</v>
      </c>
      <c r="T390" s="142">
        <f>inventory[[#This Row],[Other_forcing]]/earth_area</f>
        <v>0</v>
      </c>
      <c r="U390" s="3">
        <f>U389+A_CO2*(AX389+AY389*life1_CO2*(1-EXP(-1/life1_CO2))+AZ389*life2_CO2*(1-EXP(-1/life2_CO2))+BA389*life3_CO2*(1-EXP(-1/life3_CO2)))</f>
        <v>6.1300764861764214E-13</v>
      </c>
      <c r="V390" s="3">
        <f t="shared" si="65"/>
        <v>2.6105279667691157E-12</v>
      </c>
      <c r="W390" s="3">
        <f t="shared" si="66"/>
        <v>4.1355056123869601E-11</v>
      </c>
      <c r="X390" s="3">
        <f t="shared" si="67"/>
        <v>-3.5199999999999995E-12</v>
      </c>
      <c r="Y390" s="3">
        <f t="shared" si="68"/>
        <v>4.7952352003007316E-10</v>
      </c>
      <c r="Z390" s="142">
        <f>Z389+inventory[[#This Row],[Other_radfor]]</f>
        <v>0</v>
      </c>
      <c r="AA390" s="3">
        <f>SUM(inventory[[#This Row],[CO2_temp_s1]:[CO2_temp_s2]])</f>
        <v>1.2009603687459202E-15</v>
      </c>
      <c r="AB390" s="3">
        <f>inventory[[#This Row],[CH4_temp_s1]]+inventory[[#This Row],[CH4_temp_s2]]</f>
        <v>1.106867919298051E-15</v>
      </c>
      <c r="AC390" s="3">
        <f>inventory[[#This Row],[gas1_temp_s1]]+inventory[[#This Row],[gas1_temp_s2]]</f>
        <v>3.2700256143626845E-14</v>
      </c>
      <c r="AD390" s="3">
        <f>inventory[[#This Row],[gas2_temp_s1]]+inventory[[#This Row],[gas2_temp_s2]]</f>
        <v>-1.4473306551288721E-15</v>
      </c>
      <c r="AE390" s="3">
        <f>inventory[[#This Row],[gas3_temp_s1]]+inventory[[#This Row],[gas3_temp_s2]]</f>
        <v>2.2309790753697833E-13</v>
      </c>
      <c r="AF390" s="142">
        <f>inventory[[#This Row],[other_temp_s1]]+inventory[[#This Row],[other_temp_s2]]</f>
        <v>0</v>
      </c>
      <c r="AG390" s="118">
        <f>inventory[[#This Row],[CO2_flux]]+AG389</f>
        <v>1</v>
      </c>
      <c r="AH390" s="118">
        <f>inventory[[#This Row],[CH4_flux]]+AH389</f>
        <v>1</v>
      </c>
      <c r="AI390" s="118">
        <f>inventory[[#This Row],[Gas1_flux]]+AI389</f>
        <v>1</v>
      </c>
      <c r="AJ390" s="118">
        <f>inventory[[#This Row],[Gas2_flux]]+AJ389</f>
        <v>1</v>
      </c>
      <c r="AK390" s="144">
        <f>inventory[[#This Row],[Gas3_flux]]+AK389</f>
        <v>1</v>
      </c>
      <c r="AL390" s="113">
        <f>A_CO2*(AX389*clim_sens1*(1-EXP(-1/clim_time1))
+AY389*clim_sens1*life1_CO2/(life1_CO2-clim_time1)*(EXP(-1/life1_CO2)-EXP(-1/clim_time1))
+AZ389*clim_sens1*life2_CO2/(life2_CO2-clim_time1)*(EXP(-1/life2_CO2)-EXP(-1/clim_time1))
+BA389*clim_sens1*life3_CO2/(life3_CO2-clim_time1)*(EXP(-1/life3_CO2)-EXP(-1/clim_time1)))
+AL389*EXP(-1/clim_time1)</f>
        <v>8.0244352334951813E-16</v>
      </c>
      <c r="AM390" s="113">
        <f>A_CO2*(AX389*clim_sens2*(1-EXP(-1/clim_time2))
+AY389*clim_sens2*life1_CO2/(life1_CO2-clim_time2)*(EXP(-1/life1_CO2)-EXP(-1/clim_time2))
+AZ389*clim_sens2*life2_CO2/(life2_CO2-clim_time2)*(EXP(-1/life2_CO2)-EXP(-1/clim_time2))
+BA389*clim_sens2*life3_CO2/(life3_CO2-clim_time2)*(EXP(-1/life3_CO2)-EXP(-1/clim_time2)))
+AM389*EXP(-1/clim_time2)</f>
        <v>3.985168453964022E-16</v>
      </c>
      <c r="AN390" s="113">
        <f t="shared" si="69"/>
        <v>1.5870910742540051E-26</v>
      </c>
      <c r="AO390" s="113">
        <f t="shared" si="70"/>
        <v>1.1068679192821801E-15</v>
      </c>
      <c r="AP390" s="113">
        <f t="shared" si="71"/>
        <v>1.0211227906402874E-14</v>
      </c>
      <c r="AQ390" s="113">
        <f t="shared" si="72"/>
        <v>2.2489028237223969E-14</v>
      </c>
      <c r="AR390" s="113">
        <f t="shared" si="73"/>
        <v>-4.1792805184207501E-33</v>
      </c>
      <c r="AS390" s="113">
        <f t="shared" si="74"/>
        <v>-1.4473306551288721E-15</v>
      </c>
      <c r="AT390" s="113">
        <f t="shared" si="75"/>
        <v>1.6638608176659369E-15</v>
      </c>
      <c r="AU390" s="113">
        <f t="shared" si="76"/>
        <v>2.2143404671931239E-13</v>
      </c>
      <c r="AV390" s="113">
        <f t="shared" si="77"/>
        <v>0</v>
      </c>
      <c r="AW390" s="149">
        <f>T389*Other_forcing_efficacy*clim_sens2*(1-EXP(-1/clim_time2))
+AW389*EXP(-1/clim_time2)</f>
        <v>0</v>
      </c>
      <c r="AX390" s="113">
        <f>p_0*(inventory[[#This Row],[CO2_flux]]+inventory[[#This Row],[CH4_to_CO2]])+AX389</f>
        <v>0.5160874999999886</v>
      </c>
      <c r="AY390" s="113">
        <f>p_1*(inventory[[#This Row],[CO2_flux]]+inventory[[#This Row],[CH4_to_CO2]])+AY389*EXP(-1/life1_CO2)</f>
        <v>0.20539206158587545</v>
      </c>
      <c r="AZ390" s="113">
        <f>p_2*(inventory[[#This Row],[CO2_flux]]+inventory[[#This Row],[CH4_to_CO2]])+AZ389*EXP(-1/life2_CO2)</f>
        <v>2.4634137782526418E-5</v>
      </c>
      <c r="BA390" s="113">
        <f>p_3*(inventory[[#This Row],[CO2_flux]]+inventory[[#This Row],[CH4_to_CO2]])+BA389*EXP(-1/life3_CO2)</f>
        <v>8.7366196093980727E-15</v>
      </c>
      <c r="BB390" s="113">
        <f>IF(fossil_CH4,K389*(1-EXP(-1/life_CH4))*CH4_to_CO2,0)</f>
        <v>4.4505622222207743E-15</v>
      </c>
    </row>
    <row r="391" spans="1:54" x14ac:dyDescent="0.2">
      <c r="A391" s="43">
        <v>384</v>
      </c>
      <c r="B391" s="107">
        <v>0</v>
      </c>
      <c r="C391" s="107">
        <v>0</v>
      </c>
      <c r="D391" s="107">
        <v>0</v>
      </c>
      <c r="E391" s="107">
        <v>0</v>
      </c>
      <c r="F391" s="107">
        <v>0</v>
      </c>
      <c r="G391" s="107">
        <v>0</v>
      </c>
      <c r="H391" s="131">
        <f>SUM(inventory[[#This Row],[CO2_IRF]:[other_IRF]])</f>
        <v>5.2060049330055534E-10</v>
      </c>
      <c r="I391" s="133">
        <f>SUM(inventory[[#This Row],[CO2_temp]:[other_temp]])</f>
        <v>2.5596162120753591E-13</v>
      </c>
      <c r="J391" s="117">
        <f>SUM(inventory[[#This Row],[CO2_mass0]:[CO2_mass3]])</f>
        <v>0.72098341939780897</v>
      </c>
      <c r="K391" s="117">
        <f>inventory[[#This Row],[CH4_flux]]+K390*EXP(-1/life_CH4)</f>
        <v>3.5553352636041685E-14</v>
      </c>
      <c r="L391" s="117">
        <f>inventory[[#This Row],[Gas1_flux]]+L390*EXP(-1/life_gas1)</f>
        <v>4.1854593835267996E-2</v>
      </c>
      <c r="M391" s="117">
        <f>inventory[[#This Row],[Gas2_flux]]+M390*EXP(-1/life_gas2)</f>
        <v>0</v>
      </c>
      <c r="N391" s="140">
        <f>inventory[[#This Row],[Gas3_flux]]+N390*EXP(-1/life_gas3)</f>
        <v>1.9679788244590546E-4</v>
      </c>
      <c r="O391" s="3">
        <f>inventory[[#This Row],[CO2]]*A_CO2</f>
        <v>1.2629466557591417E-15</v>
      </c>
      <c r="P391" s="3">
        <f>inventory[[#This Row],[CH4]]*A_CH4</f>
        <v>7.4849210781286111E-27</v>
      </c>
      <c r="Q391" s="3">
        <f>inventory[[#This Row],[gas1]]*A_gas1</f>
        <v>1.4935247356874932E-14</v>
      </c>
      <c r="R391" s="3">
        <f>inventory[[#This Row],[gas2]]*A_gas2</f>
        <v>0</v>
      </c>
      <c r="S391" s="3">
        <f>inventory[[#This Row],[gas3]]*A_gas3</f>
        <v>2.0975156918077381E-15</v>
      </c>
      <c r="T391" s="142">
        <f>inventory[[#This Row],[Other_forcing]]/earth_area</f>
        <v>0</v>
      </c>
      <c r="U391" s="3">
        <f>U390+A_CO2*(AX390+AY390*life1_CO2*(1-EXP(-1/life1_CO2))+AZ390*life2_CO2*(1-EXP(-1/life2_CO2))+BA390*life3_CO2*(1-EXP(-1/life3_CO2)))</f>
        <v>6.1427105120018643E-13</v>
      </c>
      <c r="V391" s="3">
        <f t="shared" si="65"/>
        <v>2.6105279667691234E-12</v>
      </c>
      <c r="W391" s="3">
        <f t="shared" si="66"/>
        <v>4.1370053257492749E-11</v>
      </c>
      <c r="X391" s="3">
        <f t="shared" si="67"/>
        <v>-3.5199999999999995E-12</v>
      </c>
      <c r="Y391" s="3">
        <f t="shared" si="68"/>
        <v>4.7952564102509331E-10</v>
      </c>
      <c r="Z391" s="142">
        <f>Z390+inventory[[#This Row],[Other_radfor]]</f>
        <v>0</v>
      </c>
      <c r="AA391" s="3">
        <f>SUM(inventory[[#This Row],[CO2_temp_s1]:[CO2_temp_s2]])</f>
        <v>1.200721970683231E-15</v>
      </c>
      <c r="AB391" s="3">
        <f>inventory[[#This Row],[CH4_temp_s1]]+inventory[[#This Row],[CH4_temp_s2]]</f>
        <v>1.1041682427848844E-15</v>
      </c>
      <c r="AC391" s="3">
        <f>inventory[[#This Row],[gas1_temp_s1]]+inventory[[#This Row],[gas1_temp_s2]]</f>
        <v>3.2577054419377004E-14</v>
      </c>
      <c r="AD391" s="3">
        <f>inventory[[#This Row],[gas2_temp_s1]]+inventory[[#This Row],[gas2_temp_s2]]</f>
        <v>-1.4438005821123883E-15</v>
      </c>
      <c r="AE391" s="3">
        <f>inventory[[#This Row],[gas3_temp_s1]]+inventory[[#This Row],[gas3_temp_s2]]</f>
        <v>2.225234771568032E-13</v>
      </c>
      <c r="AF391" s="142">
        <f>inventory[[#This Row],[other_temp_s1]]+inventory[[#This Row],[other_temp_s2]]</f>
        <v>0</v>
      </c>
      <c r="AG391" s="118">
        <f>inventory[[#This Row],[CO2_flux]]+AG390</f>
        <v>1</v>
      </c>
      <c r="AH391" s="118">
        <f>inventory[[#This Row],[CH4_flux]]+AH390</f>
        <v>1</v>
      </c>
      <c r="AI391" s="118">
        <f>inventory[[#This Row],[Gas1_flux]]+AI390</f>
        <v>1</v>
      </c>
      <c r="AJ391" s="118">
        <f>inventory[[#This Row],[Gas2_flux]]+AJ390</f>
        <v>1</v>
      </c>
      <c r="AK391" s="144">
        <f>inventory[[#This Row],[Gas3_flux]]+AK390</f>
        <v>1</v>
      </c>
      <c r="AL391" s="113">
        <f>A_CO2*(AX390*clim_sens1*(1-EXP(-1/clim_time1))
+AY390*clim_sens1*life1_CO2/(life1_CO2-clim_time1)*(EXP(-1/life1_CO2)-EXP(-1/clim_time1))
+AZ390*clim_sens1*life2_CO2/(life2_CO2-clim_time1)*(EXP(-1/life2_CO2)-EXP(-1/clim_time1))
+BA390*clim_sens1*life3_CO2/(life3_CO2-clim_time1)*(EXP(-1/life3_CO2)-EXP(-1/clim_time1)))
+AL390*EXP(-1/clim_time1)</f>
        <v>8.0185516745351574E-16</v>
      </c>
      <c r="AM391" s="113">
        <f>A_CO2*(AX390*clim_sens2*(1-EXP(-1/clim_time2))
+AY390*clim_sens2*life1_CO2/(life1_CO2-clim_time2)*(EXP(-1/life1_CO2)-EXP(-1/clim_time2))
+AZ390*clim_sens2*life2_CO2/(life2_CO2-clim_time2)*(EXP(-1/life2_CO2)-EXP(-1/clim_time2))
+BA390*clim_sens2*life3_CO2/(life3_CO2-clim_time2)*(EXP(-1/life3_CO2)-EXP(-1/clim_time2)))
+AM390*EXP(-1/clim_time2)</f>
        <v>3.9886680322971522E-16</v>
      </c>
      <c r="AN391" s="113">
        <f t="shared" si="69"/>
        <v>1.4641248350131828E-26</v>
      </c>
      <c r="AO391" s="113">
        <f t="shared" si="70"/>
        <v>1.1041682427702431E-15</v>
      </c>
      <c r="AP391" s="113">
        <f t="shared" si="71"/>
        <v>1.0127185354749183E-14</v>
      </c>
      <c r="AQ391" s="113">
        <f t="shared" si="72"/>
        <v>2.2449869064627821E-14</v>
      </c>
      <c r="AR391" s="113">
        <f t="shared" si="73"/>
        <v>-3.7102211644214162E-33</v>
      </c>
      <c r="AS391" s="113">
        <f t="shared" si="74"/>
        <v>-1.4438005821123883E-15</v>
      </c>
      <c r="AT391" s="113">
        <f t="shared" si="75"/>
        <v>1.6272939363082159E-15</v>
      </c>
      <c r="AU391" s="113">
        <f t="shared" si="76"/>
        <v>2.2089618322049499E-13</v>
      </c>
      <c r="AV391" s="113">
        <f t="shared" si="77"/>
        <v>0</v>
      </c>
      <c r="AW391" s="149">
        <f>T390*Other_forcing_efficacy*clim_sens2*(1-EXP(-1/clim_time2))
+AW390*EXP(-1/clim_time2)</f>
        <v>0</v>
      </c>
      <c r="AX391" s="113">
        <f>p_0*(inventory[[#This Row],[CO2_flux]]+inventory[[#This Row],[CH4_to_CO2]])+AX390</f>
        <v>0.51608749999998949</v>
      </c>
      <c r="AY391" s="113">
        <f>p_1*(inventory[[#This Row],[CO2_flux]]+inventory[[#This Row],[CH4_to_CO2]])+AY390*EXP(-1/life1_CO2)</f>
        <v>0.20487195028759619</v>
      </c>
      <c r="AZ391" s="113">
        <f>p_2*(inventory[[#This Row],[CO2_flux]]+inventory[[#This Row],[CH4_to_CO2]])+AZ390*EXP(-1/life2_CO2)</f>
        <v>2.3969110215225408E-5</v>
      </c>
      <c r="BA391" s="113">
        <f>p_3*(inventory[[#This Row],[CO2_flux]]+inventory[[#This Row],[CH4_to_CO2]])+BA390*EXP(-1/life3_CO2)</f>
        <v>8.0597148798250875E-15</v>
      </c>
      <c r="BB391" s="113">
        <f>IF(fossil_CH4,K390*(1-EXP(-1/life_CH4))*CH4_to_CO2,0)</f>
        <v>4.10573702069324E-15</v>
      </c>
    </row>
    <row r="392" spans="1:54" x14ac:dyDescent="0.2">
      <c r="A392" s="43">
        <v>385</v>
      </c>
      <c r="B392" s="107">
        <v>0</v>
      </c>
      <c r="C392" s="107">
        <v>0</v>
      </c>
      <c r="D392" s="107">
        <v>0</v>
      </c>
      <c r="E392" s="107">
        <v>0</v>
      </c>
      <c r="F392" s="107">
        <v>0</v>
      </c>
      <c r="G392" s="107">
        <v>0</v>
      </c>
      <c r="H392" s="131">
        <f>SUM(inventory[[#This Row],[CO2_IRF]:[other_IRF]])</f>
        <v>5.2061870387483019E-10</v>
      </c>
      <c r="I392" s="133">
        <f>SUM(inventory[[#This Row],[CO2_temp]:[other_temp]])</f>
        <v>2.5526730356806502E-13</v>
      </c>
      <c r="J392" s="117">
        <f>SUM(inventory[[#This Row],[CO2_mass0]:[CO2_mass3]])</f>
        <v>0.72046397809536</v>
      </c>
      <c r="K392" s="117">
        <f>inventory[[#This Row],[CH4_flux]]+K391*EXP(-1/life_CH4)</f>
        <v>3.2798713699304134E-14</v>
      </c>
      <c r="L392" s="117">
        <f>inventory[[#This Row],[Gas1_flux]]+L391*EXP(-1/life_gas1)</f>
        <v>4.1510113534114483E-2</v>
      </c>
      <c r="M392" s="117">
        <f>inventory[[#This Row],[Gas2_flux]]+M391*EXP(-1/life_gas2)</f>
        <v>0</v>
      </c>
      <c r="N392" s="140">
        <f>inventory[[#This Row],[Gas3_flux]]+N391*EXP(-1/life_gas3)</f>
        <v>1.9247283028863121E-4</v>
      </c>
      <c r="O392" s="3">
        <f>inventory[[#This Row],[CO2]]*A_CO2</f>
        <v>1.2620367504296419E-15</v>
      </c>
      <c r="P392" s="3">
        <f>inventory[[#This Row],[CH4]]*A_CH4</f>
        <v>6.9049967246846762E-27</v>
      </c>
      <c r="Q392" s="3">
        <f>inventory[[#This Row],[gas1]]*A_gas1</f>
        <v>1.481232420708765E-14</v>
      </c>
      <c r="R392" s="3">
        <f>inventory[[#This Row],[gas2]]*A_gas2</f>
        <v>0</v>
      </c>
      <c r="S392" s="3">
        <f>inventory[[#This Row],[gas3]]*A_gas3</f>
        <v>2.0514183219833281E-15</v>
      </c>
      <c r="T392" s="142">
        <f>inventory[[#This Row],[Other_forcing]]/earth_area</f>
        <v>0</v>
      </c>
      <c r="U392" s="3">
        <f>U391+A_CO2*(AX391+AY391*life1_CO2*(1-EXP(-1/life1_CO2))+AZ391*life2_CO2*(1-EXP(-1/life2_CO2))+BA391*life3_CO2*(1-EXP(-1/life3_CO2)))</f>
        <v>6.1553354270868021E-13</v>
      </c>
      <c r="V392" s="3">
        <f t="shared" ref="V392:V455" si="78">V391+K391*A_CH4*life_CH4*(1-EXP(-1/life_CH4))</f>
        <v>2.6105279667691307E-12</v>
      </c>
      <c r="W392" s="3">
        <f t="shared" ref="W392:W455" si="79">W391+L391*A_gas1*life_gas1*(1-EXP(-1/life_gas1))</f>
        <v>4.1384926958617011E-11</v>
      </c>
      <c r="X392" s="3">
        <f t="shared" ref="X392:X455" si="80">X391+M391*A_gas2*life_gas2*(1-EXP(-1/life_gas2))</f>
        <v>-3.5199999999999995E-12</v>
      </c>
      <c r="Y392" s="3">
        <f t="shared" ref="Y392:Y455" si="81">Y391+N391*A_gas3*life_gas3*(1-EXP(-1/life_gas3))</f>
        <v>4.7952771540673541E-10</v>
      </c>
      <c r="Z392" s="142">
        <f>Z391+inventory[[#This Row],[Other_radfor]]</f>
        <v>0</v>
      </c>
      <c r="AA392" s="3">
        <f>SUM(inventory[[#This Row],[CO2_temp_s1]:[CO2_temp_s2]])</f>
        <v>1.2004832790073139E-15</v>
      </c>
      <c r="AB392" s="3">
        <f>inventory[[#This Row],[CH4_temp_s1]]+inventory[[#This Row],[CH4_temp_s2]]</f>
        <v>1.1014751508454025E-15</v>
      </c>
      <c r="AC392" s="3">
        <f>inventory[[#This Row],[gas1_temp_s1]]+inventory[[#This Row],[gas1_temp_s2]]</f>
        <v>3.245451075731986E-14</v>
      </c>
      <c r="AD392" s="3">
        <f>inventory[[#This Row],[gas2_temp_s1]]+inventory[[#This Row],[gas2_temp_s2]]</f>
        <v>-1.4402791190258175E-15</v>
      </c>
      <c r="AE392" s="3">
        <f>inventory[[#This Row],[gas3_temp_s1]]+inventory[[#This Row],[gas3_temp_s2]]</f>
        <v>2.2195111349991824E-13</v>
      </c>
      <c r="AF392" s="142">
        <f>inventory[[#This Row],[other_temp_s1]]+inventory[[#This Row],[other_temp_s2]]</f>
        <v>0</v>
      </c>
      <c r="AG392" s="118">
        <f>inventory[[#This Row],[CO2_flux]]+AG391</f>
        <v>1</v>
      </c>
      <c r="AH392" s="118">
        <f>inventory[[#This Row],[CH4_flux]]+AH391</f>
        <v>1</v>
      </c>
      <c r="AI392" s="118">
        <f>inventory[[#This Row],[Gas1_flux]]+AI391</f>
        <v>1</v>
      </c>
      <c r="AJ392" s="118">
        <f>inventory[[#This Row],[Gas2_flux]]+AJ391</f>
        <v>1</v>
      </c>
      <c r="AK392" s="144">
        <f>inventory[[#This Row],[Gas3_flux]]+AK391</f>
        <v>1</v>
      </c>
      <c r="AL392" s="113">
        <f>A_CO2*(AX391*clim_sens1*(1-EXP(-1/clim_time1))
+AY391*clim_sens1*life1_CO2/(life1_CO2-clim_time1)*(EXP(-1/life1_CO2)-EXP(-1/clim_time1))
+AZ391*clim_sens1*life2_CO2/(life2_CO2-clim_time1)*(EXP(-1/life2_CO2)-EXP(-1/clim_time1))
+BA391*clim_sens1*life3_CO2/(life3_CO2-clim_time1)*(EXP(-1/life3_CO2)-EXP(-1/clim_time1)))
+AL391*EXP(-1/clim_time1)</f>
        <v>8.0126832479313711E-16</v>
      </c>
      <c r="AM392" s="113">
        <f>A_CO2*(AX391*clim_sens2*(1-EXP(-1/clim_time2))
+AY391*clim_sens2*life1_CO2/(life1_CO2-clim_time2)*(EXP(-1/life1_CO2)-EXP(-1/clim_time2))
+AZ391*clim_sens2*life2_CO2/(life2_CO2-clim_time2)*(EXP(-1/life2_CO2)-EXP(-1/clim_time2))
+BA391*clim_sens2*life3_CO2/(life3_CO2-clim_time2)*(EXP(-1/life3_CO2)-EXP(-1/clim_time2)))
+AM391*EXP(-1/clim_time2)</f>
        <v>3.9921495421417673E-16</v>
      </c>
      <c r="AN392" s="113">
        <f t="shared" ref="AN392:AN455" si="82">A_CH4*K391*clim_sens1*life_CH4/(life_CH4-clim_time1)*(EXP(-1/life_CH4)-EXP(-1/clim_time1))
+AN391*EXP(-1/clim_time1)</f>
        <v>1.3506858970042354E-26</v>
      </c>
      <c r="AO392" s="113">
        <f t="shared" ref="AO392:AO455" si="83">A_CH4*K391*clim_sens2*life_CH4/(life_CH4-clim_time2)*(EXP(-1/life_CH4)-EXP(-1/clim_time2))
+AO391*EXP(-1/clim_time2)</f>
        <v>1.1014751508318956E-15</v>
      </c>
      <c r="AP392" s="113">
        <f t="shared" ref="AP392:AP455" si="84">A_gas1*L391*clim_sens1*life_gas1/(life_gas1-clim_time1)*(EXP(-1/life_gas1)-EXP(-1/clim_time1))
+AP391*EXP(-1/clim_time1)</f>
        <v>1.0043834507418733E-14</v>
      </c>
      <c r="AQ392" s="113">
        <f t="shared" ref="AQ392:AQ455" si="85">A_gas1*L391*clim_sens2*life_gas1/(life_gas1-clim_time2)*(EXP(-1/life_gas1)-EXP(-1/clim_time2))
+AQ391*EXP(-1/clim_time2)</f>
        <v>2.2410676249901126E-14</v>
      </c>
      <c r="AR392" s="113">
        <f t="shared" ref="AR392:AR455" si="86">A_gas2*M391*clim_sens1*life_gas2/(life_gas2-clim_time1)*(EXP(-1/life_gas2)-EXP(-1/clim_time1))
+AR391*EXP(-1/clim_time1)</f>
        <v>-3.2938064406651396E-33</v>
      </c>
      <c r="AS392" s="113">
        <f t="shared" ref="AS392:AS455" si="87">A_gas2*M391*clim_sens2*life_gas2/(life_gas2-clim_time2)*(EXP(-1/life_gas2)-EXP(-1/clim_time2))
+AS391*EXP(-1/clim_time2)</f>
        <v>-1.4402791190258175E-15</v>
      </c>
      <c r="AT392" s="113">
        <f t="shared" ref="AT392:AT455" si="88">A_gas3*N391*clim_sens1*life_gas3/(life_gas3-clim_time1)*(EXP(-1/life_gas3)-EXP(-1/clim_time1))
+AT391*EXP(-1/clim_time1)</f>
        <v>1.5915306899649341E-15</v>
      </c>
      <c r="AU392" s="113">
        <f t="shared" ref="AU392:AU455" si="89">A_gas3*N391*clim_sens2*life_gas3/(life_gas3-clim_time2)*(EXP(-1/life_gas3)-EXP(-1/clim_time2))
+AU391*EXP(-1/clim_time2)</f>
        <v>2.203595828099533E-13</v>
      </c>
      <c r="AV392" s="113">
        <f t="shared" ref="AV392:AV455" si="90">T391*Other_forcing_efficacy*clim_sens1*(1-EXP(-1/clim_time1))
+AV391*EXP(-1/clim_time1)</f>
        <v>0</v>
      </c>
      <c r="AW392" s="149">
        <f>T391*Other_forcing_efficacy*clim_sens2*(1-EXP(-1/clim_time2))
+AW391*EXP(-1/clim_time2)</f>
        <v>0</v>
      </c>
      <c r="AX392" s="113">
        <f>p_0*(inventory[[#This Row],[CO2_flux]]+inventory[[#This Row],[CH4_to_CO2]])+AX391</f>
        <v>0.51608749999999026</v>
      </c>
      <c r="AY392" s="113">
        <f>p_1*(inventory[[#This Row],[CO2_flux]]+inventory[[#This Row],[CH4_to_CO2]])+AY391*EXP(-1/life1_CO2)</f>
        <v>0.20435315605951185</v>
      </c>
      <c r="AZ392" s="113">
        <f>p_2*(inventory[[#This Row],[CO2_flux]]+inventory[[#This Row],[CH4_to_CO2]])+AZ391*EXP(-1/life2_CO2)</f>
        <v>2.3322035850416516E-5</v>
      </c>
      <c r="BA392" s="113">
        <f>p_3*(inventory[[#This Row],[CO2_flux]]+inventory[[#This Row],[CH4_to_CO2]])+BA391*EXP(-1/life3_CO2)</f>
        <v>7.4352560656523083E-15</v>
      </c>
      <c r="BB392" s="113">
        <f>IF(fossil_CH4,K391*(1-EXP(-1/life_CH4))*CH4_to_CO2,0)</f>
        <v>3.7876285380141332E-15</v>
      </c>
    </row>
    <row r="393" spans="1:54" x14ac:dyDescent="0.2">
      <c r="A393" s="43">
        <v>386</v>
      </c>
      <c r="B393" s="107">
        <v>0</v>
      </c>
      <c r="C393" s="107">
        <v>0</v>
      </c>
      <c r="D393" s="107">
        <v>0</v>
      </c>
      <c r="E393" s="107">
        <v>0</v>
      </c>
      <c r="F393" s="107">
        <v>0</v>
      </c>
      <c r="G393" s="107">
        <v>0</v>
      </c>
      <c r="H393" s="131">
        <f>SUM(inventory[[#This Row],[CO2_IRF]:[other_IRF]])</f>
        <v>5.2063674553481709E-10</v>
      </c>
      <c r="I393" s="133">
        <f>SUM(inventory[[#This Row],[CO2_temp]:[other_temp]])</f>
        <v>2.5457568418406294E-13</v>
      </c>
      <c r="J393" s="117">
        <f>SUM(inventory[[#This Row],[CO2_mass0]:[CO2_mass3]])</f>
        <v>0.71994586799644311</v>
      </c>
      <c r="K393" s="117">
        <f>inventory[[#This Row],[CH4_flux]]+K392*EXP(-1/life_CH4)</f>
        <v>3.0257501489139153E-14</v>
      </c>
      <c r="L393" s="117">
        <f>inventory[[#This Row],[Gas1_flux]]+L392*EXP(-1/life_gas1)</f>
        <v>4.1168468445706069E-2</v>
      </c>
      <c r="M393" s="117">
        <f>inventory[[#This Row],[Gas2_flux]]+M392*EXP(-1/life_gas2)</f>
        <v>0</v>
      </c>
      <c r="N393" s="140">
        <f>inventory[[#This Row],[Gas3_flux]]+N392*EXP(-1/life_gas3)</f>
        <v>1.8824283035412813E-4</v>
      </c>
      <c r="O393" s="3">
        <f>inventory[[#This Row],[CO2]]*A_CO2</f>
        <v>1.2611291769693692E-15</v>
      </c>
      <c r="P393" s="3">
        <f>inventory[[#This Row],[CH4]]*A_CH4</f>
        <v>6.3700043420934594E-27</v>
      </c>
      <c r="Q393" s="3">
        <f>inventory[[#This Row],[gas1]]*A_gas1</f>
        <v>1.4690412764732629E-14</v>
      </c>
      <c r="R393" s="3">
        <f>inventory[[#This Row],[gas2]]*A_gas2</f>
        <v>0</v>
      </c>
      <c r="S393" s="3">
        <f>inventory[[#This Row],[gas3]]*A_gas3</f>
        <v>2.0063340399336738E-15</v>
      </c>
      <c r="T393" s="142">
        <f>inventory[[#This Row],[Other_forcing]]/earth_area</f>
        <v>0</v>
      </c>
      <c r="U393" s="3">
        <f>U392+A_CO2*(AX392+AY392*life1_CO2*(1-EXP(-1/life1_CO2))+AZ392*life2_CO2*(1-EXP(-1/life2_CO2))+BA392*life3_CO2*(1-EXP(-1/life3_CO2)))</f>
        <v>6.1679512547833513E-13</v>
      </c>
      <c r="V393" s="3">
        <f t="shared" si="78"/>
        <v>2.6105279667691371E-12</v>
      </c>
      <c r="W393" s="3">
        <f t="shared" si="79"/>
        <v>4.1399678243141969E-11</v>
      </c>
      <c r="X393" s="3">
        <f t="shared" si="80"/>
        <v>-3.5199999999999995E-12</v>
      </c>
      <c r="Y393" s="3">
        <f t="shared" si="81"/>
        <v>4.7952974419942762E-10</v>
      </c>
      <c r="Z393" s="142">
        <f>Z392+inventory[[#This Row],[Other_radfor]]</f>
        <v>0</v>
      </c>
      <c r="AA393" s="3">
        <f>SUM(inventory[[#This Row],[CO2_temp_s1]:[CO2_temp_s2]])</f>
        <v>1.2002442961062192E-15</v>
      </c>
      <c r="AB393" s="3">
        <f>inventory[[#This Row],[CH4_temp_s1]]+inventory[[#This Row],[CH4_temp_s2]]</f>
        <v>1.0987886274196706E-15</v>
      </c>
      <c r="AC393" s="3">
        <f>inventory[[#This Row],[gas1_temp_s1]]+inventory[[#This Row],[gas1_temp_s2]]</f>
        <v>3.2332620609477464E-14</v>
      </c>
      <c r="AD393" s="3">
        <f>inventory[[#This Row],[gas2_temp_s1]]+inventory[[#This Row],[gas2_temp_s2]]</f>
        <v>-1.4367662448693411E-15</v>
      </c>
      <c r="AE393" s="3">
        <f>inventory[[#This Row],[gas3_temp_s1]]+inventory[[#This Row],[gas3_temp_s2]]</f>
        <v>2.2138079689592891E-13</v>
      </c>
      <c r="AF393" s="142">
        <f>inventory[[#This Row],[other_temp_s1]]+inventory[[#This Row],[other_temp_s2]]</f>
        <v>0</v>
      </c>
      <c r="AG393" s="118">
        <f>inventory[[#This Row],[CO2_flux]]+AG392</f>
        <v>1</v>
      </c>
      <c r="AH393" s="118">
        <f>inventory[[#This Row],[CH4_flux]]+AH392</f>
        <v>1</v>
      </c>
      <c r="AI393" s="118">
        <f>inventory[[#This Row],[Gas1_flux]]+AI392</f>
        <v>1</v>
      </c>
      <c r="AJ393" s="118">
        <f>inventory[[#This Row],[Gas2_flux]]+AJ392</f>
        <v>1</v>
      </c>
      <c r="AK393" s="144">
        <f>inventory[[#This Row],[Gas3_flux]]+AK392</f>
        <v>1</v>
      </c>
      <c r="AL393" s="113">
        <f>A_CO2*(AX392*clim_sens1*(1-EXP(-1/clim_time1))
+AY392*clim_sens1*life1_CO2/(life1_CO2-clim_time1)*(EXP(-1/life1_CO2)-EXP(-1/clim_time1))
+AZ392*clim_sens1*life2_CO2/(life2_CO2-clim_time1)*(EXP(-1/life2_CO2)-EXP(-1/clim_time1))
+BA392*clim_sens1*life3_CO2/(life3_CO2-clim_time1)*(EXP(-1/life3_CO2)-EXP(-1/clim_time1)))
+AL392*EXP(-1/clim_time1)</f>
        <v>8.0068299090606008E-16</v>
      </c>
      <c r="AM393" s="113">
        <f>A_CO2*(AX392*clim_sens2*(1-EXP(-1/clim_time2))
+AY392*clim_sens2*life1_CO2/(life1_CO2-clim_time2)*(EXP(-1/life1_CO2)-EXP(-1/clim_time2))
+AZ392*clim_sens2*life2_CO2/(life2_CO2-clim_time2)*(EXP(-1/life2_CO2)-EXP(-1/clim_time2))
+BA392*clim_sens2*life3_CO2/(life3_CO2-clim_time2)*(EXP(-1/life3_CO2)-EXP(-1/clim_time2)))
+AM392*EXP(-1/clim_time2)</f>
        <v>3.9956130520015905E-16</v>
      </c>
      <c r="AN393" s="113">
        <f t="shared" si="82"/>
        <v>1.2460360945445608E-26</v>
      </c>
      <c r="AO393" s="113">
        <f t="shared" si="83"/>
        <v>1.0987886274072101E-15</v>
      </c>
      <c r="AP393" s="113">
        <f t="shared" si="84"/>
        <v>9.9611696714040968E-15</v>
      </c>
      <c r="AQ393" s="113">
        <f t="shared" si="85"/>
        <v>2.2371450938073366E-14</v>
      </c>
      <c r="AR393" s="113">
        <f t="shared" si="86"/>
        <v>-2.9241278047258962E-33</v>
      </c>
      <c r="AS393" s="113">
        <f t="shared" si="87"/>
        <v>-1.4367662448693411E-15</v>
      </c>
      <c r="AT393" s="113">
        <f t="shared" si="88"/>
        <v>1.5565534170469029E-15</v>
      </c>
      <c r="AU393" s="113">
        <f t="shared" si="89"/>
        <v>2.19824243478882E-13</v>
      </c>
      <c r="AV393" s="113">
        <f t="shared" si="90"/>
        <v>0</v>
      </c>
      <c r="AW393" s="149">
        <f>T392*Other_forcing_efficacy*clim_sens2*(1-EXP(-1/clim_time2))
+AW392*EXP(-1/clim_time2)</f>
        <v>0</v>
      </c>
      <c r="AX393" s="113">
        <f>p_0*(inventory[[#This Row],[CO2_flux]]+inventory[[#This Row],[CH4_to_CO2]])+AX392</f>
        <v>0.51608749999999104</v>
      </c>
      <c r="AY393" s="113">
        <f>p_1*(inventory[[#This Row],[CO2_flux]]+inventory[[#This Row],[CH4_to_CO2]])+AY392*EXP(-1/life1_CO2)</f>
        <v>0.2038356755664249</v>
      </c>
      <c r="AZ393" s="113">
        <f>p_2*(inventory[[#This Row],[CO2_flux]]+inventory[[#This Row],[CH4_to_CO2]])+AZ392*EXP(-1/life2_CO2)</f>
        <v>2.2692430020256547E-5</v>
      </c>
      <c r="BA393" s="113">
        <f>p_3*(inventory[[#This Row],[CO2_flux]]+inventory[[#This Row],[CH4_to_CO2]])+BA392*EXP(-1/life3_CO2)</f>
        <v>6.8591797087267694E-15</v>
      </c>
      <c r="BB393" s="113">
        <f>IF(fossil_CH4,K392*(1-EXP(-1/life_CH4))*CH4_to_CO2,0)</f>
        <v>3.4941667889768517E-15</v>
      </c>
    </row>
    <row r="394" spans="1:54" x14ac:dyDescent="0.2">
      <c r="A394" s="43">
        <v>387</v>
      </c>
      <c r="B394" s="107">
        <v>0</v>
      </c>
      <c r="C394" s="107">
        <v>0</v>
      </c>
      <c r="D394" s="107">
        <v>0</v>
      </c>
      <c r="E394" s="107">
        <v>0</v>
      </c>
      <c r="F394" s="107">
        <v>0</v>
      </c>
      <c r="G394" s="107">
        <v>0</v>
      </c>
      <c r="H394" s="131">
        <f>SUM(inventory[[#This Row],[CO2_IRF]:[other_IRF]])</f>
        <v>5.2065462029229695E-10</v>
      </c>
      <c r="I394" s="133">
        <f>SUM(inventory[[#This Row],[CO2_temp]:[other_temp]])</f>
        <v>2.5388673924928543E-13</v>
      </c>
      <c r="J394" s="117">
        <f>SUM(inventory[[#This Row],[CO2_mass0]:[CO2_mass3]])</f>
        <v>0.71942908530272276</v>
      </c>
      <c r="K394" s="117">
        <f>inventory[[#This Row],[CH4_flux]]+K393*EXP(-1/life_CH4)</f>
        <v>2.7913179911829341E-14</v>
      </c>
      <c r="L394" s="117">
        <f>inventory[[#This Row],[Gas1_flux]]+L393*EXP(-1/life_gas1)</f>
        <v>4.0829635235090707E-2</v>
      </c>
      <c r="M394" s="117">
        <f>inventory[[#This Row],[Gas2_flux]]+M393*EXP(-1/life_gas2)</f>
        <v>0</v>
      </c>
      <c r="N394" s="140">
        <f>inventory[[#This Row],[Gas3_flux]]+N393*EXP(-1/life_gas3)</f>
        <v>1.8410579366757575E-4</v>
      </c>
      <c r="O394" s="3">
        <f>inventory[[#This Row],[CO2]]*A_CO2</f>
        <v>1.2602239287247792E-15</v>
      </c>
      <c r="P394" s="3">
        <f>inventory[[#This Row],[CH4]]*A_CH4</f>
        <v>5.8764626452654127E-27</v>
      </c>
      <c r="Q394" s="3">
        <f>inventory[[#This Row],[gas1]]*A_gas1</f>
        <v>1.456950470304693E-14</v>
      </c>
      <c r="R394" s="3">
        <f>inventory[[#This Row],[gas2]]*A_gas2</f>
        <v>0</v>
      </c>
      <c r="S394" s="3">
        <f>inventory[[#This Row],[gas3]]*A_gas3</f>
        <v>1.9622405808995649E-15</v>
      </c>
      <c r="T394" s="142">
        <f>inventory[[#This Row],[Other_forcing]]/earth_area</f>
        <v>0</v>
      </c>
      <c r="U394" s="3">
        <f>U393+A_CO2*(AX393+AY393*life1_CO2*(1-EXP(-1/life1_CO2))+AZ393*life2_CO2*(1-EXP(-1/life2_CO2))+BA393*life3_CO2*(1-EXP(-1/life3_CO2)))</f>
        <v>6.1805580183769047E-13</v>
      </c>
      <c r="V394" s="3">
        <f t="shared" si="78"/>
        <v>2.6105279667691432E-12</v>
      </c>
      <c r="W394" s="3">
        <f t="shared" si="79"/>
        <v>4.1414308118605939E-11</v>
      </c>
      <c r="X394" s="3">
        <f t="shared" si="80"/>
        <v>-3.5199999999999995E-12</v>
      </c>
      <c r="Y394" s="3">
        <f t="shared" si="81"/>
        <v>4.7953172840508416E-10</v>
      </c>
      <c r="Z394" s="142">
        <f>Z393+inventory[[#This Row],[Other_radfor]]</f>
        <v>0</v>
      </c>
      <c r="AA394" s="3">
        <f>SUM(inventory[[#This Row],[CO2_temp_s1]:[CO2_temp_s2]])</f>
        <v>1.2000050243726249E-15</v>
      </c>
      <c r="AB394" s="3">
        <f>inventory[[#This Row],[CH4_temp_s1]]+inventory[[#This Row],[CH4_temp_s2]]</f>
        <v>1.0961086564869243E-15</v>
      </c>
      <c r="AC394" s="3">
        <f>inventory[[#This Row],[gas1_temp_s1]]+inventory[[#This Row],[gas1_temp_s2]]</f>
        <v>3.2211379463186149E-14</v>
      </c>
      <c r="AD394" s="3">
        <f>inventory[[#This Row],[gas2_temp_s1]]+inventory[[#This Row],[gas2_temp_s2]]</f>
        <v>-1.4332619386943597E-15</v>
      </c>
      <c r="AE394" s="3">
        <f>inventory[[#This Row],[gas3_temp_s1]]+inventory[[#This Row],[gas3_temp_s2]]</f>
        <v>2.2081250804393407E-13</v>
      </c>
      <c r="AF394" s="142">
        <f>inventory[[#This Row],[other_temp_s1]]+inventory[[#This Row],[other_temp_s2]]</f>
        <v>0</v>
      </c>
      <c r="AG394" s="118">
        <f>inventory[[#This Row],[CO2_flux]]+AG393</f>
        <v>1</v>
      </c>
      <c r="AH394" s="118">
        <f>inventory[[#This Row],[CH4_flux]]+AH393</f>
        <v>1</v>
      </c>
      <c r="AI394" s="118">
        <f>inventory[[#This Row],[Gas1_flux]]+AI393</f>
        <v>1</v>
      </c>
      <c r="AJ394" s="118">
        <f>inventory[[#This Row],[Gas2_flux]]+AJ393</f>
        <v>1</v>
      </c>
      <c r="AK394" s="144">
        <f>inventory[[#This Row],[Gas3_flux]]+AK393</f>
        <v>1</v>
      </c>
      <c r="AL394" s="113">
        <f>A_CO2*(AX393*clim_sens1*(1-EXP(-1/clim_time1))
+AY393*clim_sens1*life1_CO2/(life1_CO2-clim_time1)*(EXP(-1/life1_CO2)-EXP(-1/clim_time1))
+AZ393*clim_sens1*life2_CO2/(life2_CO2-clim_time1)*(EXP(-1/life2_CO2)-EXP(-1/clim_time1))
+BA393*clim_sens1*life3_CO2/(life3_CO2-clim_time1)*(EXP(-1/life3_CO2)-EXP(-1/clim_time1)))
+AL393*EXP(-1/clim_time1)</f>
        <v>8.0009916135828011E-16</v>
      </c>
      <c r="AM394" s="113">
        <f>A_CO2*(AX393*clim_sens2*(1-EXP(-1/clim_time2))
+AY393*clim_sens2*life1_CO2/(life1_CO2-clim_time2)*(EXP(-1/life1_CO2)-EXP(-1/clim_time2))
+AZ393*clim_sens2*life2_CO2/(life2_CO2-clim_time2)*(EXP(-1/life2_CO2)-EXP(-1/clim_time2))
+BA393*clim_sens2*life3_CO2/(life3_CO2-clim_time2)*(EXP(-1/life3_CO2)-EXP(-1/clim_time2)))
+AM393*EXP(-1/clim_time2)</f>
        <v>3.9990586301434483E-16</v>
      </c>
      <c r="AN394" s="113">
        <f t="shared" si="82"/>
        <v>1.1494944542736508E-26</v>
      </c>
      <c r="AO394" s="113">
        <f t="shared" si="83"/>
        <v>1.0961086564754294E-15</v>
      </c>
      <c r="AP394" s="113">
        <f t="shared" si="84"/>
        <v>9.8791852005536095E-15</v>
      </c>
      <c r="AQ394" s="113">
        <f t="shared" si="85"/>
        <v>2.233219426263254E-14</v>
      </c>
      <c r="AR394" s="113">
        <f t="shared" si="86"/>
        <v>-2.5959398563336426E-33</v>
      </c>
      <c r="AS394" s="113">
        <f t="shared" si="87"/>
        <v>-1.4332619386943597E-15</v>
      </c>
      <c r="AT394" s="113">
        <f t="shared" si="88"/>
        <v>1.5223448441159324E-15</v>
      </c>
      <c r="AU394" s="113">
        <f t="shared" si="89"/>
        <v>2.1929016319981813E-13</v>
      </c>
      <c r="AV394" s="113">
        <f t="shared" si="90"/>
        <v>0</v>
      </c>
      <c r="AW394" s="149">
        <f>T393*Other_forcing_efficacy*clim_sens2*(1-EXP(-1/clim_time2))
+AW393*EXP(-1/clim_time2)</f>
        <v>0</v>
      </c>
      <c r="AX394" s="113">
        <f>p_0*(inventory[[#This Row],[CO2_flux]]+inventory[[#This Row],[CH4_to_CO2]])+AX393</f>
        <v>0.51608749999999171</v>
      </c>
      <c r="AY394" s="113">
        <f>p_1*(inventory[[#This Row],[CO2_flux]]+inventory[[#This Row],[CH4_to_CO2]])+AY393*EXP(-1/life1_CO2)</f>
        <v>0.20331950548158356</v>
      </c>
      <c r="AZ394" s="113">
        <f>p_2*(inventory[[#This Row],[CO2_flux]]+inventory[[#This Row],[CH4_to_CO2]])+AZ393*EXP(-1/life2_CO2)</f>
        <v>2.2079821141081136E-5</v>
      </c>
      <c r="BA394" s="113">
        <f>p_3*(inventory[[#This Row],[CO2_flux]]+inventory[[#This Row],[CH4_to_CO2]])+BA393*EXP(-1/life3_CO2)</f>
        <v>6.3277371836529232E-15</v>
      </c>
      <c r="BB394" s="113">
        <f>IF(fossil_CH4,K393*(1-EXP(-1/life_CH4))*CH4_to_CO2,0)</f>
        <v>3.2234421688009896E-15</v>
      </c>
    </row>
    <row r="395" spans="1:54" x14ac:dyDescent="0.2">
      <c r="A395" s="43">
        <v>388</v>
      </c>
      <c r="B395" s="107">
        <v>0</v>
      </c>
      <c r="C395" s="107">
        <v>0</v>
      </c>
      <c r="D395" s="107">
        <v>0</v>
      </c>
      <c r="E395" s="107">
        <v>0</v>
      </c>
      <c r="F395" s="107">
        <v>0</v>
      </c>
      <c r="G395" s="107">
        <v>0</v>
      </c>
      <c r="H395" s="131">
        <f>SUM(inventory[[#This Row],[CO2_IRF]:[other_IRF]])</f>
        <v>5.2067233012873253E-10</v>
      </c>
      <c r="I395" s="133">
        <f>SUM(inventory[[#This Row],[CO2_temp]:[other_temp]])</f>
        <v>2.5320044535403521E-13</v>
      </c>
      <c r="J395" s="117">
        <f>SUM(inventory[[#This Row],[CO2_mass0]:[CO2_mass3]])</f>
        <v>0.71891362623701871</v>
      </c>
      <c r="K395" s="117">
        <f>inventory[[#This Row],[CH4_flux]]+K394*EXP(-1/life_CH4)</f>
        <v>2.5750494074000965E-14</v>
      </c>
      <c r="L395" s="117">
        <f>inventory[[#This Row],[Gas1_flux]]+L394*EXP(-1/life_gas1)</f>
        <v>4.0493590759372478E-2</v>
      </c>
      <c r="M395" s="117">
        <f>inventory[[#This Row],[Gas2_flux]]+M394*EXP(-1/life_gas2)</f>
        <v>0</v>
      </c>
      <c r="N395" s="140">
        <f>inventory[[#This Row],[Gas3_flux]]+N394*EXP(-1/life_gas3)</f>
        <v>1.8005967716381961E-4</v>
      </c>
      <c r="O395" s="3">
        <f>inventory[[#This Row],[CO2]]*A_CO2</f>
        <v>1.2593209990793855E-15</v>
      </c>
      <c r="P395" s="3">
        <f>inventory[[#This Row],[CH4]]*A_CH4</f>
        <v>5.4211600756697124E-27</v>
      </c>
      <c r="Q395" s="3">
        <f>inventory[[#This Row],[gas1]]*A_gas1</f>
        <v>1.4449591763800245E-14</v>
      </c>
      <c r="R395" s="3">
        <f>inventory[[#This Row],[gas2]]*A_gas2</f>
        <v>0</v>
      </c>
      <c r="S395" s="3">
        <f>inventory[[#This Row],[gas3]]*A_gas3</f>
        <v>1.9191161694372438E-15</v>
      </c>
      <c r="T395" s="142">
        <f>inventory[[#This Row],[Other_forcing]]/earth_area</f>
        <v>0</v>
      </c>
      <c r="U395" s="3">
        <f>U394+A_CO2*(AX394+AY394*life1_CO2*(1-EXP(-1/life1_CO2))+AZ394*life2_CO2*(1-EXP(-1/life2_CO2))+BA394*life3_CO2*(1-EXP(-1/life3_CO2)))</f>
        <v>6.1931557410865069E-13</v>
      </c>
      <c r="V395" s="3">
        <f t="shared" si="78"/>
        <v>2.6105279667691488E-12</v>
      </c>
      <c r="W395" s="3">
        <f t="shared" si="79"/>
        <v>4.1428817584254787E-11</v>
      </c>
      <c r="X395" s="3">
        <f t="shared" si="80"/>
        <v>-3.5199999999999995E-12</v>
      </c>
      <c r="Y395" s="3">
        <f t="shared" si="81"/>
        <v>4.7953366900359996E-10</v>
      </c>
      <c r="Z395" s="142">
        <f>Z394+inventory[[#This Row],[Other_radfor]]</f>
        <v>0</v>
      </c>
      <c r="AA395" s="3">
        <f>SUM(inventory[[#This Row],[CO2_temp_s1]:[CO2_temp_s2]])</f>
        <v>1.199765466203403E-15</v>
      </c>
      <c r="AB395" s="3">
        <f>inventory[[#This Row],[CH4_temp_s1]]+inventory[[#This Row],[CH4_temp_s2]]</f>
        <v>1.093435222065476E-15</v>
      </c>
      <c r="AC395" s="3">
        <f>inventory[[#This Row],[gas1_temp_s1]]+inventory[[#This Row],[gas1_temp_s2]]</f>
        <v>3.2090782840811059E-14</v>
      </c>
      <c r="AD395" s="3">
        <f>inventory[[#This Row],[gas2_temp_s1]]+inventory[[#This Row],[gas2_temp_s2]]</f>
        <v>-1.4297661796033675E-15</v>
      </c>
      <c r="AE395" s="3">
        <f>inventory[[#This Row],[gas3_temp_s1]]+inventory[[#This Row],[gas3_temp_s2]]</f>
        <v>2.2024622800455862E-13</v>
      </c>
      <c r="AF395" s="142">
        <f>inventory[[#This Row],[other_temp_s1]]+inventory[[#This Row],[other_temp_s2]]</f>
        <v>0</v>
      </c>
      <c r="AG395" s="118">
        <f>inventory[[#This Row],[CO2_flux]]+AG394</f>
        <v>1</v>
      </c>
      <c r="AH395" s="118">
        <f>inventory[[#This Row],[CH4_flux]]+AH394</f>
        <v>1</v>
      </c>
      <c r="AI395" s="118">
        <f>inventory[[#This Row],[Gas1_flux]]+AI394</f>
        <v>1</v>
      </c>
      <c r="AJ395" s="118">
        <f>inventory[[#This Row],[Gas2_flux]]+AJ394</f>
        <v>1</v>
      </c>
      <c r="AK395" s="144">
        <f>inventory[[#This Row],[Gas3_flux]]+AK394</f>
        <v>1</v>
      </c>
      <c r="AL395" s="113">
        <f>A_CO2*(AX394*clim_sens1*(1-EXP(-1/clim_time1))
+AY394*clim_sens1*life1_CO2/(life1_CO2-clim_time1)*(EXP(-1/life1_CO2)-EXP(-1/clim_time1))
+AZ394*clim_sens1*life2_CO2/(life2_CO2-clim_time1)*(EXP(-1/life2_CO2)-EXP(-1/clim_time1))
+BA394*clim_sens1*life3_CO2/(life3_CO2-clim_time1)*(EXP(-1/life3_CO2)-EXP(-1/clim_time1)))
+AL394*EXP(-1/clim_time1)</f>
        <v>7.9951683174357903E-16</v>
      </c>
      <c r="AM395" s="113">
        <f>A_CO2*(AX394*clim_sens2*(1-EXP(-1/clim_time2))
+AY394*clim_sens2*life1_CO2/(life1_CO2-clim_time2)*(EXP(-1/life1_CO2)-EXP(-1/clim_time2))
+AZ394*clim_sens2*life2_CO2/(life2_CO2-clim_time2)*(EXP(-1/life2_CO2)-EXP(-1/clim_time2))
+BA394*clim_sens2*life3_CO2/(life3_CO2-clim_time2)*(EXP(-1/life3_CO2)-EXP(-1/clim_time2)))
+AM394*EXP(-1/clim_time2)</f>
        <v>4.0024863445982389E-16</v>
      </c>
      <c r="AN395" s="113">
        <f t="shared" si="82"/>
        <v>1.0604327639515812E-26</v>
      </c>
      <c r="AO395" s="113">
        <f t="shared" si="83"/>
        <v>1.0934352220548718E-15</v>
      </c>
      <c r="AP395" s="113">
        <f t="shared" si="84"/>
        <v>9.7978754951857276E-15</v>
      </c>
      <c r="AQ395" s="113">
        <f t="shared" si="85"/>
        <v>2.2292907345625332E-14</v>
      </c>
      <c r="AR395" s="113">
        <f t="shared" si="86"/>
        <v>-2.3045859099627244E-33</v>
      </c>
      <c r="AS395" s="113">
        <f t="shared" si="87"/>
        <v>-1.4297661796033675E-15</v>
      </c>
      <c r="AT395" s="113">
        <f t="shared" si="88"/>
        <v>1.4888880773543855E-15</v>
      </c>
      <c r="AU395" s="113">
        <f t="shared" si="89"/>
        <v>2.1875733992720424E-13</v>
      </c>
      <c r="AV395" s="113">
        <f t="shared" si="90"/>
        <v>0</v>
      </c>
      <c r="AW395" s="149">
        <f>T394*Other_forcing_efficacy*clim_sens2*(1-EXP(-1/clim_time2))
+AW394*EXP(-1/clim_time2)</f>
        <v>0</v>
      </c>
      <c r="AX395" s="113">
        <f>p_0*(inventory[[#This Row],[CO2_flux]]+inventory[[#This Row],[CH4_to_CO2]])+AX394</f>
        <v>0.51608749999999237</v>
      </c>
      <c r="AY395" s="113">
        <f>p_1*(inventory[[#This Row],[CO2_flux]]+inventory[[#This Row],[CH4_to_CO2]])+AY394*EXP(-1/life1_CO2)</f>
        <v>0.20280464248666027</v>
      </c>
      <c r="AZ395" s="113">
        <f>p_2*(inventory[[#This Row],[CO2_flux]]+inventory[[#This Row],[CH4_to_CO2]])+AZ394*EXP(-1/life2_CO2)</f>
        <v>2.1483750360181969E-5</v>
      </c>
      <c r="BA395" s="113">
        <f>p_3*(inventory[[#This Row],[CO2_flux]]+inventory[[#This Row],[CH4_to_CO2]])+BA394*EXP(-1/life3_CO2)</f>
        <v>5.8374703048589869E-15</v>
      </c>
      <c r="BB395" s="113">
        <f>IF(fossil_CH4,K394*(1-EXP(-1/life_CH4))*CH4_to_CO2,0)</f>
        <v>2.9736930270140193E-15</v>
      </c>
    </row>
    <row r="396" spans="1:54" x14ac:dyDescent="0.2">
      <c r="A396" s="43">
        <v>389</v>
      </c>
      <c r="B396" s="107">
        <v>0</v>
      </c>
      <c r="C396" s="107">
        <v>0</v>
      </c>
      <c r="D396" s="107">
        <v>0</v>
      </c>
      <c r="E396" s="107">
        <v>0</v>
      </c>
      <c r="F396" s="107">
        <v>0</v>
      </c>
      <c r="G396" s="107">
        <v>0</v>
      </c>
      <c r="H396" s="131">
        <f>SUM(inventory[[#This Row],[CO2_IRF]:[other_IRF]])</f>
        <v>5.2068987699582061E-10</v>
      </c>
      <c r="I396" s="133">
        <f>SUM(inventory[[#This Row],[CO2_temp]:[other_temp]])</f>
        <v>2.5251677947708606E-13</v>
      </c>
      <c r="J396" s="117">
        <f>SUM(inventory[[#This Row],[CO2_mass0]:[CO2_mass3]])</f>
        <v>0.71839948704294088</v>
      </c>
      <c r="K396" s="117">
        <f>inventory[[#This Row],[CH4_flux]]+K395*EXP(-1/life_CH4)</f>
        <v>2.3755371016476286E-14</v>
      </c>
      <c r="L396" s="117">
        <f>inventory[[#This Row],[Gas1_flux]]+L395*EXP(-1/life_gas1)</f>
        <v>4.0160312066130882E-2</v>
      </c>
      <c r="M396" s="117">
        <f>inventory[[#This Row],[Gas2_flux]]+M395*EXP(-1/life_gas2)</f>
        <v>0</v>
      </c>
      <c r="N396" s="140">
        <f>inventory[[#This Row],[Gas3_flux]]+N395*EXP(-1/life_gas3)</f>
        <v>1.7610248267840869E-4</v>
      </c>
      <c r="O396" s="3">
        <f>inventory[[#This Row],[CO2]]*A_CO2</f>
        <v>1.2584203814531192E-15</v>
      </c>
      <c r="P396" s="3">
        <f>inventory[[#This Row],[CH4]]*A_CH4</f>
        <v>5.0011339031846899E-27</v>
      </c>
      <c r="Q396" s="3">
        <f>inventory[[#This Row],[gas1]]*A_gas1</f>
        <v>1.4330665756730863E-14</v>
      </c>
      <c r="R396" s="3">
        <f>inventory[[#This Row],[gas2]]*A_gas2</f>
        <v>0</v>
      </c>
      <c r="S396" s="3">
        <f>inventory[[#This Row],[gas3]]*A_gas3</f>
        <v>1.8769395086646567E-15</v>
      </c>
      <c r="T396" s="142">
        <f>inventory[[#This Row],[Other_forcing]]/earth_area</f>
        <v>0</v>
      </c>
      <c r="U396" s="3">
        <f>U395+A_CO2*(AX395+AY395*life1_CO2*(1-EXP(-1/life1_CO2))+AZ395*life2_CO2*(1-EXP(-1/life2_CO2))+BA395*life3_CO2*(1-EXP(-1/life3_CO2)))</f>
        <v>6.2057444460652189E-13</v>
      </c>
      <c r="V396" s="3">
        <f t="shared" si="78"/>
        <v>2.6105279667691541E-12</v>
      </c>
      <c r="W396" s="3">
        <f t="shared" si="79"/>
        <v>4.1443207631110183E-11</v>
      </c>
      <c r="X396" s="3">
        <f t="shared" si="80"/>
        <v>-3.5199999999999995E-12</v>
      </c>
      <c r="Y396" s="3">
        <f t="shared" si="81"/>
        <v>4.7953556695333477E-10</v>
      </c>
      <c r="Z396" s="142">
        <f>Z395+inventory[[#This Row],[Other_radfor]]</f>
        <v>0</v>
      </c>
      <c r="AA396" s="3">
        <f>SUM(inventory[[#This Row],[CO2_temp_s1]:[CO2_temp_s2]])</f>
        <v>1.1995256239991972E-15</v>
      </c>
      <c r="AB396" s="3">
        <f>inventory[[#This Row],[CH4_temp_s1]]+inventory[[#This Row],[CH4_temp_s2]]</f>
        <v>1.0907683082126174E-15</v>
      </c>
      <c r="AC396" s="3">
        <f>inventory[[#This Row],[gas1_temp_s1]]+inventory[[#This Row],[gas1_temp_s2]]</f>
        <v>3.1970826299462983E-14</v>
      </c>
      <c r="AD396" s="3">
        <f>inventory[[#This Row],[gas2_temp_s1]]+inventory[[#This Row],[gas2_temp_s2]]</f>
        <v>-1.4262789467498287E-15</v>
      </c>
      <c r="AE396" s="3">
        <f>inventory[[#This Row],[gas3_temp_s1]]+inventory[[#This Row],[gas3_temp_s2]]</f>
        <v>2.1968193819216109E-13</v>
      </c>
      <c r="AF396" s="142">
        <f>inventory[[#This Row],[other_temp_s1]]+inventory[[#This Row],[other_temp_s2]]</f>
        <v>0</v>
      </c>
      <c r="AG396" s="118">
        <f>inventory[[#This Row],[CO2_flux]]+AG395</f>
        <v>1</v>
      </c>
      <c r="AH396" s="118">
        <f>inventory[[#This Row],[CH4_flux]]+AH395</f>
        <v>1</v>
      </c>
      <c r="AI396" s="118">
        <f>inventory[[#This Row],[Gas1_flux]]+AI395</f>
        <v>1</v>
      </c>
      <c r="AJ396" s="118">
        <f>inventory[[#This Row],[Gas2_flux]]+AJ395</f>
        <v>1</v>
      </c>
      <c r="AK396" s="144">
        <f>inventory[[#This Row],[Gas3_flux]]+AK395</f>
        <v>1</v>
      </c>
      <c r="AL396" s="113">
        <f>A_CO2*(AX395*clim_sens1*(1-EXP(-1/clim_time1))
+AY395*clim_sens1*life1_CO2/(life1_CO2-clim_time1)*(EXP(-1/life1_CO2)-EXP(-1/clim_time1))
+AZ395*clim_sens1*life2_CO2/(life2_CO2-clim_time1)*(EXP(-1/life2_CO2)-EXP(-1/clim_time1))
+BA395*clim_sens1*life3_CO2/(life3_CO2-clim_time1)*(EXP(-1/life3_CO2)-EXP(-1/clim_time1)))
+AL395*EXP(-1/clim_time1)</f>
        <v>7.9893599768300809E-16</v>
      </c>
      <c r="AM396" s="113">
        <f>A_CO2*(AX395*clim_sens2*(1-EXP(-1/clim_time2))
+AY395*clim_sens2*life1_CO2/(life1_CO2-clim_time2)*(EXP(-1/life1_CO2)-EXP(-1/clim_time2))
+AZ395*clim_sens2*life2_CO2/(life2_CO2-clim_time2)*(EXP(-1/life2_CO2)-EXP(-1/clim_time2))
+BA395*clim_sens2*life3_CO2/(life3_CO2-clim_time2)*(EXP(-1/life3_CO2)-EXP(-1/clim_time2)))
+AM395*EXP(-1/clim_time2)</f>
        <v>4.0058962631618916E-16</v>
      </c>
      <c r="AN396" s="113">
        <f t="shared" si="82"/>
        <v>9.7827148458225261E-27</v>
      </c>
      <c r="AO396" s="113">
        <f t="shared" si="83"/>
        <v>1.0907683082028347E-15</v>
      </c>
      <c r="AP396" s="113">
        <f t="shared" si="84"/>
        <v>9.717235001706558E-15</v>
      </c>
      <c r="AQ396" s="113">
        <f t="shared" si="85"/>
        <v>2.2253591297756426E-14</v>
      </c>
      <c r="AR396" s="113">
        <f t="shared" si="86"/>
        <v>-2.0459319207417372E-33</v>
      </c>
      <c r="AS396" s="113">
        <f t="shared" si="87"/>
        <v>-1.4262789467498287E-15</v>
      </c>
      <c r="AT396" s="113">
        <f t="shared" si="88"/>
        <v>1.4561665942222103E-15</v>
      </c>
      <c r="AU396" s="113">
        <f t="shared" si="89"/>
        <v>2.1822577159793888E-13</v>
      </c>
      <c r="AV396" s="113">
        <f t="shared" si="90"/>
        <v>0</v>
      </c>
      <c r="AW396" s="149">
        <f>T395*Other_forcing_efficacy*clim_sens2*(1-EXP(-1/clim_time2))
+AW395*EXP(-1/clim_time2)</f>
        <v>0</v>
      </c>
      <c r="AX396" s="113">
        <f>p_0*(inventory[[#This Row],[CO2_flux]]+inventory[[#This Row],[CH4_to_CO2]])+AX395</f>
        <v>0.51608749999999293</v>
      </c>
      <c r="AY396" s="113">
        <f>p_1*(inventory[[#This Row],[CO2_flux]]+inventory[[#This Row],[CH4_to_CO2]])+AY395*EXP(-1/life1_CO2)</f>
        <v>0.20229108327173045</v>
      </c>
      <c r="AZ396" s="113">
        <f>p_2*(inventory[[#This Row],[CO2_flux]]+inventory[[#This Row],[CH4_to_CO2]])+AZ395*EXP(-1/life2_CO2)</f>
        <v>2.0903771212119654E-5</v>
      </c>
      <c r="BA396" s="113">
        <f>p_3*(inventory[[#This Row],[CO2_flux]]+inventory[[#This Row],[CH4_to_CO2]])+BA395*EXP(-1/life3_CO2)</f>
        <v>5.3851888236038886E-15</v>
      </c>
      <c r="BB396" s="113">
        <f>IF(fossil_CH4,K395*(1-EXP(-1/life_CH4))*CH4_to_CO2,0)</f>
        <v>2.7432942040964356E-15</v>
      </c>
    </row>
    <row r="397" spans="1:54" x14ac:dyDescent="0.2">
      <c r="A397" s="43">
        <v>390</v>
      </c>
      <c r="B397" s="107">
        <v>0</v>
      </c>
      <c r="C397" s="107">
        <v>0</v>
      </c>
      <c r="D397" s="107">
        <v>0</v>
      </c>
      <c r="E397" s="107">
        <v>0</v>
      </c>
      <c r="F397" s="107">
        <v>0</v>
      </c>
      <c r="G397" s="107">
        <v>0</v>
      </c>
      <c r="H397" s="131">
        <f>SUM(inventory[[#This Row],[CO2_IRF]:[other_IRF]])</f>
        <v>5.2070726281603274E-10</v>
      </c>
      <c r="I397" s="133">
        <f>SUM(inventory[[#This Row],[CO2_temp]:[other_temp]])</f>
        <v>2.5183571897778003E-13</v>
      </c>
      <c r="J397" s="117">
        <f>SUM(inventory[[#This Row],[CO2_mass0]:[CO2_mass3]])</f>
        <v>0.71788666398453405</v>
      </c>
      <c r="K397" s="117">
        <f>inventory[[#This Row],[CH4_flux]]+K396*EXP(-1/life_CH4)</f>
        <v>2.19148281391698E-14</v>
      </c>
      <c r="L397" s="117">
        <f>inventory[[#This Row],[Gas1_flux]]+L396*EXP(-1/life_gas1)</f>
        <v>3.9829776391853179E-2</v>
      </c>
      <c r="M397" s="117">
        <f>inventory[[#This Row],[Gas2_flux]]+M396*EXP(-1/life_gas2)</f>
        <v>0</v>
      </c>
      <c r="N397" s="140">
        <f>inventory[[#This Row],[Gas3_flux]]+N396*EXP(-1/life_gas3)</f>
        <v>1.7223225596080688E-4</v>
      </c>
      <c r="O397" s="3">
        <f>inventory[[#This Row],[CO2]]*A_CO2</f>
        <v>1.257522069301708E-15</v>
      </c>
      <c r="P397" s="3">
        <f>inventory[[#This Row],[CH4]]*A_CH4</f>
        <v>4.6136509471164273E-27</v>
      </c>
      <c r="Q397" s="3">
        <f>inventory[[#This Row],[gas1]]*A_gas1</f>
        <v>1.4212718558986247E-14</v>
      </c>
      <c r="R397" s="3">
        <f>inventory[[#This Row],[gas2]]*A_gas2</f>
        <v>0</v>
      </c>
      <c r="S397" s="3">
        <f>inventory[[#This Row],[gas3]]*A_gas3</f>
        <v>1.8356897697440423E-15</v>
      </c>
      <c r="T397" s="142">
        <f>inventory[[#This Row],[Other_forcing]]/earth_area</f>
        <v>0</v>
      </c>
      <c r="U397" s="3">
        <f>U396+A_CO2*(AX396+AY396*life1_CO2*(1-EXP(-1/life1_CO2))+AZ396*life2_CO2*(1-EXP(-1/life2_CO2))+BA396*life3_CO2*(1-EXP(-1/life3_CO2)))</f>
        <v>6.2183241564004815E-13</v>
      </c>
      <c r="V397" s="3">
        <f t="shared" si="78"/>
        <v>2.6105279667691589E-12</v>
      </c>
      <c r="W397" s="3">
        <f t="shared" si="79"/>
        <v>4.1457479242037284E-11</v>
      </c>
      <c r="X397" s="3">
        <f t="shared" si="80"/>
        <v>-3.5199999999999995E-12</v>
      </c>
      <c r="Y397" s="3">
        <f t="shared" si="81"/>
        <v>4.7953742319158619E-10</v>
      </c>
      <c r="Z397" s="142">
        <f>Z396+inventory[[#This Row],[Other_radfor]]</f>
        <v>0</v>
      </c>
      <c r="AA397" s="3">
        <f>SUM(inventory[[#This Row],[CO2_temp_s1]:[CO2_temp_s2]])</f>
        <v>1.1992855001640153E-15</v>
      </c>
      <c r="AB397" s="3">
        <f>inventory[[#This Row],[CH4_temp_s1]]+inventory[[#This Row],[CH4_temp_s2]]</f>
        <v>1.0881078990245252E-15</v>
      </c>
      <c r="AC397" s="3">
        <f>inventory[[#This Row],[gas1_temp_s1]]+inventory[[#This Row],[gas1_temp_s2]]</f>
        <v>3.1851505430717535E-14</v>
      </c>
      <c r="AD397" s="3">
        <f>inventory[[#This Row],[gas2_temp_s1]]+inventory[[#This Row],[gas2_temp_s2]]</f>
        <v>-1.4228002193380527E-15</v>
      </c>
      <c r="AE397" s="3">
        <f>inventory[[#This Row],[gas3_temp_s1]]+inventory[[#This Row],[gas3_temp_s2]]</f>
        <v>2.1911962036721202E-13</v>
      </c>
      <c r="AF397" s="142">
        <f>inventory[[#This Row],[other_temp_s1]]+inventory[[#This Row],[other_temp_s2]]</f>
        <v>0</v>
      </c>
      <c r="AG397" s="118">
        <f>inventory[[#This Row],[CO2_flux]]+AG396</f>
        <v>1</v>
      </c>
      <c r="AH397" s="118">
        <f>inventory[[#This Row],[CH4_flux]]+AH396</f>
        <v>1</v>
      </c>
      <c r="AI397" s="118">
        <f>inventory[[#This Row],[Gas1_flux]]+AI396</f>
        <v>1</v>
      </c>
      <c r="AJ397" s="118">
        <f>inventory[[#This Row],[Gas2_flux]]+AJ396</f>
        <v>1</v>
      </c>
      <c r="AK397" s="144">
        <f>inventory[[#This Row],[Gas3_flux]]+AK396</f>
        <v>1</v>
      </c>
      <c r="AL397" s="113">
        <f>A_CO2*(AX396*clim_sens1*(1-EXP(-1/clim_time1))
+AY396*clim_sens1*life1_CO2/(life1_CO2-clim_time1)*(EXP(-1/life1_CO2)-EXP(-1/clim_time1))
+AZ396*clim_sens1*life2_CO2/(life2_CO2-clim_time1)*(EXP(-1/life2_CO2)-EXP(-1/clim_time1))
+BA396*clim_sens1*life3_CO2/(life3_CO2-clim_time1)*(EXP(-1/life3_CO2)-EXP(-1/clim_time1)))
+AL396*EXP(-1/clim_time1)</f>
        <v>7.9835665482438352E-16</v>
      </c>
      <c r="AM397" s="113">
        <f>A_CO2*(AX396*clim_sens2*(1-EXP(-1/clim_time2))
+AY396*clim_sens2*life1_CO2/(life1_CO2-clim_time2)*(EXP(-1/life1_CO2)-EXP(-1/clim_time2))
+AZ396*clim_sens2*life2_CO2/(life2_CO2-clim_time2)*(EXP(-1/life2_CO2)-EXP(-1/clim_time2))
+BA396*clim_sens2*life3_CO2/(life3_CO2-clim_time2)*(EXP(-1/life3_CO2)-EXP(-1/clim_time2)))
+AM396*EXP(-1/clim_time2)</f>
        <v>4.0092884533963169E-16</v>
      </c>
      <c r="AN397" s="113">
        <f t="shared" si="82"/>
        <v>9.0247597926096111E-27</v>
      </c>
      <c r="AO397" s="113">
        <f t="shared" si="83"/>
        <v>1.0881078990155004E-15</v>
      </c>
      <c r="AP397" s="113">
        <f t="shared" si="84"/>
        <v>9.6372582122305423E-15</v>
      </c>
      <c r="AQ397" s="113">
        <f t="shared" si="85"/>
        <v>2.2214247218486996E-14</v>
      </c>
      <c r="AR397" s="113">
        <f t="shared" si="86"/>
        <v>-1.8163078261541909E-33</v>
      </c>
      <c r="AS397" s="113">
        <f t="shared" si="87"/>
        <v>-1.4228002193380527E-15</v>
      </c>
      <c r="AT397" s="113">
        <f t="shared" si="88"/>
        <v>1.4241642352973239E-15</v>
      </c>
      <c r="AU397" s="113">
        <f t="shared" si="89"/>
        <v>2.1769545613191469E-13</v>
      </c>
      <c r="AV397" s="113">
        <f t="shared" si="90"/>
        <v>0</v>
      </c>
      <c r="AW397" s="149">
        <f>T396*Other_forcing_efficacy*clim_sens2*(1-EXP(-1/clim_time2))
+AW396*EXP(-1/clim_time2)</f>
        <v>0</v>
      </c>
      <c r="AX397" s="113">
        <f>p_0*(inventory[[#This Row],[CO2_flux]]+inventory[[#This Row],[CH4_to_CO2]])+AX396</f>
        <v>0.51608749999999348</v>
      </c>
      <c r="AY397" s="113">
        <f>p_1*(inventory[[#This Row],[CO2_flux]]+inventory[[#This Row],[CH4_to_CO2]])+AY396*EXP(-1/life1_CO2)</f>
        <v>0.2017788245352512</v>
      </c>
      <c r="AZ397" s="113">
        <f>p_2*(inventory[[#This Row],[CO2_flux]]+inventory[[#This Row],[CH4_to_CO2]])+AZ396*EXP(-1/life2_CO2)</f>
        <v>2.0339449284314857E-5</v>
      </c>
      <c r="BA397" s="113">
        <f>p_3*(inventory[[#This Row],[CO2_flux]]+inventory[[#This Row],[CH4_to_CO2]])+BA396*EXP(-1/life3_CO2)</f>
        <v>4.9679496684940786E-15</v>
      </c>
      <c r="BB397" s="113">
        <f>IF(fossil_CH4,K396*(1-EXP(-1/life_CH4))*CH4_to_CO2,0)</f>
        <v>2.5307464562964178E-15</v>
      </c>
    </row>
    <row r="398" spans="1:54" x14ac:dyDescent="0.2">
      <c r="A398" s="43">
        <v>391</v>
      </c>
      <c r="B398" s="107">
        <v>0</v>
      </c>
      <c r="C398" s="107">
        <v>0</v>
      </c>
      <c r="D398" s="107">
        <v>0</v>
      </c>
      <c r="E398" s="107">
        <v>0</v>
      </c>
      <c r="F398" s="107">
        <v>0</v>
      </c>
      <c r="G398" s="107">
        <v>0</v>
      </c>
      <c r="H398" s="131">
        <f>SUM(inventory[[#This Row],[CO2_IRF]:[other_IRF]])</f>
        <v>5.2072448948314527E-10</v>
      </c>
      <c r="I398" s="133">
        <f>SUM(inventory[[#This Row],[CO2_temp]:[other_temp]])</f>
        <v>2.5115724158829396E-13</v>
      </c>
      <c r="J398" s="117">
        <f>SUM(inventory[[#This Row],[CO2_mass0]:[CO2_mass3]])</f>
        <v>0.71737515334593038</v>
      </c>
      <c r="K398" s="117">
        <f>inventory[[#This Row],[CH4_flux]]+K397*EXP(-1/life_CH4)</f>
        <v>2.0216888721133811E-14</v>
      </c>
      <c r="L398" s="117">
        <f>inventory[[#This Row],[Gas1_flux]]+L397*EXP(-1/life_gas1)</f>
        <v>3.9501961160379559E-2</v>
      </c>
      <c r="M398" s="117">
        <f>inventory[[#This Row],[Gas2_flux]]+M397*EXP(-1/life_gas2)</f>
        <v>0</v>
      </c>
      <c r="N398" s="140">
        <f>inventory[[#This Row],[Gas3_flux]]+N397*EXP(-1/life_gas3)</f>
        <v>1.6844708570929132E-4</v>
      </c>
      <c r="O398" s="3">
        <f>inventory[[#This Row],[CO2]]*A_CO2</f>
        <v>1.256626056116066E-15</v>
      </c>
      <c r="P398" s="3">
        <f>inventory[[#This Row],[CH4]]*A_CH4</f>
        <v>4.2561897909339436E-27</v>
      </c>
      <c r="Q398" s="3">
        <f>inventory[[#This Row],[gas1]]*A_gas1</f>
        <v>1.4095742114568233E-14</v>
      </c>
      <c r="R398" s="3">
        <f>inventory[[#This Row],[gas2]]*A_gas2</f>
        <v>0</v>
      </c>
      <c r="S398" s="3">
        <f>inventory[[#This Row],[gas3]]*A_gas3</f>
        <v>1.795346581595663E-15</v>
      </c>
      <c r="T398" s="142">
        <f>inventory[[#This Row],[Other_forcing]]/earth_area</f>
        <v>0</v>
      </c>
      <c r="U398" s="3">
        <f>U397+A_CO2*(AX397+AY397*life1_CO2*(1-EXP(-1/life1_CO2))+AZ397*life2_CO2*(1-EXP(-1/life2_CO2))+BA397*life3_CO2*(1-EXP(-1/life3_CO2)))</f>
        <v>6.2308948951144691E-13</v>
      </c>
      <c r="V398" s="3">
        <f t="shared" si="78"/>
        <v>2.6105279667691634E-12</v>
      </c>
      <c r="W398" s="3">
        <f t="shared" si="79"/>
        <v>4.1471633391811861E-11</v>
      </c>
      <c r="X398" s="3">
        <f t="shared" si="80"/>
        <v>-3.5199999999999995E-12</v>
      </c>
      <c r="Y398" s="3">
        <f t="shared" si="81"/>
        <v>4.7953923863505284E-10</v>
      </c>
      <c r="Z398" s="142">
        <f>Z397+inventory[[#This Row],[Other_radfor]]</f>
        <v>0</v>
      </c>
      <c r="AA398" s="3">
        <f>SUM(inventory[[#This Row],[CO2_temp_s1]:[CO2_temp_s2]])</f>
        <v>1.1990450971048309E-15</v>
      </c>
      <c r="AB398" s="3">
        <f>inventory[[#This Row],[CH4_temp_s1]]+inventory[[#This Row],[CH4_temp_s2]]</f>
        <v>1.0854539786361666E-15</v>
      </c>
      <c r="AC398" s="3">
        <f>inventory[[#This Row],[gas1_temp_s1]]+inventory[[#This Row],[gas1_temp_s2]]</f>
        <v>3.1732815860336625E-14</v>
      </c>
      <c r="AD398" s="3">
        <f>inventory[[#This Row],[gas2_temp_s1]]+inventory[[#This Row],[gas2_temp_s2]]</f>
        <v>-1.4193299766230698E-15</v>
      </c>
      <c r="AE398" s="3">
        <f>inventory[[#This Row],[gas3_temp_s1]]+inventory[[#This Row],[gas3_temp_s2]]</f>
        <v>2.1855925662883944E-13</v>
      </c>
      <c r="AF398" s="142">
        <f>inventory[[#This Row],[other_temp_s1]]+inventory[[#This Row],[other_temp_s2]]</f>
        <v>0</v>
      </c>
      <c r="AG398" s="118">
        <f>inventory[[#This Row],[CO2_flux]]+AG397</f>
        <v>1</v>
      </c>
      <c r="AH398" s="118">
        <f>inventory[[#This Row],[CH4_flux]]+AH397</f>
        <v>1</v>
      </c>
      <c r="AI398" s="118">
        <f>inventory[[#This Row],[Gas1_flux]]+AI397</f>
        <v>1</v>
      </c>
      <c r="AJ398" s="118">
        <f>inventory[[#This Row],[Gas2_flux]]+AJ397</f>
        <v>1</v>
      </c>
      <c r="AK398" s="144">
        <f>inventory[[#This Row],[Gas3_flux]]+AK397</f>
        <v>1</v>
      </c>
      <c r="AL398" s="113">
        <f>A_CO2*(AX397*clim_sens1*(1-EXP(-1/clim_time1))
+AY397*clim_sens1*life1_CO2/(life1_CO2-clim_time1)*(EXP(-1/life1_CO2)-EXP(-1/clim_time1))
+AZ397*clim_sens1*life2_CO2/(life2_CO2-clim_time1)*(EXP(-1/life2_CO2)-EXP(-1/clim_time1))
+BA397*clim_sens1*life3_CO2/(life3_CO2-clim_time1)*(EXP(-1/life3_CO2)-EXP(-1/clim_time1)))
+AL397*EXP(-1/clim_time1)</f>
        <v>7.9777879884179584E-16</v>
      </c>
      <c r="AM398" s="113">
        <f>A_CO2*(AX397*clim_sens2*(1-EXP(-1/clim_time2))
+AY397*clim_sens2*life1_CO2/(life1_CO2-clim_time2)*(EXP(-1/life1_CO2)-EXP(-1/clim_time2))
+AZ397*clim_sens2*life2_CO2/(life2_CO2-clim_time2)*(EXP(-1/life2_CO2)-EXP(-1/clim_time2))
+BA397*clim_sens2*life3_CO2/(life3_CO2-clim_time2)*(EXP(-1/life3_CO2)-EXP(-1/clim_time2)))
+AM397*EXP(-1/clim_time2)</f>
        <v>4.0126629826303506E-16</v>
      </c>
      <c r="AN398" s="113">
        <f t="shared" si="82"/>
        <v>8.3255303420684786E-27</v>
      </c>
      <c r="AO398" s="113">
        <f t="shared" si="83"/>
        <v>1.0854539786278411E-15</v>
      </c>
      <c r="AP398" s="113">
        <f t="shared" si="84"/>
        <v>9.5579396642042572E-15</v>
      </c>
      <c r="AQ398" s="113">
        <f t="shared" si="85"/>
        <v>2.2174876196132371E-14</v>
      </c>
      <c r="AR398" s="113">
        <f t="shared" si="86"/>
        <v>-1.6124554712225928E-33</v>
      </c>
      <c r="AS398" s="113">
        <f t="shared" si="87"/>
        <v>-1.4193299766230698E-15</v>
      </c>
      <c r="AT398" s="113">
        <f t="shared" si="88"/>
        <v>1.3928651962953234E-15</v>
      </c>
      <c r="AU398" s="113">
        <f t="shared" si="89"/>
        <v>2.1716639143254412E-13</v>
      </c>
      <c r="AV398" s="113">
        <f t="shared" si="90"/>
        <v>0</v>
      </c>
      <c r="AW398" s="149">
        <f>T397*Other_forcing_efficacy*clim_sens2*(1-EXP(-1/clim_time2))
+AW397*EXP(-1/clim_time2)</f>
        <v>0</v>
      </c>
      <c r="AX398" s="113">
        <f>p_0*(inventory[[#This Row],[CO2_flux]]+inventory[[#This Row],[CH4_to_CO2]])+AX397</f>
        <v>0.51608749999999404</v>
      </c>
      <c r="AY398" s="113">
        <f>p_1*(inventory[[#This Row],[CO2_flux]]+inventory[[#This Row],[CH4_to_CO2]])+AY397*EXP(-1/life1_CO2)</f>
        <v>0.20126786298404009</v>
      </c>
      <c r="AZ398" s="113">
        <f>p_2*(inventory[[#This Row],[CO2_flux]]+inventory[[#This Row],[CH4_to_CO2]])+AZ397*EXP(-1/life2_CO2)</f>
        <v>1.9790361891667165E-5</v>
      </c>
      <c r="BA398" s="113">
        <f>p_3*(inventory[[#This Row],[CO2_flux]]+inventory[[#This Row],[CH4_to_CO2]])+BA397*EXP(-1/life3_CO2)</f>
        <v>4.5830377944247587E-15</v>
      </c>
      <c r="BB398" s="113">
        <f>IF(fossil_CH4,K397*(1-EXP(-1/life_CH4))*CH4_to_CO2,0)</f>
        <v>2.3346666997994833E-15</v>
      </c>
    </row>
    <row r="399" spans="1:54" x14ac:dyDescent="0.2">
      <c r="A399" s="43">
        <v>392</v>
      </c>
      <c r="B399" s="107">
        <v>0</v>
      </c>
      <c r="C399" s="107">
        <v>0</v>
      </c>
      <c r="D399" s="107">
        <v>0</v>
      </c>
      <c r="E399" s="107">
        <v>0</v>
      </c>
      <c r="F399" s="107">
        <v>0</v>
      </c>
      <c r="G399" s="107">
        <v>0</v>
      </c>
      <c r="H399" s="131">
        <f>SUM(inventory[[#This Row],[CO2_IRF]:[other_IRF]])</f>
        <v>5.2074155886275944E-10</v>
      </c>
      <c r="I399" s="133">
        <f>SUM(inventory[[#This Row],[CO2_temp]:[other_temp]])</f>
        <v>2.5048132540607199E-13</v>
      </c>
      <c r="J399" s="117">
        <f>SUM(inventory[[#This Row],[CO2_mass0]:[CO2_mass3]])</f>
        <v>0.71686495143101259</v>
      </c>
      <c r="K399" s="117">
        <f>inventory[[#This Row],[CH4_flux]]+K398*EXP(-1/life_CH4)</f>
        <v>1.8650503986028117E-14</v>
      </c>
      <c r="L399" s="117">
        <f>inventory[[#This Row],[Gas1_flux]]+L398*EXP(-1/life_gas1)</f>
        <v>3.917684398136119E-2</v>
      </c>
      <c r="M399" s="117">
        <f>inventory[[#This Row],[Gas2_flux]]+M398*EXP(-1/life_gas2)</f>
        <v>0</v>
      </c>
      <c r="N399" s="140">
        <f>inventory[[#This Row],[Gas3_flux]]+N398*EXP(-1/life_gas3)</f>
        <v>1.6474510262706079E-4</v>
      </c>
      <c r="O399" s="3">
        <f>inventory[[#This Row],[CO2]]*A_CO2</f>
        <v>1.2557323354217045E-15</v>
      </c>
      <c r="P399" s="3">
        <f>inventory[[#This Row],[CH4]]*A_CH4</f>
        <v>3.9264243749892823E-27</v>
      </c>
      <c r="Q399" s="3">
        <f>inventory[[#This Row],[gas1]]*A_gas1</f>
        <v>1.39797284337828E-14</v>
      </c>
      <c r="R399" s="3">
        <f>inventory[[#This Row],[gas2]]*A_gas2</f>
        <v>0</v>
      </c>
      <c r="S399" s="3">
        <f>inventory[[#This Row],[gas3]]*A_gas3</f>
        <v>1.7558900208375985E-15</v>
      </c>
      <c r="T399" s="142">
        <f>inventory[[#This Row],[Other_forcing]]/earth_area</f>
        <v>0</v>
      </c>
      <c r="U399" s="3">
        <f>U398+A_CO2*(AX398+AY398*life1_CO2*(1-EXP(-1/life1_CO2))+AZ398*life2_CO2*(1-EXP(-1/life2_CO2))+BA398*life3_CO2*(1-EXP(-1/life3_CO2)))</f>
        <v>6.2434566851644374E-13</v>
      </c>
      <c r="V399" s="3">
        <f t="shared" si="78"/>
        <v>2.6105279667691674E-12</v>
      </c>
      <c r="W399" s="3">
        <f t="shared" si="79"/>
        <v>4.1485671047186898E-11</v>
      </c>
      <c r="X399" s="3">
        <f t="shared" si="80"/>
        <v>-3.5199999999999995E-12</v>
      </c>
      <c r="Y399" s="3">
        <f t="shared" si="81"/>
        <v>4.7954101418028692E-10</v>
      </c>
      <c r="Z399" s="142">
        <f>Z398+inventory[[#This Row],[Other_radfor]]</f>
        <v>0</v>
      </c>
      <c r="AA399" s="3">
        <f>SUM(inventory[[#This Row],[CO2_temp_s1]:[CO2_temp_s2]])</f>
        <v>1.1988044172311999E-15</v>
      </c>
      <c r="AB399" s="3">
        <f>inventory[[#This Row],[CH4_temp_s1]]+inventory[[#This Row],[CH4_temp_s2]]</f>
        <v>1.0828065312212046E-15</v>
      </c>
      <c r="AC399" s="3">
        <f>inventory[[#This Row],[gas1_temp_s1]]+inventory[[#This Row],[gas1_temp_s2]]</f>
        <v>3.1614753247992196E-14</v>
      </c>
      <c r="AD399" s="3">
        <f>inventory[[#This Row],[gas2_temp_s1]]+inventory[[#This Row],[gas2_temp_s2]]</f>
        <v>-1.4158681979105076E-15</v>
      </c>
      <c r="AE399" s="3">
        <f>inventory[[#This Row],[gas3_temp_s1]]+inventory[[#This Row],[gas3_temp_s2]]</f>
        <v>2.1800082940753789E-13</v>
      </c>
      <c r="AF399" s="142">
        <f>inventory[[#This Row],[other_temp_s1]]+inventory[[#This Row],[other_temp_s2]]</f>
        <v>0</v>
      </c>
      <c r="AG399" s="118">
        <f>inventory[[#This Row],[CO2_flux]]+AG398</f>
        <v>1</v>
      </c>
      <c r="AH399" s="118">
        <f>inventory[[#This Row],[CH4_flux]]+AH398</f>
        <v>1</v>
      </c>
      <c r="AI399" s="118">
        <f>inventory[[#This Row],[Gas1_flux]]+AI398</f>
        <v>1</v>
      </c>
      <c r="AJ399" s="118">
        <f>inventory[[#This Row],[Gas2_flux]]+AJ398</f>
        <v>1</v>
      </c>
      <c r="AK399" s="144">
        <f>inventory[[#This Row],[Gas3_flux]]+AK398</f>
        <v>1</v>
      </c>
      <c r="AL399" s="113">
        <f>A_CO2*(AX398*clim_sens1*(1-EXP(-1/clim_time1))
+AY398*clim_sens1*life1_CO2/(life1_CO2-clim_time1)*(EXP(-1/life1_CO2)-EXP(-1/clim_time1))
+AZ398*clim_sens1*life2_CO2/(life2_CO2-clim_time1)*(EXP(-1/life2_CO2)-EXP(-1/clim_time1))
+BA398*clim_sens1*life3_CO2/(life3_CO2-clim_time1)*(EXP(-1/life3_CO2)-EXP(-1/clim_time1)))
+AL398*EXP(-1/clim_time1)</f>
        <v>7.9720242543513131E-16</v>
      </c>
      <c r="AM399" s="113">
        <f>A_CO2*(AX398*clim_sens2*(1-EXP(-1/clim_time2))
+AY398*clim_sens2*life1_CO2/(life1_CO2-clim_time2)*(EXP(-1/life1_CO2)-EXP(-1/clim_time2))
+AZ398*clim_sens2*life2_CO2/(life2_CO2-clim_time2)*(EXP(-1/life2_CO2)-EXP(-1/clim_time2))
+BA398*clim_sens2*life3_CO2/(life3_CO2-clim_time2)*(EXP(-1/life3_CO2)-EXP(-1/clim_time2)))
+AM398*EXP(-1/clim_time2)</f>
        <v>4.0160199179606859E-16</v>
      </c>
      <c r="AN399" s="113">
        <f t="shared" si="82"/>
        <v>7.6804764934206533E-27</v>
      </c>
      <c r="AO399" s="113">
        <f t="shared" si="83"/>
        <v>1.082806531213524E-15</v>
      </c>
      <c r="AP399" s="113">
        <f t="shared" si="84"/>
        <v>9.4792739400333112E-15</v>
      </c>
      <c r="AQ399" s="113">
        <f t="shared" si="85"/>
        <v>2.2135479307958885E-14</v>
      </c>
      <c r="AR399" s="113">
        <f t="shared" si="86"/>
        <v>-1.4314823782821451E-33</v>
      </c>
      <c r="AS399" s="113">
        <f t="shared" si="87"/>
        <v>-1.4158681979105076E-15</v>
      </c>
      <c r="AT399" s="113">
        <f t="shared" si="88"/>
        <v>1.3622540202645793E-15</v>
      </c>
      <c r="AU399" s="113">
        <f t="shared" si="89"/>
        <v>2.1663857538727331E-13</v>
      </c>
      <c r="AV399" s="113">
        <f t="shared" si="90"/>
        <v>0</v>
      </c>
      <c r="AW399" s="149">
        <f>T398*Other_forcing_efficacy*clim_sens2*(1-EXP(-1/clim_time2))
+AW398*EXP(-1/clim_time2)</f>
        <v>0</v>
      </c>
      <c r="AX399" s="113">
        <f>p_0*(inventory[[#This Row],[CO2_flux]]+inventory[[#This Row],[CH4_to_CO2]])+AX398</f>
        <v>0.51608749999999448</v>
      </c>
      <c r="AY399" s="113">
        <f>p_1*(inventory[[#This Row],[CO2_flux]]+inventory[[#This Row],[CH4_to_CO2]])+AY398*EXP(-1/life1_CO2)</f>
        <v>0.2007581953332539</v>
      </c>
      <c r="AZ399" s="113">
        <f>p_2*(inventory[[#This Row],[CO2_flux]]+inventory[[#This Row],[CH4_to_CO2]])+AZ398*EXP(-1/life2_CO2)</f>
        <v>1.9256097759958016E-5</v>
      </c>
      <c r="BA399" s="113">
        <f>p_3*(inventory[[#This Row],[CO2_flux]]+inventory[[#This Row],[CH4_to_CO2]])+BA398*EXP(-1/life3_CO2)</f>
        <v>4.2279485153263871E-15</v>
      </c>
      <c r="BB399" s="113">
        <f>IF(fossil_CH4,K398*(1-EXP(-1/life_CH4))*CH4_to_CO2,0)</f>
        <v>2.1537790107703276E-15</v>
      </c>
    </row>
    <row r="400" spans="1:54" x14ac:dyDescent="0.2">
      <c r="A400" s="43">
        <v>393</v>
      </c>
      <c r="B400" s="107">
        <v>0</v>
      </c>
      <c r="C400" s="107">
        <v>0</v>
      </c>
      <c r="D400" s="107">
        <v>0</v>
      </c>
      <c r="E400" s="107">
        <v>0</v>
      </c>
      <c r="F400" s="107">
        <v>0</v>
      </c>
      <c r="G400" s="107">
        <v>0</v>
      </c>
      <c r="H400" s="131">
        <f>SUM(inventory[[#This Row],[CO2_IRF]:[other_IRF]])</f>
        <v>5.2075847279280905E-10</v>
      </c>
      <c r="I400" s="133">
        <f>SUM(inventory[[#This Row],[CO2_temp]:[other_temp]])</f>
        <v>2.4980794888641976E-13</v>
      </c>
      <c r="J400" s="117">
        <f>SUM(inventory[[#This Row],[CO2_mass0]:[CO2_mass3]])</f>
        <v>0.71635605456308427</v>
      </c>
      <c r="K400" s="117">
        <f>inventory[[#This Row],[CH4_flux]]+K399*EXP(-1/life_CH4)</f>
        <v>1.7205481205880771E-14</v>
      </c>
      <c r="L400" s="117">
        <f>inventory[[#This Row],[Gas1_flux]]+L399*EXP(-1/life_gas1)</f>
        <v>3.8854402648730899E-2</v>
      </c>
      <c r="M400" s="117">
        <f>inventory[[#This Row],[Gas2_flux]]+M399*EXP(-1/life_gas2)</f>
        <v>0</v>
      </c>
      <c r="N400" s="140">
        <f>inventory[[#This Row],[Gas3_flux]]+N399*EXP(-1/life_gas3)</f>
        <v>1.6112447849908829E-4</v>
      </c>
      <c r="O400" s="3">
        <f>inventory[[#This Row],[CO2]]*A_CO2</f>
        <v>1.2548409007781544E-15</v>
      </c>
      <c r="P400" s="3">
        <f>inventory[[#This Row],[CH4]]*A_CH4</f>
        <v>3.6222088604575688E-27</v>
      </c>
      <c r="Q400" s="3">
        <f>inventory[[#This Row],[gas1]]*A_gas1</f>
        <v>1.3864669592694349E-14</v>
      </c>
      <c r="R400" s="3">
        <f>inventory[[#This Row],[gas2]]*A_gas2</f>
        <v>0</v>
      </c>
      <c r="S400" s="3">
        <f>inventory[[#This Row],[gas3]]*A_gas3</f>
        <v>1.7173006019466332E-15</v>
      </c>
      <c r="T400" s="142">
        <f>inventory[[#This Row],[Other_forcing]]/earth_area</f>
        <v>0</v>
      </c>
      <c r="U400" s="3">
        <f>U399+A_CO2*(AX399+AY399*life1_CO2*(1-EXP(-1/life1_CO2))+AZ399*life2_CO2*(1-EXP(-1/life2_CO2))+BA399*life3_CO2*(1-EXP(-1/life3_CO2)))</f>
        <v>6.2560095494430694E-13</v>
      </c>
      <c r="V400" s="3">
        <f t="shared" si="78"/>
        <v>2.610527966769171E-12</v>
      </c>
      <c r="W400" s="3">
        <f t="shared" si="79"/>
        <v>4.1499593166958603E-11</v>
      </c>
      <c r="X400" s="3">
        <f t="shared" si="80"/>
        <v>-3.5199999999999995E-12</v>
      </c>
      <c r="Y400" s="3">
        <f t="shared" si="81"/>
        <v>4.7954275070413701E-10</v>
      </c>
      <c r="Z400" s="142">
        <f>Z399+inventory[[#This Row],[Other_radfor]]</f>
        <v>0</v>
      </c>
      <c r="AA400" s="3">
        <f>SUM(inventory[[#This Row],[CO2_temp_s1]:[CO2_temp_s2]])</f>
        <v>1.1985634629548863E-15</v>
      </c>
      <c r="AB400" s="3">
        <f>inventory[[#This Row],[CH4_temp_s1]]+inventory[[#This Row],[CH4_temp_s2]]</f>
        <v>1.0801655409919022E-15</v>
      </c>
      <c r="AC400" s="3">
        <f>inventory[[#This Row],[gas1_temp_s1]]+inventory[[#This Row],[gas1_temp_s2]]</f>
        <v>3.1497313286992219E-14</v>
      </c>
      <c r="AD400" s="3">
        <f>inventory[[#This Row],[gas2_temp_s1]]+inventory[[#This Row],[gas2_temp_s2]]</f>
        <v>-1.4124148625564684E-15</v>
      </c>
      <c r="AE400" s="3">
        <f>inventory[[#This Row],[gas3_temp_s1]]+inventory[[#This Row],[gas3_temp_s2]]</f>
        <v>2.1744432145803721E-13</v>
      </c>
      <c r="AF400" s="142">
        <f>inventory[[#This Row],[other_temp_s1]]+inventory[[#This Row],[other_temp_s2]]</f>
        <v>0</v>
      </c>
      <c r="AG400" s="118">
        <f>inventory[[#This Row],[CO2_flux]]+AG399</f>
        <v>1</v>
      </c>
      <c r="AH400" s="118">
        <f>inventory[[#This Row],[CH4_flux]]+AH399</f>
        <v>1</v>
      </c>
      <c r="AI400" s="118">
        <f>inventory[[#This Row],[Gas1_flux]]+AI399</f>
        <v>1</v>
      </c>
      <c r="AJ400" s="118">
        <f>inventory[[#This Row],[Gas2_flux]]+AJ399</f>
        <v>1</v>
      </c>
      <c r="AK400" s="144">
        <f>inventory[[#This Row],[Gas3_flux]]+AK399</f>
        <v>1</v>
      </c>
      <c r="AL400" s="113">
        <f>A_CO2*(AX399*clim_sens1*(1-EXP(-1/clim_time1))
+AY399*clim_sens1*life1_CO2/(life1_CO2-clim_time1)*(EXP(-1/life1_CO2)-EXP(-1/clim_time1))
+AZ399*clim_sens1*life2_CO2/(life2_CO2-clim_time1)*(EXP(-1/life2_CO2)-EXP(-1/clim_time1))
+BA399*clim_sens1*life3_CO2/(life3_CO2-clim_time1)*(EXP(-1/life3_CO2)-EXP(-1/clim_time1)))
+AL399*EXP(-1/clim_time1)</f>
        <v>7.9662753032960634E-16</v>
      </c>
      <c r="AM400" s="113">
        <f>A_CO2*(AX399*clim_sens2*(1-EXP(-1/clim_time2))
+AY399*clim_sens2*life1_CO2/(life1_CO2-clim_time2)*(EXP(-1/life1_CO2)-EXP(-1/clim_time2))
+AZ399*clim_sens2*life2_CO2/(life2_CO2-clim_time2)*(EXP(-1/life2_CO2)-EXP(-1/clim_time2))
+BA399*clim_sens2*life3_CO2/(life3_CO2-clim_time2)*(EXP(-1/life3_CO2)-EXP(-1/clim_time2)))
+AM399*EXP(-1/clim_time2)</f>
        <v>4.0193593262527991E-16</v>
      </c>
      <c r="AN400" s="113">
        <f t="shared" si="82"/>
        <v>7.0854007753347645E-27</v>
      </c>
      <c r="AO400" s="113">
        <f t="shared" si="83"/>
        <v>1.0801655409848169E-15</v>
      </c>
      <c r="AP400" s="113">
        <f t="shared" si="84"/>
        <v>9.4012556667123126E-15</v>
      </c>
      <c r="AQ400" s="113">
        <f t="shared" si="85"/>
        <v>2.2096057620279905E-14</v>
      </c>
      <c r="AR400" s="113">
        <f t="shared" si="86"/>
        <v>-1.2708207053796097E-33</v>
      </c>
      <c r="AS400" s="113">
        <f t="shared" si="87"/>
        <v>-1.4124148625564684E-15</v>
      </c>
      <c r="AT400" s="113">
        <f t="shared" si="88"/>
        <v>1.332315589952859E-15</v>
      </c>
      <c r="AU400" s="113">
        <f t="shared" si="89"/>
        <v>2.1611200586808434E-13</v>
      </c>
      <c r="AV400" s="113">
        <f t="shared" si="90"/>
        <v>0</v>
      </c>
      <c r="AW400" s="149">
        <f>T399*Other_forcing_efficacy*clim_sens2*(1-EXP(-1/clim_time2))
+AW399*EXP(-1/clim_time2)</f>
        <v>0</v>
      </c>
      <c r="AX400" s="113">
        <f>p_0*(inventory[[#This Row],[CO2_flux]]+inventory[[#This Row],[CH4_to_CO2]])+AX399</f>
        <v>0.51608749999999493</v>
      </c>
      <c r="AY400" s="113">
        <f>p_1*(inventory[[#This Row],[CO2_flux]]+inventory[[#This Row],[CH4_to_CO2]])+AY399*EXP(-1/life1_CO2)</f>
        <v>0.20024981830636762</v>
      </c>
      <c r="AZ400" s="113">
        <f>p_2*(inventory[[#This Row],[CO2_flux]]+inventory[[#This Row],[CH4_to_CO2]])+AZ399*EXP(-1/life2_CO2)</f>
        <v>1.8736256717800526E-5</v>
      </c>
      <c r="BA400" s="113">
        <f>p_3*(inventory[[#This Row],[CO2_flux]]+inventory[[#This Row],[CH4_to_CO2]])+BA399*EXP(-1/life3_CO2)</f>
        <v>3.9003712057526803E-15</v>
      </c>
      <c r="BB400" s="113">
        <f>IF(fossil_CH4,K399*(1-EXP(-1/life_CH4))*CH4_to_CO2,0)</f>
        <v>1.986906322702602E-15</v>
      </c>
    </row>
    <row r="401" spans="1:54" x14ac:dyDescent="0.2">
      <c r="A401" s="43">
        <v>394</v>
      </c>
      <c r="B401" s="107">
        <v>0</v>
      </c>
      <c r="C401" s="107">
        <v>0</v>
      </c>
      <c r="D401" s="107">
        <v>0</v>
      </c>
      <c r="E401" s="107">
        <v>0</v>
      </c>
      <c r="F401" s="107">
        <v>0</v>
      </c>
      <c r="G401" s="107">
        <v>0</v>
      </c>
      <c r="H401" s="131">
        <f>SUM(inventory[[#This Row],[CO2_IRF]:[other_IRF]])</f>
        <v>5.2077523308405997E-10</v>
      </c>
      <c r="I401" s="133">
        <f>SUM(inventory[[#This Row],[CO2_temp]:[other_temp]])</f>
        <v>2.4913709083525788E-13</v>
      </c>
      <c r="J401" s="117">
        <f>SUM(inventory[[#This Row],[CO2_mass0]:[CO2_mass3]])</f>
        <v>0.71584845908454908</v>
      </c>
      <c r="K401" s="117">
        <f>inventory[[#This Row],[CH4_flux]]+K400*EXP(-1/life_CH4)</f>
        <v>1.5872417375299026E-14</v>
      </c>
      <c r="L401" s="117">
        <f>inventory[[#This Row],[Gas1_flux]]+L400*EXP(-1/life_gas1)</f>
        <v>3.8534615139186455E-2</v>
      </c>
      <c r="M401" s="117">
        <f>inventory[[#This Row],[Gas2_flux]]+M400*EXP(-1/life_gas2)</f>
        <v>0</v>
      </c>
      <c r="N401" s="140">
        <f>inventory[[#This Row],[Gas3_flux]]+N400*EXP(-1/life_gas3)</f>
        <v>1.5758342528926158E-4</v>
      </c>
      <c r="O401" s="3">
        <f>inventory[[#This Row],[CO2]]*A_CO2</f>
        <v>1.2539517457784044E-15</v>
      </c>
      <c r="P401" s="3">
        <f>inventory[[#This Row],[CH4]]*A_CH4</f>
        <v>3.3415636660041707E-27</v>
      </c>
      <c r="Q401" s="3">
        <f>inventory[[#This Row],[gas1]]*A_gas1</f>
        <v>1.3750557732584485E-14</v>
      </c>
      <c r="R401" s="3">
        <f>inventory[[#This Row],[gas2]]*A_gas2</f>
        <v>0</v>
      </c>
      <c r="S401" s="3">
        <f>inventory[[#This Row],[gas3]]*A_gas3</f>
        <v>1.6795592676353797E-15</v>
      </c>
      <c r="T401" s="142">
        <f>inventory[[#This Row],[Other_forcing]]/earth_area</f>
        <v>0</v>
      </c>
      <c r="U401" s="3">
        <f>U400+A_CO2*(AX400+AY400*life1_CO2*(1-EXP(-1/life1_CO2))+AZ400*life2_CO2*(1-EXP(-1/life2_CO2))+BA400*life3_CO2*(1-EXP(-1/life3_CO2)))</f>
        <v>6.2685535107788102E-13</v>
      </c>
      <c r="V401" s="3">
        <f t="shared" si="78"/>
        <v>2.6105279667691747E-12</v>
      </c>
      <c r="W401" s="3">
        <f t="shared" si="79"/>
        <v>4.1513400702031894E-11</v>
      </c>
      <c r="X401" s="3">
        <f t="shared" si="80"/>
        <v>-3.5199999999999995E-12</v>
      </c>
      <c r="Y401" s="3">
        <f t="shared" si="81"/>
        <v>4.7954444906418106E-10</v>
      </c>
      <c r="Z401" s="142">
        <f>Z400+inventory[[#This Row],[Other_radfor]]</f>
        <v>0</v>
      </c>
      <c r="AA401" s="3">
        <f>SUM(inventory[[#This Row],[CO2_temp_s1]:[CO2_temp_s2]])</f>
        <v>1.1983222366894996E-15</v>
      </c>
      <c r="AB401" s="3">
        <f>inventory[[#This Row],[CH4_temp_s1]]+inventory[[#This Row],[CH4_temp_s2]]</f>
        <v>1.077530992199031E-15</v>
      </c>
      <c r="AC401" s="3">
        <f>inventory[[#This Row],[gas1_temp_s1]]+inventory[[#This Row],[gas1_temp_s2]]</f>
        <v>3.1380491704008976E-14</v>
      </c>
      <c r="AD401" s="3">
        <f>inventory[[#This Row],[gas2_temp_s1]]+inventory[[#This Row],[gas2_temp_s2]]</f>
        <v>-1.4089699499674046E-15</v>
      </c>
      <c r="AE401" s="3">
        <f>inventory[[#This Row],[gas3_temp_s1]]+inventory[[#This Row],[gas3_temp_s2]]</f>
        <v>2.1688971585232779E-13</v>
      </c>
      <c r="AF401" s="142">
        <f>inventory[[#This Row],[other_temp_s1]]+inventory[[#This Row],[other_temp_s2]]</f>
        <v>0</v>
      </c>
      <c r="AG401" s="118">
        <f>inventory[[#This Row],[CO2_flux]]+AG400</f>
        <v>1</v>
      </c>
      <c r="AH401" s="118">
        <f>inventory[[#This Row],[CH4_flux]]+AH400</f>
        <v>1</v>
      </c>
      <c r="AI401" s="118">
        <f>inventory[[#This Row],[Gas1_flux]]+AI400</f>
        <v>1</v>
      </c>
      <c r="AJ401" s="118">
        <f>inventory[[#This Row],[Gas2_flux]]+AJ400</f>
        <v>1</v>
      </c>
      <c r="AK401" s="144">
        <f>inventory[[#This Row],[Gas3_flux]]+AK400</f>
        <v>1</v>
      </c>
      <c r="AL401" s="113">
        <f>A_CO2*(AX400*clim_sens1*(1-EXP(-1/clim_time1))
+AY400*clim_sens1*life1_CO2/(life1_CO2-clim_time1)*(EXP(-1/life1_CO2)-EXP(-1/clim_time1))
+AZ400*clim_sens1*life2_CO2/(life2_CO2-clim_time1)*(EXP(-1/life2_CO2)-EXP(-1/clim_time1))
+BA400*clim_sens1*life3_CO2/(life3_CO2-clim_time1)*(EXP(-1/life3_CO2)-EXP(-1/clim_time1)))
+AL400*EXP(-1/clim_time1)</f>
        <v>7.9605410927531297E-16</v>
      </c>
      <c r="AM401" s="113">
        <f>A_CO2*(AX400*clim_sens2*(1-EXP(-1/clim_time2))
+AY400*clim_sens2*life1_CO2/(life1_CO2-clim_time2)*(EXP(-1/life1_CO2)-EXP(-1/clim_time2))
+AZ400*clim_sens2*life2_CO2/(life2_CO2-clim_time2)*(EXP(-1/life2_CO2)-EXP(-1/clim_time2))
+BA400*clim_sens2*life3_CO2/(life3_CO2-clim_time2)*(EXP(-1/life3_CO2)-EXP(-1/clim_time2)))
+AM400*EXP(-1/clim_time2)</f>
        <v>4.0226812741418655E-16</v>
      </c>
      <c r="AN401" s="113">
        <f t="shared" si="82"/>
        <v>6.5364309323078398E-27</v>
      </c>
      <c r="AO401" s="113">
        <f t="shared" si="83"/>
        <v>1.0775309921924945E-15</v>
      </c>
      <c r="AP401" s="113">
        <f t="shared" si="84"/>
        <v>9.3238795154578877E-15</v>
      </c>
      <c r="AQ401" s="113">
        <f t="shared" si="85"/>
        <v>2.2056612188551085E-14</v>
      </c>
      <c r="AR401" s="113">
        <f t="shared" si="86"/>
        <v>-1.1281908109547228E-33</v>
      </c>
      <c r="AS401" s="113">
        <f t="shared" si="87"/>
        <v>-1.4089699499674046E-15</v>
      </c>
      <c r="AT401" s="113">
        <f t="shared" si="88"/>
        <v>1.3030351203417103E-15</v>
      </c>
      <c r="AU401" s="113">
        <f t="shared" si="89"/>
        <v>2.1558668073198606E-13</v>
      </c>
      <c r="AV401" s="113">
        <f t="shared" si="90"/>
        <v>0</v>
      </c>
      <c r="AW401" s="149">
        <f>T400*Other_forcing_efficacy*clim_sens2*(1-EXP(-1/clim_time2))
+AW400*EXP(-1/clim_time2)</f>
        <v>0</v>
      </c>
      <c r="AX401" s="113">
        <f>p_0*(inventory[[#This Row],[CO2_flux]]+inventory[[#This Row],[CH4_to_CO2]])+AX400</f>
        <v>0.51608749999999537</v>
      </c>
      <c r="AY401" s="113">
        <f>p_1*(inventory[[#This Row],[CO2_flux]]+inventory[[#This Row],[CH4_to_CO2]])+AY400*EXP(-1/life1_CO2)</f>
        <v>0.19974272863515333</v>
      </c>
      <c r="AZ401" s="113">
        <f>p_2*(inventory[[#This Row],[CO2_flux]]+inventory[[#This Row],[CH4_to_CO2]])+AZ400*EXP(-1/life2_CO2)</f>
        <v>1.8230449396905499E-5</v>
      </c>
      <c r="BA401" s="113">
        <f>p_3*(inventory[[#This Row],[CO2_flux]]+inventory[[#This Row],[CH4_to_CO2]])+BA400*EXP(-1/life3_CO2)</f>
        <v>3.5981742652536108E-15</v>
      </c>
      <c r="BB401" s="113">
        <f>IF(fossil_CH4,K400*(1-EXP(-1/life_CH4))*CH4_to_CO2,0)</f>
        <v>1.8329627670499004E-15</v>
      </c>
    </row>
    <row r="402" spans="1:54" x14ac:dyDescent="0.2">
      <c r="A402" s="43">
        <v>395</v>
      </c>
      <c r="B402" s="107">
        <v>0</v>
      </c>
      <c r="C402" s="107">
        <v>0</v>
      </c>
      <c r="D402" s="107">
        <v>0</v>
      </c>
      <c r="E402" s="107">
        <v>0</v>
      </c>
      <c r="F402" s="107">
        <v>0</v>
      </c>
      <c r="G402" s="107">
        <v>0</v>
      </c>
      <c r="H402" s="131">
        <f>SUM(inventory[[#This Row],[CO2_IRF]:[other_IRF]])</f>
        <v>5.20791841520598E-10</v>
      </c>
      <c r="I402" s="133">
        <f>SUM(inventory[[#This Row],[CO2_temp]:[other_temp]])</f>
        <v>2.4846873040203009E-13</v>
      </c>
      <c r="J402" s="117">
        <f>SUM(inventory[[#This Row],[CO2_mass0]:[CO2_mass3]])</f>
        <v>0.71534216135659867</v>
      </c>
      <c r="K402" s="117">
        <f>inventory[[#This Row],[CH4_flux]]+K401*EXP(-1/life_CH4)</f>
        <v>1.4642638024537461E-14</v>
      </c>
      <c r="L402" s="117">
        <f>inventory[[#This Row],[Gas1_flux]]+L401*EXP(-1/life_gas1)</f>
        <v>3.8217459610686351E-2</v>
      </c>
      <c r="M402" s="117">
        <f>inventory[[#This Row],[Gas2_flux]]+M401*EXP(-1/life_gas2)</f>
        <v>0</v>
      </c>
      <c r="N402" s="140">
        <f>inventory[[#This Row],[Gas3_flux]]+N401*EXP(-1/life_gas3)</f>
        <v>1.5412019425736605E-4</v>
      </c>
      <c r="O402" s="3">
        <f>inventory[[#This Row],[CO2]]*A_CO2</f>
        <v>1.2530648640483537E-15</v>
      </c>
      <c r="P402" s="3">
        <f>inventory[[#This Row],[CH4]]*A_CH4</f>
        <v>3.0826625863172063E-27</v>
      </c>
      <c r="Q402" s="3">
        <f>inventory[[#This Row],[gas1]]*A_gas1</f>
        <v>1.363738505941526E-14</v>
      </c>
      <c r="R402" s="3">
        <f>inventory[[#This Row],[gas2]]*A_gas2</f>
        <v>0</v>
      </c>
      <c r="S402" s="3">
        <f>inventory[[#This Row],[gas3]]*A_gas3</f>
        <v>1.6426473794408858E-15</v>
      </c>
      <c r="T402" s="142">
        <f>inventory[[#This Row],[Other_forcing]]/earth_area</f>
        <v>0</v>
      </c>
      <c r="U402" s="3">
        <f>U401+A_CO2*(AX401+AY401*life1_CO2*(1-EXP(-1/life1_CO2))+AZ401*life2_CO2*(1-EXP(-1/life2_CO2))+BA401*life3_CO2*(1-EXP(-1/life3_CO2)))</f>
        <v>6.2810885919362004E-13</v>
      </c>
      <c r="V402" s="3">
        <f t="shared" si="78"/>
        <v>2.6105279667691779E-12</v>
      </c>
      <c r="W402" s="3">
        <f t="shared" si="79"/>
        <v>4.1527094595485372E-11</v>
      </c>
      <c r="X402" s="3">
        <f t="shared" si="80"/>
        <v>-3.5199999999999995E-12</v>
      </c>
      <c r="Y402" s="3">
        <f t="shared" si="81"/>
        <v>4.795461100991498E-10</v>
      </c>
      <c r="Z402" s="142">
        <f>Z401+inventory[[#This Row],[Other_radfor]]</f>
        <v>0</v>
      </c>
      <c r="AA402" s="3">
        <f>SUM(inventory[[#This Row],[CO2_temp_s1]:[CO2_temp_s2]])</f>
        <v>1.198080740850144E-15</v>
      </c>
      <c r="AB402" s="3">
        <f>inventory[[#This Row],[CH4_temp_s1]]+inventory[[#This Row],[CH4_temp_s2]]</f>
        <v>1.0749028691317744E-15</v>
      </c>
      <c r="AC402" s="3">
        <f>inventory[[#This Row],[gas1_temp_s1]]+inventory[[#This Row],[gas1_temp_s2]]</f>
        <v>3.1264284258809514E-14</v>
      </c>
      <c r="AD402" s="3">
        <f>inventory[[#This Row],[gas2_temp_s1]]+inventory[[#This Row],[gas2_temp_s2]]</f>
        <v>-1.4055334395999974E-15</v>
      </c>
      <c r="AE402" s="3">
        <f>inventory[[#This Row],[gas3_temp_s1]]+inventory[[#This Row],[gas3_temp_s2]]</f>
        <v>2.1633699597283865E-13</v>
      </c>
      <c r="AF402" s="142">
        <f>inventory[[#This Row],[other_temp_s1]]+inventory[[#This Row],[other_temp_s2]]</f>
        <v>0</v>
      </c>
      <c r="AG402" s="118">
        <f>inventory[[#This Row],[CO2_flux]]+AG401</f>
        <v>1</v>
      </c>
      <c r="AH402" s="118">
        <f>inventory[[#This Row],[CH4_flux]]+AH401</f>
        <v>1</v>
      </c>
      <c r="AI402" s="118">
        <f>inventory[[#This Row],[Gas1_flux]]+AI401</f>
        <v>1</v>
      </c>
      <c r="AJ402" s="118">
        <f>inventory[[#This Row],[Gas2_flux]]+AJ401</f>
        <v>1</v>
      </c>
      <c r="AK402" s="144">
        <f>inventory[[#This Row],[Gas3_flux]]+AK401</f>
        <v>1</v>
      </c>
      <c r="AL402" s="113">
        <f>A_CO2*(AX401*clim_sens1*(1-EXP(-1/clim_time1))
+AY401*clim_sens1*life1_CO2/(life1_CO2-clim_time1)*(EXP(-1/life1_CO2)-EXP(-1/clim_time1))
+AZ401*clim_sens1*life2_CO2/(life2_CO2-clim_time1)*(EXP(-1/life2_CO2)-EXP(-1/clim_time1))
+BA401*clim_sens1*life3_CO2/(life3_CO2-clim_time1)*(EXP(-1/life3_CO2)-EXP(-1/clim_time1)))
+AL401*EXP(-1/clim_time1)</f>
        <v>7.9548215804677691E-16</v>
      </c>
      <c r="AM402" s="113">
        <f>A_CO2*(AX401*clim_sens2*(1-EXP(-1/clim_time2))
+AY401*clim_sens2*life1_CO2/(life1_CO2-clim_time2)*(EXP(-1/life1_CO2)-EXP(-1/clim_time2))
+AZ401*clim_sens2*life2_CO2/(life2_CO2-clim_time2)*(EXP(-1/life2_CO2)-EXP(-1/clim_time2))
+BA401*clim_sens2*life3_CO2/(life3_CO2-clim_time2)*(EXP(-1/life3_CO2)-EXP(-1/clim_time2)))
+AM401*EXP(-1/clim_time2)</f>
        <v>4.0259858280336704E-16</v>
      </c>
      <c r="AN402" s="113">
        <f t="shared" si="82"/>
        <v>6.029994727277064E-27</v>
      </c>
      <c r="AO402" s="113">
        <f t="shared" si="83"/>
        <v>1.0749028691257444E-15</v>
      </c>
      <c r="AP402" s="113">
        <f t="shared" si="84"/>
        <v>9.2471402013447118E-15</v>
      </c>
      <c r="AQ402" s="113">
        <f t="shared" si="85"/>
        <v>2.2017144057464803E-14</v>
      </c>
      <c r="AR402" s="113">
        <f t="shared" si="86"/>
        <v>-1.0015689078204544E-33</v>
      </c>
      <c r="AS402" s="113">
        <f t="shared" si="87"/>
        <v>-1.4055334395999974E-15</v>
      </c>
      <c r="AT402" s="113">
        <f t="shared" si="88"/>
        <v>1.2743981513449166E-15</v>
      </c>
      <c r="AU402" s="113">
        <f t="shared" si="89"/>
        <v>2.1506259782149372E-13</v>
      </c>
      <c r="AV402" s="113">
        <f t="shared" si="90"/>
        <v>0</v>
      </c>
      <c r="AW402" s="149">
        <f>T401*Other_forcing_efficacy*clim_sens2*(1-EXP(-1/clim_time2))
+AW401*EXP(-1/clim_time2)</f>
        <v>0</v>
      </c>
      <c r="AX402" s="113">
        <f>p_0*(inventory[[#This Row],[CO2_flux]]+inventory[[#This Row],[CH4_to_CO2]])+AX401</f>
        <v>0.5160874999999957</v>
      </c>
      <c r="AY402" s="113">
        <f>p_1*(inventory[[#This Row],[CO2_flux]]+inventory[[#This Row],[CH4_to_CO2]])+AY401*EXP(-1/life1_CO2)</f>
        <v>0.19923692305965918</v>
      </c>
      <c r="AZ402" s="113">
        <f>p_2*(inventory[[#This Row],[CO2_flux]]+inventory[[#This Row],[CH4_to_CO2]])+AZ401*EXP(-1/life2_CO2)</f>
        <v>1.773829694043909E-5</v>
      </c>
      <c r="BA402" s="113">
        <f>p_3*(inventory[[#This Row],[CO2_flux]]+inventory[[#This Row],[CH4_to_CO2]])+BA401*EXP(-1/life3_CO2)</f>
        <v>3.3193912476940569E-15</v>
      </c>
      <c r="BB402" s="113">
        <f>IF(fossil_CH4,K401*(1-EXP(-1/life_CH4))*CH4_to_CO2,0)</f>
        <v>1.6909466072971531E-15</v>
      </c>
    </row>
    <row r="403" spans="1:54" x14ac:dyDescent="0.2">
      <c r="A403" s="43">
        <v>396</v>
      </c>
      <c r="B403" s="107">
        <v>0</v>
      </c>
      <c r="C403" s="107">
        <v>0</v>
      </c>
      <c r="D403" s="107">
        <v>0</v>
      </c>
      <c r="E403" s="107">
        <v>0</v>
      </c>
      <c r="F403" s="107">
        <v>0</v>
      </c>
      <c r="G403" s="107">
        <v>0</v>
      </c>
      <c r="H403" s="131">
        <f>SUM(inventory[[#This Row],[CO2_IRF]:[other_IRF]])</f>
        <v>5.2080829986030766E-10</v>
      </c>
      <c r="I403" s="133">
        <f>SUM(inventory[[#This Row],[CO2_temp]:[other_temp]])</f>
        <v>2.4780284707276315E-13</v>
      </c>
      <c r="J403" s="117">
        <f>SUM(inventory[[#This Row],[CO2_mass0]:[CO2_mass3]])</f>
        <v>0.71483715775890688</v>
      </c>
      <c r="K403" s="117">
        <f>inventory[[#This Row],[CH4_flux]]+K402*EXP(-1/life_CH4)</f>
        <v>1.3508140773269643E-14</v>
      </c>
      <c r="L403" s="117">
        <f>inventory[[#This Row],[Gas1_flux]]+L402*EXP(-1/life_gas1)</f>
        <v>3.790291440095795E-2</v>
      </c>
      <c r="M403" s="117">
        <f>inventory[[#This Row],[Gas2_flux]]+M402*EXP(-1/life_gas2)</f>
        <v>0</v>
      </c>
      <c r="N403" s="140">
        <f>inventory[[#This Row],[Gas3_flux]]+N402*EXP(-1/life_gas3)</f>
        <v>1.5073307509547377E-4</v>
      </c>
      <c r="O403" s="3">
        <f>inventory[[#This Row],[CO2]]*A_CO2</f>
        <v>1.2521802492462769E-15</v>
      </c>
      <c r="P403" s="3">
        <f>inventory[[#This Row],[CH4]]*A_CH4</f>
        <v>2.8438209086835421E-27</v>
      </c>
      <c r="Q403" s="3">
        <f>inventory[[#This Row],[gas1]]*A_gas1</f>
        <v>1.3525143843296822E-14</v>
      </c>
      <c r="R403" s="3">
        <f>inventory[[#This Row],[gas2]]*A_gas2</f>
        <v>0</v>
      </c>
      <c r="S403" s="3">
        <f>inventory[[#This Row],[gas3]]*A_gas3</f>
        <v>1.6065467085200767E-15</v>
      </c>
      <c r="T403" s="142">
        <f>inventory[[#This Row],[Other_forcing]]/earth_area</f>
        <v>0</v>
      </c>
      <c r="U403" s="3">
        <f>U402+A_CO2*(AX402+AY402*life1_CO2*(1-EXP(-1/life1_CO2))+AZ402*life2_CO2*(1-EXP(-1/life2_CO2))+BA402*life3_CO2*(1-EXP(-1/life3_CO2)))</f>
        <v>6.293614815616201E-13</v>
      </c>
      <c r="V403" s="3">
        <f t="shared" si="78"/>
        <v>2.6105279667691807E-12</v>
      </c>
      <c r="W403" s="3">
        <f t="shared" si="79"/>
        <v>4.1540675782635704E-11</v>
      </c>
      <c r="X403" s="3">
        <f t="shared" si="80"/>
        <v>-3.5199999999999995E-12</v>
      </c>
      <c r="Y403" s="3">
        <f t="shared" si="81"/>
        <v>4.795477346293412E-10</v>
      </c>
      <c r="Z403" s="142">
        <f>Z402+inventory[[#This Row],[Other_radfor]]</f>
        <v>0</v>
      </c>
      <c r="AA403" s="3">
        <f>SUM(inventory[[#This Row],[CO2_temp_s1]:[CO2_temp_s2]])</f>
        <v>1.1978389778530773E-15</v>
      </c>
      <c r="AB403" s="3">
        <f>inventory[[#This Row],[CH4_temp_s1]]+inventory[[#This Row],[CH4_temp_s2]]</f>
        <v>1.0722811561176356E-15</v>
      </c>
      <c r="AC403" s="3">
        <f>inventory[[#This Row],[gas1_temp_s1]]+inventory[[#This Row],[gas1_temp_s2]]</f>
        <v>3.114868674398834E-14</v>
      </c>
      <c r="AD403" s="3">
        <f>inventory[[#This Row],[gas2_temp_s1]]+inventory[[#This Row],[gas2_temp_s2]]</f>
        <v>-1.4021053109610334E-15</v>
      </c>
      <c r="AE403" s="3">
        <f>inventory[[#This Row],[gas3_temp_s1]]+inventory[[#This Row],[gas3_temp_s2]]</f>
        <v>2.1578614550576512E-13</v>
      </c>
      <c r="AF403" s="142">
        <f>inventory[[#This Row],[other_temp_s1]]+inventory[[#This Row],[other_temp_s2]]</f>
        <v>0</v>
      </c>
      <c r="AG403" s="118">
        <f>inventory[[#This Row],[CO2_flux]]+AG402</f>
        <v>1</v>
      </c>
      <c r="AH403" s="118">
        <f>inventory[[#This Row],[CH4_flux]]+AH402</f>
        <v>1</v>
      </c>
      <c r="AI403" s="118">
        <f>inventory[[#This Row],[Gas1_flux]]+AI402</f>
        <v>1</v>
      </c>
      <c r="AJ403" s="118">
        <f>inventory[[#This Row],[Gas2_flux]]+AJ402</f>
        <v>1</v>
      </c>
      <c r="AK403" s="144">
        <f>inventory[[#This Row],[Gas3_flux]]+AK402</f>
        <v>1</v>
      </c>
      <c r="AL403" s="113">
        <f>A_CO2*(AX402*clim_sens1*(1-EXP(-1/clim_time1))
+AY402*clim_sens1*life1_CO2/(life1_CO2-clim_time1)*(EXP(-1/life1_CO2)-EXP(-1/clim_time1))
+AZ402*clim_sens1*life2_CO2/(life2_CO2-clim_time1)*(EXP(-1/life2_CO2)-EXP(-1/clim_time1))
+BA402*clim_sens1*life3_CO2/(life3_CO2-clim_time1)*(EXP(-1/life3_CO2)-EXP(-1/clim_time1)))
+AL402*EXP(-1/clim_time1)</f>
        <v>7.9491167244252658E-16</v>
      </c>
      <c r="AM403" s="113">
        <f>A_CO2*(AX402*clim_sens2*(1-EXP(-1/clim_time2))
+AY402*clim_sens2*life1_CO2/(life1_CO2-clim_time2)*(EXP(-1/life1_CO2)-EXP(-1/clim_time2))
+AZ402*clim_sens2*life2_CO2/(life2_CO2-clim_time2)*(EXP(-1/life2_CO2)-EXP(-1/clim_time2))
+BA402*clim_sens2*life3_CO2/(life3_CO2-clim_time2)*(EXP(-1/life3_CO2)-EXP(-1/clim_time2)))
+AM402*EXP(-1/clim_time2)</f>
        <v>4.0292730541055079E-16</v>
      </c>
      <c r="AN403" s="113">
        <f t="shared" si="82"/>
        <v>5.5627966964987407E-27</v>
      </c>
      <c r="AO403" s="113">
        <f t="shared" si="83"/>
        <v>1.0722811561120727E-15</v>
      </c>
      <c r="AP403" s="113">
        <f t="shared" si="84"/>
        <v>9.1710324829445438E-15</v>
      </c>
      <c r="AQ403" s="113">
        <f t="shared" si="85"/>
        <v>2.1977654261043796E-14</v>
      </c>
      <c r="AR403" s="113">
        <f t="shared" si="86"/>
        <v>-8.8915834748180419E-34</v>
      </c>
      <c r="AS403" s="113">
        <f t="shared" si="87"/>
        <v>-1.4021053109610334E-15</v>
      </c>
      <c r="AT403" s="113">
        <f t="shared" si="88"/>
        <v>1.2463905406674201E-15</v>
      </c>
      <c r="AU403" s="113">
        <f t="shared" si="89"/>
        <v>2.145397549650977E-13</v>
      </c>
      <c r="AV403" s="113">
        <f t="shared" si="90"/>
        <v>0</v>
      </c>
      <c r="AW403" s="149">
        <f>T402*Other_forcing_efficacy*clim_sens2*(1-EXP(-1/clim_time2))
+AW402*EXP(-1/clim_time2)</f>
        <v>0</v>
      </c>
      <c r="AX403" s="113">
        <f>p_0*(inventory[[#This Row],[CO2_flux]]+inventory[[#This Row],[CH4_to_CO2]])+AX402</f>
        <v>0.51608749999999604</v>
      </c>
      <c r="AY403" s="113">
        <f>p_1*(inventory[[#This Row],[CO2_flux]]+inventory[[#This Row],[CH4_to_CO2]])+AY402*EXP(-1/life1_CO2)</f>
        <v>0.19873239832818845</v>
      </c>
      <c r="AZ403" s="113">
        <f>p_2*(inventory[[#This Row],[CO2_flux]]+inventory[[#This Row],[CH4_to_CO2]])+AZ402*EXP(-1/life2_CO2)</f>
        <v>1.7259430719253726E-5</v>
      </c>
      <c r="BA403" s="113">
        <f>p_3*(inventory[[#This Row],[CO2_flux]]+inventory[[#This Row],[CH4_to_CO2]])+BA402*EXP(-1/life3_CO2)</f>
        <v>3.0622080652592568E-15</v>
      </c>
      <c r="BB403" s="113">
        <f>IF(fossil_CH4,K402*(1-EXP(-1/life_CH4))*CH4_to_CO2,0)</f>
        <v>1.5599337204932497E-15</v>
      </c>
    </row>
    <row r="404" spans="1:54" x14ac:dyDescent="0.2">
      <c r="A404" s="43">
        <v>397</v>
      </c>
      <c r="B404" s="107">
        <v>0</v>
      </c>
      <c r="C404" s="107">
        <v>0</v>
      </c>
      <c r="D404" s="107">
        <v>0</v>
      </c>
      <c r="E404" s="107">
        <v>0</v>
      </c>
      <c r="F404" s="107">
        <v>0</v>
      </c>
      <c r="G404" s="107">
        <v>0</v>
      </c>
      <c r="H404" s="131">
        <f>SUM(inventory[[#This Row],[CO2_IRF]:[other_IRF]])</f>
        <v>5.2082460983534177E-10</v>
      </c>
      <c r="I404" s="133">
        <f>SUM(inventory[[#This Row],[CO2_temp]:[other_temp]])</f>
        <v>2.4713942066327554E-13</v>
      </c>
      <c r="J404" s="117">
        <f>SUM(inventory[[#This Row],[CO2_mass0]:[CO2_mass3]])</f>
        <v>0.71433344468933357</v>
      </c>
      <c r="K404" s="117">
        <f>inventory[[#This Row],[CH4_flux]]+K403*EXP(-1/life_CH4)</f>
        <v>1.2461543257758278E-14</v>
      </c>
      <c r="L404" s="117">
        <f>inventory[[#This Row],[Gas1_flux]]+L403*EXP(-1/life_gas1)</f>
        <v>3.7590958026017911E-2</v>
      </c>
      <c r="M404" s="117">
        <f>inventory[[#This Row],[Gas2_flux]]+M403*EXP(-1/life_gas2)</f>
        <v>0</v>
      </c>
      <c r="N404" s="140">
        <f>inventory[[#This Row],[Gas3_flux]]+N403*EXP(-1/life_gas3)</f>
        <v>1.4742039508331225E-4</v>
      </c>
      <c r="O404" s="3">
        <f>inventory[[#This Row],[CO2]]*A_CO2</f>
        <v>1.2512978950623054E-15</v>
      </c>
      <c r="P404" s="3">
        <f>inventory[[#This Row],[CH4]]*A_CH4</f>
        <v>2.6234844502808327E-27</v>
      </c>
      <c r="Q404" s="3">
        <f>inventory[[#This Row],[gas1]]*A_gas1</f>
        <v>1.3413826417959449E-14</v>
      </c>
      <c r="R404" s="3">
        <f>inventory[[#This Row],[gas2]]*A_gas2</f>
        <v>0</v>
      </c>
      <c r="S404" s="3">
        <f>inventory[[#This Row],[gas3]]*A_gas3</f>
        <v>1.5712394266474857E-15</v>
      </c>
      <c r="T404" s="142">
        <f>inventory[[#This Row],[Other_forcing]]/earth_area</f>
        <v>0</v>
      </c>
      <c r="U404" s="3">
        <f>U403+A_CO2*(AX403+AY403*life1_CO2*(1-EXP(-1/life1_CO2))+AZ403*life2_CO2*(1-EXP(-1/life2_CO2))+BA403*life3_CO2*(1-EXP(-1/life3_CO2)))</f>
        <v>6.3061322044565161E-13</v>
      </c>
      <c r="V404" s="3">
        <f t="shared" si="78"/>
        <v>2.6105279667691836E-12</v>
      </c>
      <c r="W404" s="3">
        <f t="shared" si="79"/>
        <v>4.1554145191101524E-11</v>
      </c>
      <c r="X404" s="3">
        <f t="shared" si="80"/>
        <v>-3.5199999999999995E-12</v>
      </c>
      <c r="Y404" s="3">
        <f t="shared" si="81"/>
        <v>4.7954932345702542E-10</v>
      </c>
      <c r="Z404" s="142">
        <f>Z403+inventory[[#This Row],[Other_radfor]]</f>
        <v>0</v>
      </c>
      <c r="AA404" s="3">
        <f>SUM(inventory[[#This Row],[CO2_temp_s1]:[CO2_temp_s2]])</f>
        <v>1.1975969501153805E-15</v>
      </c>
      <c r="AB404" s="3">
        <f>inventory[[#This Row],[CH4_temp_s1]]+inventory[[#This Row],[CH4_temp_s2]]</f>
        <v>1.0696658375223431E-15</v>
      </c>
      <c r="AC404" s="3">
        <f>inventory[[#This Row],[gas1_temp_s1]]+inventory[[#This Row],[gas1_temp_s2]]</f>
        <v>3.1033694984702269E-14</v>
      </c>
      <c r="AD404" s="3">
        <f>inventory[[#This Row],[gas2_temp_s1]]+inventory[[#This Row],[gas2_temp_s2]]</f>
        <v>-1.3986855436072827E-15</v>
      </c>
      <c r="AE404" s="3">
        <f>inventory[[#This Row],[gas3_temp_s1]]+inventory[[#This Row],[gas3_temp_s2]]</f>
        <v>2.1523714843454281E-13</v>
      </c>
      <c r="AF404" s="142">
        <f>inventory[[#This Row],[other_temp_s1]]+inventory[[#This Row],[other_temp_s2]]</f>
        <v>0</v>
      </c>
      <c r="AG404" s="118">
        <f>inventory[[#This Row],[CO2_flux]]+AG403</f>
        <v>1</v>
      </c>
      <c r="AH404" s="118">
        <f>inventory[[#This Row],[CH4_flux]]+AH403</f>
        <v>1</v>
      </c>
      <c r="AI404" s="118">
        <f>inventory[[#This Row],[Gas1_flux]]+AI403</f>
        <v>1</v>
      </c>
      <c r="AJ404" s="118">
        <f>inventory[[#This Row],[Gas2_flux]]+AJ403</f>
        <v>1</v>
      </c>
      <c r="AK404" s="144">
        <f>inventory[[#This Row],[Gas3_flux]]+AK403</f>
        <v>1</v>
      </c>
      <c r="AL404" s="113">
        <f>A_CO2*(AX403*clim_sens1*(1-EXP(-1/clim_time1))
+AY403*clim_sens1*life1_CO2/(life1_CO2-clim_time1)*(EXP(-1/life1_CO2)-EXP(-1/clim_time1))
+AZ403*clim_sens1*life2_CO2/(life2_CO2-clim_time1)*(EXP(-1/life2_CO2)-EXP(-1/clim_time1))
+BA403*clim_sens1*life3_CO2/(life3_CO2-clim_time1)*(EXP(-1/life3_CO2)-EXP(-1/clim_time1)))
+AL403*EXP(-1/clim_time1)</f>
        <v>7.9434264828467296E-16</v>
      </c>
      <c r="AM404" s="113">
        <f>A_CO2*(AX403*clim_sens2*(1-EXP(-1/clim_time2))
+AY403*clim_sens2*life1_CO2/(life1_CO2-clim_time2)*(EXP(-1/life1_CO2)-EXP(-1/clim_time2))
+AZ403*clim_sens2*life2_CO2/(life2_CO2-clim_time2)*(EXP(-1/life2_CO2)-EXP(-1/clim_time2))
+BA403*clim_sens2*life3_CO2/(life3_CO2-clim_time2)*(EXP(-1/life3_CO2)-EXP(-1/clim_time2)))
+AM403*EXP(-1/clim_time2)</f>
        <v>4.0325430183070764E-16</v>
      </c>
      <c r="AN404" s="113">
        <f t="shared" si="82"/>
        <v>5.1317967054349132E-27</v>
      </c>
      <c r="AO404" s="113">
        <f t="shared" si="83"/>
        <v>1.0696658375172114E-15</v>
      </c>
      <c r="AP404" s="113">
        <f t="shared" si="84"/>
        <v>9.0955511619682236E-15</v>
      </c>
      <c r="AQ404" s="113">
        <f t="shared" si="85"/>
        <v>2.1938143822734046E-14</v>
      </c>
      <c r="AR404" s="113">
        <f t="shared" si="86"/>
        <v>-7.8936412734399668E-34</v>
      </c>
      <c r="AS404" s="113">
        <f t="shared" si="87"/>
        <v>-1.3986855436072827E-15</v>
      </c>
      <c r="AT404" s="113">
        <f t="shared" si="88"/>
        <v>1.2189984568211846E-15</v>
      </c>
      <c r="AU404" s="113">
        <f t="shared" si="89"/>
        <v>2.1401814997772163E-13</v>
      </c>
      <c r="AV404" s="113">
        <f t="shared" si="90"/>
        <v>0</v>
      </c>
      <c r="AW404" s="149">
        <f>T403*Other_forcing_efficacy*clim_sens2*(1-EXP(-1/clim_time2))
+AW403*EXP(-1/clim_time2)</f>
        <v>0</v>
      </c>
      <c r="AX404" s="113">
        <f>p_0*(inventory[[#This Row],[CO2_flux]]+inventory[[#This Row],[CH4_to_CO2]])+AX403</f>
        <v>0.51608749999999637</v>
      </c>
      <c r="AY404" s="113">
        <f>p_1*(inventory[[#This Row],[CO2_flux]]+inventory[[#This Row],[CH4_to_CO2]])+AY403*EXP(-1/life1_CO2)</f>
        <v>0.19822915119727866</v>
      </c>
      <c r="AZ404" s="113">
        <f>p_2*(inventory[[#This Row],[CO2_flux]]+inventory[[#This Row],[CH4_to_CO2]])+AZ403*EXP(-1/life2_CO2)</f>
        <v>1.679349205577967E-5</v>
      </c>
      <c r="BA404" s="113">
        <f>p_3*(inventory[[#This Row],[CO2_flux]]+inventory[[#This Row],[CH4_to_CO2]])+BA403*EXP(-1/life3_CO2)</f>
        <v>2.824951183881387E-15</v>
      </c>
      <c r="BB404" s="113">
        <f>IF(fossil_CH4,K403*(1-EXP(-1/life_CH4))*CH4_to_CO2,0)</f>
        <v>1.4390715838281267E-15</v>
      </c>
    </row>
    <row r="405" spans="1:54" x14ac:dyDescent="0.2">
      <c r="A405" s="43">
        <v>398</v>
      </c>
      <c r="B405" s="107">
        <v>0</v>
      </c>
      <c r="C405" s="107">
        <v>0</v>
      </c>
      <c r="D405" s="107">
        <v>0</v>
      </c>
      <c r="E405" s="107">
        <v>0</v>
      </c>
      <c r="F405" s="107">
        <v>0</v>
      </c>
      <c r="G405" s="107">
        <v>0</v>
      </c>
      <c r="H405" s="131">
        <f>SUM(inventory[[#This Row],[CO2_IRF]:[other_IRF]])</f>
        <v>5.2084077315258027E-10</v>
      </c>
      <c r="I405" s="133">
        <f>SUM(inventory[[#This Row],[CO2_temp]:[other_temp]])</f>
        <v>2.4647843131253108E-13</v>
      </c>
      <c r="J405" s="117">
        <f>SUM(inventory[[#This Row],[CO2_mass0]:[CO2_mass3]])</f>
        <v>0.7138310185636354</v>
      </c>
      <c r="K405" s="117">
        <f>inventory[[#This Row],[CH4_flux]]+K404*EXP(-1/life_CH4)</f>
        <v>1.1496035092577204E-14</v>
      </c>
      <c r="L405" s="117">
        <f>inventory[[#This Row],[Gas1_flux]]+L404*EXP(-1/life_gas1)</f>
        <v>3.7281569178704808E-2</v>
      </c>
      <c r="M405" s="117">
        <f>inventory[[#This Row],[Gas2_flux]]+M404*EXP(-1/life_gas2)</f>
        <v>0</v>
      </c>
      <c r="N405" s="140">
        <f>inventory[[#This Row],[Gas3_flux]]+N404*EXP(-1/life_gas3)</f>
        <v>1.4418051826219574E-4</v>
      </c>
      <c r="O405" s="3">
        <f>inventory[[#This Row],[CO2]]*A_CO2</f>
        <v>1.2504177952179198E-15</v>
      </c>
      <c r="P405" s="3">
        <f>inventory[[#This Row],[CH4]]*A_CH4</f>
        <v>2.420219444849444E-27</v>
      </c>
      <c r="Q405" s="3">
        <f>inventory[[#This Row],[gas1]]*A_gas1</f>
        <v>1.3303425180229937E-14</v>
      </c>
      <c r="R405" s="3">
        <f>inventory[[#This Row],[gas2]]*A_gas2</f>
        <v>0</v>
      </c>
      <c r="S405" s="3">
        <f>inventory[[#This Row],[gas3]]*A_gas3</f>
        <v>1.5367080974108307E-15</v>
      </c>
      <c r="T405" s="142">
        <f>inventory[[#This Row],[Other_forcing]]/earth_area</f>
        <v>0</v>
      </c>
      <c r="U405" s="3">
        <f>U404+A_CO2*(AX404+AY404*life1_CO2*(1-EXP(-1/life1_CO2))+AZ404*life2_CO2*(1-EXP(-1/life2_CO2))+BA404*life3_CO2*(1-EXP(-1/life3_CO2)))</f>
        <v>6.3186407810319091E-13</v>
      </c>
      <c r="V405" s="3">
        <f t="shared" si="78"/>
        <v>2.610527966769186E-12</v>
      </c>
      <c r="W405" s="3">
        <f t="shared" si="79"/>
        <v>4.1567503740866795E-11</v>
      </c>
      <c r="X405" s="3">
        <f t="shared" si="80"/>
        <v>-3.5199999999999995E-12</v>
      </c>
      <c r="Y405" s="3">
        <f t="shared" si="81"/>
        <v>4.7955087736684108E-10</v>
      </c>
      <c r="Z405" s="142">
        <f>Z404+inventory[[#This Row],[Other_radfor]]</f>
        <v>0</v>
      </c>
      <c r="AA405" s="3">
        <f>SUM(inventory[[#This Row],[CO2_temp_s1]:[CO2_temp_s2]])</f>
        <v>1.1973546600546373E-15</v>
      </c>
      <c r="AB405" s="3">
        <f>inventory[[#This Row],[CH4_temp_s1]]+inventory[[#This Row],[CH4_temp_s2]]</f>
        <v>1.0670568977497591E-15</v>
      </c>
      <c r="AC405" s="3">
        <f>inventory[[#This Row],[gas1_temp_s1]]+inventory[[#This Row],[gas1_temp_s2]]</f>
        <v>3.0919304838407487E-14</v>
      </c>
      <c r="AD405" s="3">
        <f>inventory[[#This Row],[gas2_temp_s1]]+inventory[[#This Row],[gas2_temp_s2]]</f>
        <v>-1.395274117145377E-15</v>
      </c>
      <c r="AE405" s="3">
        <f>inventory[[#This Row],[gas3_temp_s1]]+inventory[[#This Row],[gas3_temp_s2]]</f>
        <v>2.1468998903346455E-13</v>
      </c>
      <c r="AF405" s="142">
        <f>inventory[[#This Row],[other_temp_s1]]+inventory[[#This Row],[other_temp_s2]]</f>
        <v>0</v>
      </c>
      <c r="AG405" s="118">
        <f>inventory[[#This Row],[CO2_flux]]+AG404</f>
        <v>1</v>
      </c>
      <c r="AH405" s="118">
        <f>inventory[[#This Row],[CH4_flux]]+AH404</f>
        <v>1</v>
      </c>
      <c r="AI405" s="118">
        <f>inventory[[#This Row],[Gas1_flux]]+AI404</f>
        <v>1</v>
      </c>
      <c r="AJ405" s="118">
        <f>inventory[[#This Row],[Gas2_flux]]+AJ404</f>
        <v>1</v>
      </c>
      <c r="AK405" s="144">
        <f>inventory[[#This Row],[Gas3_flux]]+AK404</f>
        <v>1</v>
      </c>
      <c r="AL405" s="113">
        <f>A_CO2*(AX404*clim_sens1*(1-EXP(-1/clim_time1))
+AY404*clim_sens1*life1_CO2/(life1_CO2-clim_time1)*(EXP(-1/life1_CO2)-EXP(-1/clim_time1))
+AZ404*clim_sens1*life2_CO2/(life2_CO2-clim_time1)*(EXP(-1/life2_CO2)-EXP(-1/clim_time1))
+BA404*clim_sens1*life3_CO2/(life3_CO2-clim_time1)*(EXP(-1/life3_CO2)-EXP(-1/clim_time1)))
+AL404*EXP(-1/clim_time1)</f>
        <v>7.9377508141850094E-16</v>
      </c>
      <c r="AM405" s="113">
        <f>A_CO2*(AX404*clim_sens2*(1-EXP(-1/clim_time2))
+AY404*clim_sens2*life1_CO2/(life1_CO2-clim_time2)*(EXP(-1/life1_CO2)-EXP(-1/clim_time2))
+AZ404*clim_sens2*life2_CO2/(life2_CO2-clim_time2)*(EXP(-1/life2_CO2)-EXP(-1/clim_time2))
+BA404*clim_sens2*life3_CO2/(life3_CO2-clim_time2)*(EXP(-1/life3_CO2)-EXP(-1/clim_time2)))
+AM404*EXP(-1/clim_time2)</f>
        <v>4.0357957863613623E-16</v>
      </c>
      <c r="AN405" s="113">
        <f t="shared" si="82"/>
        <v>4.7341901661075077E-27</v>
      </c>
      <c r="AO405" s="113">
        <f t="shared" si="83"/>
        <v>1.0670568977450249E-15</v>
      </c>
      <c r="AP405" s="113">
        <f t="shared" si="84"/>
        <v>9.0206910829106199E-15</v>
      </c>
      <c r="AQ405" s="113">
        <f t="shared" si="85"/>
        <v>2.1898613755496864E-14</v>
      </c>
      <c r="AR405" s="113">
        <f t="shared" si="86"/>
        <v>-7.0077025909077519E-34</v>
      </c>
      <c r="AS405" s="113">
        <f t="shared" si="87"/>
        <v>-1.395274117145377E-15</v>
      </c>
      <c r="AT405" s="113">
        <f t="shared" si="88"/>
        <v>1.19220837229455E-15</v>
      </c>
      <c r="AU405" s="113">
        <f t="shared" si="89"/>
        <v>2.1349778066116999E-13</v>
      </c>
      <c r="AV405" s="113">
        <f t="shared" si="90"/>
        <v>0</v>
      </c>
      <c r="AW405" s="149">
        <f>T404*Other_forcing_efficacy*clim_sens2*(1-EXP(-1/clim_time2))
+AW404*EXP(-1/clim_time2)</f>
        <v>0</v>
      </c>
      <c r="AX405" s="113">
        <f>p_0*(inventory[[#This Row],[CO2_flux]]+inventory[[#This Row],[CH4_to_CO2]])+AX404</f>
        <v>0.5160874999999967</v>
      </c>
      <c r="AY405" s="113">
        <f>p_1*(inventory[[#This Row],[CO2_flux]]+inventory[[#This Row],[CH4_to_CO2]])+AY404*EXP(-1/life1_CO2)</f>
        <v>0.19772717843168069</v>
      </c>
      <c r="AZ405" s="113">
        <f>p_2*(inventory[[#This Row],[CO2_flux]]+inventory[[#This Row],[CH4_to_CO2]])+AZ404*EXP(-1/life2_CO2)</f>
        <v>1.6340131955370485E-5</v>
      </c>
      <c r="BA405" s="113">
        <f>p_3*(inventory[[#This Row],[CO2_flux]]+inventory[[#This Row],[CH4_to_CO2]])+BA404*EXP(-1/life3_CO2)</f>
        <v>2.606076733272926E-15</v>
      </c>
      <c r="BB405" s="113">
        <f>IF(fossil_CH4,K404*(1-EXP(-1/life_CH4))*CH4_to_CO2,0)</f>
        <v>1.3275737271239752E-15</v>
      </c>
    </row>
    <row r="406" spans="1:54" x14ac:dyDescent="0.2">
      <c r="A406" s="43">
        <v>399</v>
      </c>
      <c r="B406" s="107">
        <v>0</v>
      </c>
      <c r="C406" s="107">
        <v>0</v>
      </c>
      <c r="D406" s="107">
        <v>0</v>
      </c>
      <c r="E406" s="107">
        <v>0</v>
      </c>
      <c r="F406" s="107">
        <v>0</v>
      </c>
      <c r="G406" s="107">
        <v>0</v>
      </c>
      <c r="H406" s="131">
        <f>SUM(inventory[[#This Row],[CO2_IRF]:[other_IRF]])</f>
        <v>5.2085679149408078E-10</v>
      </c>
      <c r="I406" s="133">
        <f>SUM(inventory[[#This Row],[CO2_temp]:[other_temp]])</f>
        <v>2.4581985947613472E-13</v>
      </c>
      <c r="J406" s="117">
        <f>SUM(inventory[[#This Row],[CO2_mass0]:[CO2_mass3]])</f>
        <v>0.71332987581518226</v>
      </c>
      <c r="K406" s="117">
        <f>inventory[[#This Row],[CH4_flux]]+K405*EXP(-1/life_CH4)</f>
        <v>1.0605333554292119E-14</v>
      </c>
      <c r="L406" s="117">
        <f>inventory[[#This Row],[Gas1_flux]]+L405*EXP(-1/life_gas1)</f>
        <v>3.6974726727223794E-2</v>
      </c>
      <c r="M406" s="117">
        <f>inventory[[#This Row],[Gas2_flux]]+M405*EXP(-1/life_gas2)</f>
        <v>0</v>
      </c>
      <c r="N406" s="140">
        <f>inventory[[#This Row],[Gas3_flux]]+N405*EXP(-1/life_gas3)</f>
        <v>1.4101184462711109E-4</v>
      </c>
      <c r="O406" s="3">
        <f>inventory[[#This Row],[CO2]]*A_CO2</f>
        <v>1.2495399434654545E-15</v>
      </c>
      <c r="P406" s="3">
        <f>inventory[[#This Row],[CH4]]*A_CH4</f>
        <v>2.2327032129351234E-27</v>
      </c>
      <c r="Q406" s="3">
        <f>inventory[[#This Row],[gas1]]*A_gas1</f>
        <v>1.3193932589512278E-14</v>
      </c>
      <c r="R406" s="3">
        <f>inventory[[#This Row],[gas2]]*A_gas2</f>
        <v>0</v>
      </c>
      <c r="S406" s="3">
        <f>inventory[[#This Row],[gas3]]*A_gas3</f>
        <v>1.5029356676000861E-15</v>
      </c>
      <c r="T406" s="142">
        <f>inventory[[#This Row],[Other_forcing]]/earth_area</f>
        <v>0</v>
      </c>
      <c r="U406" s="3">
        <f>U405+A_CO2*(AX405+AY405*life1_CO2*(1-EXP(-1/life1_CO2))+AZ405*life2_CO2*(1-EXP(-1/life2_CO2))+BA405*life3_CO2*(1-EXP(-1/life3_CO2)))</f>
        <v>6.3311405678545115E-13</v>
      </c>
      <c r="V406" s="3">
        <f t="shared" si="78"/>
        <v>2.6105279667691884E-12</v>
      </c>
      <c r="W406" s="3">
        <f t="shared" si="79"/>
        <v>4.1580752344343632E-11</v>
      </c>
      <c r="X406" s="3">
        <f t="shared" si="80"/>
        <v>-3.5199999999999995E-12</v>
      </c>
      <c r="Y406" s="3">
        <f t="shared" si="81"/>
        <v>4.7955239712618255E-10</v>
      </c>
      <c r="Z406" s="142">
        <f>Z405+inventory[[#This Row],[Other_radfor]]</f>
        <v>0</v>
      </c>
      <c r="AA406" s="3">
        <f>SUM(inventory[[#This Row],[CO2_temp_s1]:[CO2_temp_s2]])</f>
        <v>1.1971121100886219E-15</v>
      </c>
      <c r="AB406" s="3">
        <f>inventory[[#This Row],[CH4_temp_s1]]+inventory[[#This Row],[CH4_temp_s2]]</f>
        <v>1.0644543212417842E-15</v>
      </c>
      <c r="AC406" s="3">
        <f>inventory[[#This Row],[gas1_temp_s1]]+inventory[[#This Row],[gas1_temp_s2]]</f>
        <v>3.0805512194598711E-14</v>
      </c>
      <c r="AD406" s="3">
        <f>inventory[[#This Row],[gas2_temp_s1]]+inventory[[#This Row],[gas2_temp_s2]]</f>
        <v>-1.3918710112316875E-15</v>
      </c>
      <c r="AE406" s="3">
        <f>inventory[[#This Row],[gas3_temp_s1]]+inventory[[#This Row],[gas3_temp_s2]]</f>
        <v>2.1414465186143731E-13</v>
      </c>
      <c r="AF406" s="142">
        <f>inventory[[#This Row],[other_temp_s1]]+inventory[[#This Row],[other_temp_s2]]</f>
        <v>0</v>
      </c>
      <c r="AG406" s="118">
        <f>inventory[[#This Row],[CO2_flux]]+AG405</f>
        <v>1</v>
      </c>
      <c r="AH406" s="118">
        <f>inventory[[#This Row],[CH4_flux]]+AH405</f>
        <v>1</v>
      </c>
      <c r="AI406" s="118">
        <f>inventory[[#This Row],[Gas1_flux]]+AI405</f>
        <v>1</v>
      </c>
      <c r="AJ406" s="118">
        <f>inventory[[#This Row],[Gas2_flux]]+AJ405</f>
        <v>1</v>
      </c>
      <c r="AK406" s="144">
        <f>inventory[[#This Row],[Gas3_flux]]+AK405</f>
        <v>1</v>
      </c>
      <c r="AL406" s="113">
        <f>A_CO2*(AX405*clim_sens1*(1-EXP(-1/clim_time1))
+AY405*clim_sens1*life1_CO2/(life1_CO2-clim_time1)*(EXP(-1/life1_CO2)-EXP(-1/clim_time1))
+AZ405*clim_sens1*life2_CO2/(life2_CO2-clim_time1)*(EXP(-1/life2_CO2)-EXP(-1/clim_time1))
+BA405*clim_sens1*life3_CO2/(life3_CO2-clim_time1)*(EXP(-1/life3_CO2)-EXP(-1/clim_time1)))
+AL405*EXP(-1/clim_time1)</f>
        <v>7.9320896771206989E-16</v>
      </c>
      <c r="AM406" s="113">
        <f>A_CO2*(AX405*clim_sens2*(1-EXP(-1/clim_time2))
+AY405*clim_sens2*life1_CO2/(life1_CO2-clim_time2)*(EXP(-1/life1_CO2)-EXP(-1/clim_time2))
+AZ405*clim_sens2*life2_CO2/(life2_CO2-clim_time2)*(EXP(-1/life2_CO2)-EXP(-1/clim_time2))
+BA405*clim_sens2*life3_CO2/(life3_CO2-clim_time2)*(EXP(-1/life3_CO2)-EXP(-1/clim_time2)))
+AM405*EXP(-1/clim_time2)</f>
        <v>4.0390314237655194E-16</v>
      </c>
      <c r="AN406" s="113">
        <f t="shared" si="82"/>
        <v>4.367389787191272E-27</v>
      </c>
      <c r="AO406" s="113">
        <f t="shared" si="83"/>
        <v>1.0644543212374169E-15</v>
      </c>
      <c r="AP406" s="113">
        <f t="shared" si="84"/>
        <v>8.9464471326985068E-15</v>
      </c>
      <c r="AQ406" s="113">
        <f t="shared" si="85"/>
        <v>2.1859065061900204E-14</v>
      </c>
      <c r="AR406" s="113">
        <f t="shared" si="86"/>
        <v>-6.2211967711087161E-34</v>
      </c>
      <c r="AS406" s="113">
        <f t="shared" si="87"/>
        <v>-1.3918710112316875E-15</v>
      </c>
      <c r="AT406" s="113">
        <f t="shared" si="88"/>
        <v>1.1660070568717059E-15</v>
      </c>
      <c r="AU406" s="113">
        <f t="shared" si="89"/>
        <v>2.1297864480456561E-13</v>
      </c>
      <c r="AV406" s="113">
        <f t="shared" si="90"/>
        <v>0</v>
      </c>
      <c r="AW406" s="149">
        <f>T405*Other_forcing_efficacy*clim_sens2*(1-EXP(-1/clim_time2))
+AW405*EXP(-1/clim_time2)</f>
        <v>0</v>
      </c>
      <c r="AX406" s="113">
        <f>p_0*(inventory[[#This Row],[CO2_flux]]+inventory[[#This Row],[CH4_to_CO2]])+AX405</f>
        <v>0.51608749999999692</v>
      </c>
      <c r="AY406" s="113">
        <f>p_1*(inventory[[#This Row],[CO2_flux]]+inventory[[#This Row],[CH4_to_CO2]])+AY405*EXP(-1/life1_CO2)</f>
        <v>0.197226476804338</v>
      </c>
      <c r="AZ406" s="113">
        <f>p_2*(inventory[[#This Row],[CO2_flux]]+inventory[[#This Row],[CH4_to_CO2]])+AZ405*EXP(-1/life2_CO2)</f>
        <v>1.5899010844901123E-5</v>
      </c>
      <c r="BA406" s="113">
        <f>p_3*(inventory[[#This Row],[CO2_flux]]+inventory[[#This Row],[CH4_to_CO2]])+BA405*EXP(-1/life3_CO2)</f>
        <v>2.4041604607039644E-15</v>
      </c>
      <c r="BB406" s="113">
        <f>IF(fossil_CH4,K405*(1-EXP(-1/life_CH4))*CH4_to_CO2,0)</f>
        <v>1.2247146151419935E-15</v>
      </c>
    </row>
    <row r="407" spans="1:54" x14ac:dyDescent="0.2">
      <c r="A407" s="43">
        <v>400</v>
      </c>
      <c r="B407" s="107">
        <v>0</v>
      </c>
      <c r="C407" s="107">
        <v>0</v>
      </c>
      <c r="D407" s="107">
        <v>0</v>
      </c>
      <c r="E407" s="107">
        <v>0</v>
      </c>
      <c r="F407" s="107">
        <v>0</v>
      </c>
      <c r="G407" s="107">
        <v>0</v>
      </c>
      <c r="H407" s="131">
        <f>SUM(inventory[[#This Row],[CO2_IRF]:[other_IRF]])</f>
        <v>5.2087266651752049E-10</v>
      </c>
      <c r="I407" s="133">
        <f>SUM(inventory[[#This Row],[CO2_temp]:[other_temp]])</f>
        <v>2.4516368591996769E-13</v>
      </c>
      <c r="J407" s="117">
        <f>SUM(inventory[[#This Row],[CO2_mass0]:[CO2_mass3]])</f>
        <v>0.71283001289468373</v>
      </c>
      <c r="K407" s="117">
        <f>inventory[[#This Row],[CH4_flux]]+K406*EXP(-1/life_CH4)</f>
        <v>9.7836426987263013E-15</v>
      </c>
      <c r="L407" s="117">
        <f>inventory[[#This Row],[Gas1_flux]]+L406*EXP(-1/life_gas1)</f>
        <v>3.6670409713703278E-2</v>
      </c>
      <c r="M407" s="117">
        <f>inventory[[#This Row],[Gas2_flux]]+M406*EXP(-1/life_gas2)</f>
        <v>0</v>
      </c>
      <c r="N407" s="140">
        <f>inventory[[#This Row],[Gas3_flux]]+N406*EXP(-1/life_gas3)</f>
        <v>1.3791280933655938E-4</v>
      </c>
      <c r="O407" s="3">
        <f>inventory[[#This Row],[CO2]]*A_CO2</f>
        <v>1.2486643335876172E-15</v>
      </c>
      <c r="P407" s="3">
        <f>inventory[[#This Row],[CH4]]*A_CH4</f>
        <v>2.0597155549921319E-27</v>
      </c>
      <c r="Q407" s="3">
        <f>inventory[[#This Row],[gas1]]*A_gas1</f>
        <v>1.3085341167272634E-14</v>
      </c>
      <c r="R407" s="3">
        <f>inventory[[#This Row],[gas2]]*A_gas2</f>
        <v>0</v>
      </c>
      <c r="S407" s="3">
        <f>inventory[[#This Row],[gas3]]*A_gas3</f>
        <v>1.469905458785797E-15</v>
      </c>
      <c r="T407" s="142">
        <f>inventory[[#This Row],[Other_forcing]]/earth_area</f>
        <v>0</v>
      </c>
      <c r="U407" s="3">
        <f>U406+A_CO2*(AX406+AY406*life1_CO2*(1-EXP(-1/life1_CO2))+AZ406*life2_CO2*(1-EXP(-1/life2_CO2))+BA406*life3_CO2*(1-EXP(-1/life3_CO2)))</f>
        <v>6.3436315873741302E-13</v>
      </c>
      <c r="V407" s="3">
        <f t="shared" si="78"/>
        <v>2.6105279667691904E-12</v>
      </c>
      <c r="W407" s="3">
        <f t="shared" si="79"/>
        <v>4.1593891906434628E-11</v>
      </c>
      <c r="X407" s="3">
        <f t="shared" si="80"/>
        <v>-3.5199999999999995E-12</v>
      </c>
      <c r="Y407" s="3">
        <f t="shared" si="81"/>
        <v>4.7955388348557923E-10</v>
      </c>
      <c r="Z407" s="142">
        <f>Z406+inventory[[#This Row],[Other_radfor]]</f>
        <v>0</v>
      </c>
      <c r="AA407" s="3">
        <f>SUM(inventory[[#This Row],[CO2_temp_s1]:[CO2_temp_s2]])</f>
        <v>1.1968693026350001E-15</v>
      </c>
      <c r="AB407" s="3">
        <f>inventory[[#This Row],[CH4_temp_s1]]+inventory[[#This Row],[CH4_temp_s2]]</f>
        <v>1.0618580924782667E-15</v>
      </c>
      <c r="AC407" s="3">
        <f>inventory[[#This Row],[gas1_temp_s1]]+inventory[[#This Row],[gas1_temp_s2]]</f>
        <v>3.0692312974550564E-14</v>
      </c>
      <c r="AD407" s="3">
        <f>inventory[[#This Row],[gas2_temp_s1]]+inventory[[#This Row],[gas2_temp_s2]]</f>
        <v>-1.3884762055722043E-15</v>
      </c>
      <c r="AE407" s="3">
        <f>inventory[[#This Row],[gas3_temp_s1]]+inventory[[#This Row],[gas3_temp_s2]]</f>
        <v>2.1360112175587608E-13</v>
      </c>
      <c r="AF407" s="142">
        <f>inventory[[#This Row],[other_temp_s1]]+inventory[[#This Row],[other_temp_s2]]</f>
        <v>0</v>
      </c>
      <c r="AG407" s="118">
        <f>inventory[[#This Row],[CO2_flux]]+AG406</f>
        <v>1</v>
      </c>
      <c r="AH407" s="118">
        <f>inventory[[#This Row],[CH4_flux]]+AH406</f>
        <v>1</v>
      </c>
      <c r="AI407" s="118">
        <f>inventory[[#This Row],[Gas1_flux]]+AI406</f>
        <v>1</v>
      </c>
      <c r="AJ407" s="118">
        <f>inventory[[#This Row],[Gas2_flux]]+AJ406</f>
        <v>1</v>
      </c>
      <c r="AK407" s="144">
        <f>inventory[[#This Row],[Gas3_flux]]+AK406</f>
        <v>1</v>
      </c>
      <c r="AL407" s="113">
        <f>A_CO2*(AX406*clim_sens1*(1-EXP(-1/clim_time1))
+AY406*clim_sens1*life1_CO2/(life1_CO2-clim_time1)*(EXP(-1/life1_CO2)-EXP(-1/clim_time1))
+AZ406*clim_sens1*life2_CO2/(life2_CO2-clim_time1)*(EXP(-1/life2_CO2)-EXP(-1/clim_time1))
+BA406*clim_sens1*life3_CO2/(life3_CO2-clim_time1)*(EXP(-1/life3_CO2)-EXP(-1/clim_time1)))
+AL406*EXP(-1/clim_time1)</f>
        <v>7.9264430305582608E-16</v>
      </c>
      <c r="AM407" s="113">
        <f>A_CO2*(AX406*clim_sens2*(1-EXP(-1/clim_time2))
+AY406*clim_sens2*life1_CO2/(life1_CO2-clim_time2)*(EXP(-1/life1_CO2)-EXP(-1/clim_time2))
+AZ406*clim_sens2*life2_CO2/(life2_CO2-clim_time2)*(EXP(-1/life2_CO2)-EXP(-1/clim_time2))
+BA406*clim_sens2*life3_CO2/(life3_CO2-clim_time2)*(EXP(-1/life3_CO2)-EXP(-1/clim_time2)))
+AM406*EXP(-1/clim_time2)</f>
        <v>4.0422499957917399E-16</v>
      </c>
      <c r="AN407" s="113">
        <f t="shared" si="82"/>
        <v>4.0290087380905576E-27</v>
      </c>
      <c r="AO407" s="113">
        <f t="shared" si="83"/>
        <v>1.0618580924742376E-15</v>
      </c>
      <c r="AP407" s="113">
        <f t="shared" si="84"/>
        <v>8.8728142403413235E-15</v>
      </c>
      <c r="AQ407" s="113">
        <f t="shared" si="85"/>
        <v>2.1819498734209238E-14</v>
      </c>
      <c r="AR407" s="113">
        <f t="shared" si="86"/>
        <v>-5.5229640189167952E-34</v>
      </c>
      <c r="AS407" s="113">
        <f t="shared" si="87"/>
        <v>-1.3884762055722043E-15</v>
      </c>
      <c r="AT407" s="113">
        <f t="shared" si="88"/>
        <v>1.1403815710989808E-15</v>
      </c>
      <c r="AU407" s="113">
        <f t="shared" si="89"/>
        <v>2.124607401847771E-13</v>
      </c>
      <c r="AV407" s="113">
        <f t="shared" si="90"/>
        <v>0</v>
      </c>
      <c r="AW407" s="149">
        <f>T406*Other_forcing_efficacy*clim_sens2*(1-EXP(-1/clim_time2))
+AW406*EXP(-1/clim_time2)</f>
        <v>0</v>
      </c>
      <c r="AX407" s="113">
        <f>p_0*(inventory[[#This Row],[CO2_flux]]+inventory[[#This Row],[CH4_to_CO2]])+AX406</f>
        <v>0.51608749999999715</v>
      </c>
      <c r="AY407" s="113">
        <f>p_1*(inventory[[#This Row],[CO2_flux]]+inventory[[#This Row],[CH4_to_CO2]])+AY406*EXP(-1/life1_CO2)</f>
        <v>0.19672704309636585</v>
      </c>
      <c r="AZ407" s="113">
        <f>p_2*(inventory[[#This Row],[CO2_flux]]+inventory[[#This Row],[CH4_to_CO2]])+AZ406*EXP(-1/life2_CO2)</f>
        <v>1.5469798318422877E-5</v>
      </c>
      <c r="BA407" s="113">
        <f>p_3*(inventory[[#This Row],[CO2_flux]]+inventory[[#This Row],[CH4_to_CO2]])+BA406*EXP(-1/life3_CO2)</f>
        <v>2.2178884631510111E-15</v>
      </c>
      <c r="BB407" s="113">
        <f>IF(fossil_CH4,K406*(1-EXP(-1/life_CH4))*CH4_to_CO2,0)</f>
        <v>1.1298249264029998E-15</v>
      </c>
    </row>
    <row r="408" spans="1:54" x14ac:dyDescent="0.2">
      <c r="A408" s="43">
        <v>401</v>
      </c>
      <c r="B408" s="107">
        <v>0</v>
      </c>
      <c r="C408" s="107">
        <v>0</v>
      </c>
      <c r="D408" s="107">
        <v>0</v>
      </c>
      <c r="E408" s="107">
        <v>0</v>
      </c>
      <c r="F408" s="107">
        <v>0</v>
      </c>
      <c r="G408" s="107">
        <v>0</v>
      </c>
      <c r="H408" s="131">
        <f>SUM(inventory[[#This Row],[CO2_IRF]:[other_IRF]])</f>
        <v>5.2088839985662763E-10</v>
      </c>
      <c r="I408" s="133">
        <f>SUM(inventory[[#This Row],[CO2_temp]:[other_temp]])</f>
        <v>2.445098917139578E-13</v>
      </c>
      <c r="J408" s="117">
        <f>SUM(inventory[[#This Row],[CO2_mass0]:[CO2_mass3]])</f>
        <v>0.71233142626991963</v>
      </c>
      <c r="K408" s="117">
        <f>inventory[[#This Row],[CH4_flux]]+K407*EXP(-1/life_CH4)</f>
        <v>9.0256156457805559E-15</v>
      </c>
      <c r="L408" s="117">
        <f>inventory[[#This Row],[Gas1_flux]]+L407*EXP(-1/life_gas1)</f>
        <v>3.6368597352763467E-2</v>
      </c>
      <c r="M408" s="117">
        <f>inventory[[#This Row],[Gas2_flux]]+M407*EXP(-1/life_gas2)</f>
        <v>0</v>
      </c>
      <c r="N408" s="140">
        <f>inventory[[#This Row],[Gas3_flux]]+N407*EXP(-1/life_gas3)</f>
        <v>1.3488188193976284E-4</v>
      </c>
      <c r="O408" s="3">
        <f>inventory[[#This Row],[CO2]]*A_CO2</f>
        <v>1.2477909593970179E-15</v>
      </c>
      <c r="P408" s="3">
        <f>inventory[[#This Row],[CH4]]*A_CH4</f>
        <v>1.9001308113403163E-27</v>
      </c>
      <c r="Q408" s="3">
        <f>inventory[[#This Row],[gas1]]*A_gas1</f>
        <v>1.297764349652854E-14</v>
      </c>
      <c r="R408" s="3">
        <f>inventory[[#This Row],[gas2]]*A_gas2</f>
        <v>0</v>
      </c>
      <c r="S408" s="3">
        <f>inventory[[#This Row],[gas3]]*A_gas3</f>
        <v>1.4376011590824797E-15</v>
      </c>
      <c r="T408" s="142">
        <f>inventory[[#This Row],[Other_forcing]]/earth_area</f>
        <v>0</v>
      </c>
      <c r="U408" s="3">
        <f>U407+A_CO2*(AX407+AY407*life1_CO2*(1-EXP(-1/life1_CO2))+AZ407*life2_CO2*(1-EXP(-1/life2_CO2))+BA407*life3_CO2*(1-EXP(-1/life3_CO2)))</f>
        <v>6.3561138619785509E-13</v>
      </c>
      <c r="V408" s="3">
        <f t="shared" si="78"/>
        <v>2.6105279667691925E-12</v>
      </c>
      <c r="W408" s="3">
        <f t="shared" si="79"/>
        <v>4.1606923324594661E-11</v>
      </c>
      <c r="X408" s="3">
        <f t="shared" si="80"/>
        <v>-3.5199999999999995E-12</v>
      </c>
      <c r="Y408" s="3">
        <f t="shared" si="81"/>
        <v>4.7955533717906593E-10</v>
      </c>
      <c r="Z408" s="142">
        <f>Z407+inventory[[#This Row],[Other_radfor]]</f>
        <v>0</v>
      </c>
      <c r="AA408" s="3">
        <f>SUM(inventory[[#This Row],[CO2_temp_s1]:[CO2_temp_s2]])</f>
        <v>1.1966262401110353E-15</v>
      </c>
      <c r="AB408" s="3">
        <f>inventory[[#This Row],[CH4_temp_s1]]+inventory[[#This Row],[CH4_temp_s2]]</f>
        <v>1.0592681959769081E-15</v>
      </c>
      <c r="AC408" s="3">
        <f>inventory[[#This Row],[gas1_temp_s1]]+inventory[[#This Row],[gas1_temp_s2]]</f>
        <v>3.0579703131060951E-14</v>
      </c>
      <c r="AD408" s="3">
        <f>inventory[[#This Row],[gas2_temp_s1]]+inventory[[#This Row],[gas2_temp_s2]]</f>
        <v>-1.385089679922415E-15</v>
      </c>
      <c r="AE408" s="3">
        <f>inventory[[#This Row],[gas3_temp_s1]]+inventory[[#This Row],[gas3_temp_s2]]</f>
        <v>2.1305938382673132E-13</v>
      </c>
      <c r="AF408" s="142">
        <f>inventory[[#This Row],[other_temp_s1]]+inventory[[#This Row],[other_temp_s2]]</f>
        <v>0</v>
      </c>
      <c r="AG408" s="118">
        <f>inventory[[#This Row],[CO2_flux]]+AG407</f>
        <v>1</v>
      </c>
      <c r="AH408" s="118">
        <f>inventory[[#This Row],[CH4_flux]]+AH407</f>
        <v>1</v>
      </c>
      <c r="AI408" s="118">
        <f>inventory[[#This Row],[Gas1_flux]]+AI407</f>
        <v>1</v>
      </c>
      <c r="AJ408" s="118">
        <f>inventory[[#This Row],[Gas2_flux]]+AJ407</f>
        <v>1</v>
      </c>
      <c r="AK408" s="144">
        <f>inventory[[#This Row],[Gas3_flux]]+AK407</f>
        <v>1</v>
      </c>
      <c r="AL408" s="113">
        <f>A_CO2*(AX407*clim_sens1*(1-EXP(-1/clim_time1))
+AY407*clim_sens1*life1_CO2/(life1_CO2-clim_time1)*(EXP(-1/life1_CO2)-EXP(-1/clim_time1))
+AZ407*clim_sens1*life2_CO2/(life2_CO2-clim_time1)*(EXP(-1/life2_CO2)-EXP(-1/clim_time1))
+BA407*clim_sens1*life3_CO2/(life3_CO2-clim_time1)*(EXP(-1/life3_CO2)-EXP(-1/clim_time1)))
+AL407*EXP(-1/clim_time1)</f>
        <v>7.9208108336222334E-16</v>
      </c>
      <c r="AM408" s="113">
        <f>A_CO2*(AX407*clim_sens2*(1-EXP(-1/clim_time2))
+AY407*clim_sens2*life1_CO2/(life1_CO2-clim_time2)*(EXP(-1/life1_CO2)-EXP(-1/clim_time2))
+AZ407*clim_sens2*life2_CO2/(life2_CO2-clim_time2)*(EXP(-1/life2_CO2)-EXP(-1/clim_time2))
+BA407*clim_sens2*life3_CO2/(life3_CO2-clim_time2)*(EXP(-1/life3_CO2)-EXP(-1/clim_time2)))
+AM407*EXP(-1/clim_time2)</f>
        <v>4.0454515674881196E-16</v>
      </c>
      <c r="AN408" s="113">
        <f t="shared" si="82"/>
        <v>3.7168451174459712E-27</v>
      </c>
      <c r="AO408" s="113">
        <f t="shared" si="83"/>
        <v>1.0592681959731912E-15</v>
      </c>
      <c r="AP408" s="113">
        <f t="shared" si="84"/>
        <v>8.799787376584819E-15</v>
      </c>
      <c r="AQ408" s="113">
        <f t="shared" si="85"/>
        <v>2.1779915754476133E-14</v>
      </c>
      <c r="AR408" s="113">
        <f t="shared" si="86"/>
        <v>-4.9030970529507006E-34</v>
      </c>
      <c r="AS408" s="113">
        <f t="shared" si="87"/>
        <v>-1.385089679922415E-15</v>
      </c>
      <c r="AT408" s="113">
        <f t="shared" si="88"/>
        <v>1.1153192598947268E-15</v>
      </c>
      <c r="AU408" s="113">
        <f t="shared" si="89"/>
        <v>2.119440645668366E-13</v>
      </c>
      <c r="AV408" s="113">
        <f t="shared" si="90"/>
        <v>0</v>
      </c>
      <c r="AW408" s="149">
        <f>T407*Other_forcing_efficacy*clim_sens2*(1-EXP(-1/clim_time2))
+AW407*EXP(-1/clim_time2)</f>
        <v>0</v>
      </c>
      <c r="AX408" s="113">
        <f>p_0*(inventory[[#This Row],[CO2_flux]]+inventory[[#This Row],[CH4_to_CO2]])+AX407</f>
        <v>0.51608749999999737</v>
      </c>
      <c r="AY408" s="113">
        <f>p_1*(inventory[[#This Row],[CO2_flux]]+inventory[[#This Row],[CH4_to_CO2]])+AY407*EXP(-1/life1_CO2)</f>
        <v>0.19622887409703066</v>
      </c>
      <c r="AZ408" s="113">
        <f>p_2*(inventory[[#This Row],[CO2_flux]]+inventory[[#This Row],[CH4_to_CO2]])+AZ407*EXP(-1/life2_CO2)</f>
        <v>1.5052172889684666E-5</v>
      </c>
      <c r="BA408" s="113">
        <f>p_3*(inventory[[#This Row],[CO2_flux]]+inventory[[#This Row],[CH4_to_CO2]])+BA407*EXP(-1/life3_CO2)</f>
        <v>2.0460486375098312E-15</v>
      </c>
      <c r="BB408" s="113">
        <f>IF(fossil_CH4,K407*(1-EXP(-1/life_CH4))*CH4_to_CO2,0)</f>
        <v>1.0422871978004001E-15</v>
      </c>
    </row>
    <row r="409" spans="1:54" x14ac:dyDescent="0.2">
      <c r="A409" s="43">
        <v>402</v>
      </c>
      <c r="B409" s="107">
        <v>0</v>
      </c>
      <c r="C409" s="107">
        <v>0</v>
      </c>
      <c r="D409" s="107">
        <v>0</v>
      </c>
      <c r="E409" s="107">
        <v>0</v>
      </c>
      <c r="F409" s="107">
        <v>0</v>
      </c>
      <c r="G409" s="107">
        <v>0</v>
      </c>
      <c r="H409" s="131">
        <f>SUM(inventory[[#This Row],[CO2_IRF]:[other_IRF]])</f>
        <v>5.2090399312160626E-10</v>
      </c>
      <c r="I409" s="133">
        <f>SUM(inventory[[#This Row],[CO2_temp]:[other_temp]])</f>
        <v>2.4385845822598343E-13</v>
      </c>
      <c r="J409" s="117">
        <f>SUM(inventory[[#This Row],[CO2_mass0]:[CO2_mass3]])</f>
        <v>0.71183411242548023</v>
      </c>
      <c r="K409" s="117">
        <f>inventory[[#This Row],[CH4_flux]]+K408*EXP(-1/life_CH4)</f>
        <v>8.3263197863883542E-15</v>
      </c>
      <c r="L409" s="117">
        <f>inventory[[#This Row],[Gas1_flux]]+L408*EXP(-1/life_gas1)</f>
        <v>3.6069269030096669E-2</v>
      </c>
      <c r="M409" s="117">
        <f>inventory[[#This Row],[Gas2_flux]]+M408*EXP(-1/life_gas2)</f>
        <v>0</v>
      </c>
      <c r="N409" s="140">
        <f>inventory[[#This Row],[Gas3_flux]]+N408*EXP(-1/life_gas3)</f>
        <v>1.319175656208556E-4</v>
      </c>
      <c r="O409" s="3">
        <f>inventory[[#This Row],[CO2]]*A_CO2</f>
        <v>1.2469198147357134E-15</v>
      </c>
      <c r="P409" s="3">
        <f>inventory[[#This Row],[CH4]]*A_CH4</f>
        <v>1.7529105373089246E-27</v>
      </c>
      <c r="Q409" s="3">
        <f>inventory[[#This Row],[gas1]]*A_gas1</f>
        <v>1.28708322213423E-14</v>
      </c>
      <c r="R409" s="3">
        <f>inventory[[#This Row],[gas2]]*A_gas2</f>
        <v>0</v>
      </c>
      <c r="S409" s="3">
        <f>inventory[[#This Row],[gas3]]*A_gas3</f>
        <v>1.406006815093038E-15</v>
      </c>
      <c r="T409" s="142">
        <f>inventory[[#This Row],[Other_forcing]]/earth_area</f>
        <v>0</v>
      </c>
      <c r="U409" s="3">
        <f>U408+A_CO2*(AX408+AY408*life1_CO2*(1-EXP(-1/life1_CO2))+AZ408*life2_CO2*(1-EXP(-1/life2_CO2))+BA408*life3_CO2*(1-EXP(-1/life3_CO2)))</f>
        <v>6.3685874139938318E-13</v>
      </c>
      <c r="V409" s="3">
        <f t="shared" si="78"/>
        <v>2.6105279667691945E-12</v>
      </c>
      <c r="W409" s="3">
        <f t="shared" si="79"/>
        <v>4.1619847488892199E-11</v>
      </c>
      <c r="X409" s="3">
        <f t="shared" si="80"/>
        <v>-3.5199999999999995E-12</v>
      </c>
      <c r="Y409" s="3">
        <f t="shared" si="81"/>
        <v>4.7955675892454546E-10</v>
      </c>
      <c r="Z409" s="142">
        <f>Z408+inventory[[#This Row],[Other_radfor]]</f>
        <v>0</v>
      </c>
      <c r="AA409" s="3">
        <f>SUM(inventory[[#This Row],[CO2_temp_s1]:[CO2_temp_s2]])</f>
        <v>1.1963829249333057E-15</v>
      </c>
      <c r="AB409" s="3">
        <f>inventory[[#This Row],[CH4_temp_s1]]+inventory[[#This Row],[CH4_temp_s2]]</f>
        <v>1.0566846162931726E-15</v>
      </c>
      <c r="AC409" s="3">
        <f>inventory[[#This Row],[gas1_temp_s1]]+inventory[[#This Row],[gas1_temp_s2]]</f>
        <v>3.0467678648196665E-14</v>
      </c>
      <c r="AD409" s="3">
        <f>inventory[[#This Row],[gas2_temp_s1]]+inventory[[#This Row],[gas2_temp_s2]]</f>
        <v>-1.3817114140871841E-15</v>
      </c>
      <c r="AE409" s="3">
        <f>inventory[[#This Row],[gas3_temp_s1]]+inventory[[#This Row],[gas3_temp_s2]]</f>
        <v>2.1251942345064745E-13</v>
      </c>
      <c r="AF409" s="142">
        <f>inventory[[#This Row],[other_temp_s1]]+inventory[[#This Row],[other_temp_s2]]</f>
        <v>0</v>
      </c>
      <c r="AG409" s="118">
        <f>inventory[[#This Row],[CO2_flux]]+AG408</f>
        <v>1</v>
      </c>
      <c r="AH409" s="118">
        <f>inventory[[#This Row],[CH4_flux]]+AH408</f>
        <v>1</v>
      </c>
      <c r="AI409" s="118">
        <f>inventory[[#This Row],[Gas1_flux]]+AI408</f>
        <v>1</v>
      </c>
      <c r="AJ409" s="118">
        <f>inventory[[#This Row],[Gas2_flux]]+AJ408</f>
        <v>1</v>
      </c>
      <c r="AK409" s="144">
        <f>inventory[[#This Row],[Gas3_flux]]+AK408</f>
        <v>1</v>
      </c>
      <c r="AL409" s="113">
        <f>A_CO2*(AX408*clim_sens1*(1-EXP(-1/clim_time1))
+AY408*clim_sens1*life1_CO2/(life1_CO2-clim_time1)*(EXP(-1/life1_CO2)-EXP(-1/clim_time1))
+AZ408*clim_sens1*life2_CO2/(life2_CO2-clim_time1)*(EXP(-1/life2_CO2)-EXP(-1/clim_time1))
+BA408*clim_sens1*life3_CO2/(life3_CO2-clim_time1)*(EXP(-1/life3_CO2)-EXP(-1/clim_time1)))
+AL408*EXP(-1/clim_time1)</f>
        <v>7.9151930456535462E-16</v>
      </c>
      <c r="AM409" s="113">
        <f>A_CO2*(AX408*clim_sens2*(1-EXP(-1/clim_time2))
+AY408*clim_sens2*life1_CO2/(life1_CO2-clim_time2)*(EXP(-1/life1_CO2)-EXP(-1/clim_time2))
+AZ408*clim_sens2*life2_CO2/(life2_CO2-clim_time2)*(EXP(-1/life2_CO2)-EXP(-1/clim_time2))
+BA408*clim_sens2*life3_CO2/(life3_CO2-clim_time2)*(EXP(-1/life3_CO2)-EXP(-1/clim_time2)))
+AM408*EXP(-1/clim_time2)</f>
        <v>4.0486362036795118E-16</v>
      </c>
      <c r="AN409" s="113">
        <f t="shared" si="82"/>
        <v>3.4288676250050648E-27</v>
      </c>
      <c r="AO409" s="113">
        <f t="shared" si="83"/>
        <v>1.0566846162897438E-15</v>
      </c>
      <c r="AP409" s="113">
        <f t="shared" si="84"/>
        <v>8.7273615535675489E-15</v>
      </c>
      <c r="AQ409" s="113">
        <f t="shared" si="85"/>
        <v>2.1740317094629113E-14</v>
      </c>
      <c r="AR409" s="113">
        <f t="shared" si="86"/>
        <v>-4.3528005303516027E-34</v>
      </c>
      <c r="AS409" s="113">
        <f t="shared" si="87"/>
        <v>-1.3817114140871841E-15</v>
      </c>
      <c r="AT409" s="113">
        <f t="shared" si="88"/>
        <v>1.0908077462996393E-15</v>
      </c>
      <c r="AU409" s="113">
        <f t="shared" si="89"/>
        <v>2.1142861570434782E-13</v>
      </c>
      <c r="AV409" s="113">
        <f t="shared" si="90"/>
        <v>0</v>
      </c>
      <c r="AW409" s="149">
        <f>T408*Other_forcing_efficacy*clim_sens2*(1-EXP(-1/clim_time2))
+AW408*EXP(-1/clim_time2)</f>
        <v>0</v>
      </c>
      <c r="AX409" s="113">
        <f>p_0*(inventory[[#This Row],[CO2_flux]]+inventory[[#This Row],[CH4_to_CO2]])+AX408</f>
        <v>0.51608749999999759</v>
      </c>
      <c r="AY409" s="113">
        <f>p_1*(inventory[[#This Row],[CO2_flux]]+inventory[[#This Row],[CH4_to_CO2]])+AY408*EXP(-1/life1_CO2)</f>
        <v>0.19573196660372938</v>
      </c>
      <c r="AZ409" s="113">
        <f>p_2*(inventory[[#This Row],[CO2_flux]]+inventory[[#This Row],[CH4_to_CO2]])+AZ408*EXP(-1/life2_CO2)</f>
        <v>1.4645821751335309E-5</v>
      </c>
      <c r="BA409" s="113">
        <f>p_3*(inventory[[#This Row],[CO2_flux]]+inventory[[#This Row],[CH4_to_CO2]])+BA408*EXP(-1/life3_CO2)</f>
        <v>1.8875227932374164E-15</v>
      </c>
      <c r="BB409" s="113">
        <f>IF(fossil_CH4,K408*(1-EXP(-1/life_CH4))*CH4_to_CO2,0)</f>
        <v>9.6153180666427714E-16</v>
      </c>
    </row>
    <row r="410" spans="1:54" x14ac:dyDescent="0.2">
      <c r="A410" s="43">
        <v>403</v>
      </c>
      <c r="B410" s="107">
        <v>0</v>
      </c>
      <c r="C410" s="107">
        <v>0</v>
      </c>
      <c r="D410" s="107">
        <v>0</v>
      </c>
      <c r="E410" s="107">
        <v>0</v>
      </c>
      <c r="F410" s="107">
        <v>0</v>
      </c>
      <c r="G410" s="107">
        <v>0</v>
      </c>
      <c r="H410" s="131">
        <f>SUM(inventory[[#This Row],[CO2_IRF]:[other_IRF]])</f>
        <v>5.2091944789955105E-10</v>
      </c>
      <c r="I410" s="133">
        <f>SUM(inventory[[#This Row],[CO2_temp]:[other_temp]])</f>
        <v>2.4320936711590745E-13</v>
      </c>
      <c r="J410" s="117">
        <f>SUM(inventory[[#This Row],[CO2_mass0]:[CO2_mass3]])</f>
        <v>0.71133806786250897</v>
      </c>
      <c r="K410" s="117">
        <f>inventory[[#This Row],[CH4_flux]]+K409*EXP(-1/life_CH4)</f>
        <v>7.6812046852020149E-15</v>
      </c>
      <c r="L410" s="117">
        <f>inventory[[#This Row],[Gas1_flux]]+L409*EXP(-1/life_gas1)</f>
        <v>3.5772404301059331E-2</v>
      </c>
      <c r="M410" s="117">
        <f>inventory[[#This Row],[Gas2_flux]]+M409*EXP(-1/life_gas2)</f>
        <v>0</v>
      </c>
      <c r="N410" s="140">
        <f>inventory[[#This Row],[Gas3_flux]]+N409*EXP(-1/life_gas3)</f>
        <v>1.2901839645968499E-4</v>
      </c>
      <c r="O410" s="3">
        <f>inventory[[#This Row],[CO2]]*A_CO2</f>
        <v>1.2460508934747568E-15</v>
      </c>
      <c r="P410" s="3">
        <f>inventory[[#This Row],[CH4]]*A_CH4</f>
        <v>1.6170967459031109E-27</v>
      </c>
      <c r="Q410" s="3">
        <f>inventory[[#This Row],[gas1]]*A_gas1</f>
        <v>1.2764900046318581E-14</v>
      </c>
      <c r="R410" s="3">
        <f>inventory[[#This Row],[gas2]]*A_gas2</f>
        <v>0</v>
      </c>
      <c r="S410" s="3">
        <f>inventory[[#This Row],[gas3]]*A_gas3</f>
        <v>1.3751068240302177E-15</v>
      </c>
      <c r="T410" s="142">
        <f>inventory[[#This Row],[Other_forcing]]/earth_area</f>
        <v>0</v>
      </c>
      <c r="U410" s="3">
        <f>U409+A_CO2*(AX409+AY409*life1_CO2*(1-EXP(-1/life1_CO2))+AZ409*life2_CO2*(1-EXP(-1/life2_CO2))+BA409*life3_CO2*(1-EXP(-1/life3_CO2)))</f>
        <v>6.3810522656845971E-13</v>
      </c>
      <c r="V410" s="3">
        <f t="shared" si="78"/>
        <v>2.6105279667691961E-12</v>
      </c>
      <c r="W410" s="3">
        <f t="shared" si="79"/>
        <v>4.1632665282070072E-11</v>
      </c>
      <c r="X410" s="3">
        <f t="shared" si="80"/>
        <v>-3.5199999999999995E-12</v>
      </c>
      <c r="Y410" s="3">
        <f t="shared" si="81"/>
        <v>4.795581494241433E-10</v>
      </c>
      <c r="Z410" s="142">
        <f>Z409+inventory[[#This Row],[Other_radfor]]</f>
        <v>0</v>
      </c>
      <c r="AA410" s="3">
        <f>SUM(inventory[[#This Row],[CO2_temp_s1]:[CO2_temp_s2]])</f>
        <v>1.1961393595174302E-15</v>
      </c>
      <c r="AB410" s="3">
        <f>inventory[[#This Row],[CH4_temp_s1]]+inventory[[#This Row],[CH4_temp_s2]]</f>
        <v>1.0541073380201938E-15</v>
      </c>
      <c r="AC410" s="3">
        <f>inventory[[#This Row],[gas1_temp_s1]]+inventory[[#This Row],[gas1_temp_s2]]</f>
        <v>3.0356235541040951E-14</v>
      </c>
      <c r="AD410" s="3">
        <f>inventory[[#This Row],[gas2_temp_s1]]+inventory[[#This Row],[gas2_temp_s2]]</f>
        <v>-1.3783413879206322E-15</v>
      </c>
      <c r="AE410" s="3">
        <f>inventory[[#This Row],[gas3_temp_s1]]+inventory[[#This Row],[gas3_temp_s2]]</f>
        <v>2.1198122626524951E-13</v>
      </c>
      <c r="AF410" s="142">
        <f>inventory[[#This Row],[other_temp_s1]]+inventory[[#This Row],[other_temp_s2]]</f>
        <v>0</v>
      </c>
      <c r="AG410" s="118">
        <f>inventory[[#This Row],[CO2_flux]]+AG409</f>
        <v>1</v>
      </c>
      <c r="AH410" s="118">
        <f>inventory[[#This Row],[CH4_flux]]+AH409</f>
        <v>1</v>
      </c>
      <c r="AI410" s="118">
        <f>inventory[[#This Row],[Gas1_flux]]+AI409</f>
        <v>1</v>
      </c>
      <c r="AJ410" s="118">
        <f>inventory[[#This Row],[Gas2_flux]]+AJ409</f>
        <v>1</v>
      </c>
      <c r="AK410" s="144">
        <f>inventory[[#This Row],[Gas3_flux]]+AK409</f>
        <v>1</v>
      </c>
      <c r="AL410" s="113">
        <f>A_CO2*(AX409*clim_sens1*(1-EXP(-1/clim_time1))
+AY409*clim_sens1*life1_CO2/(life1_CO2-clim_time1)*(EXP(-1/life1_CO2)-EXP(-1/clim_time1))
+AZ409*clim_sens1*life2_CO2/(life2_CO2-clim_time1)*(EXP(-1/life2_CO2)-EXP(-1/clim_time1))
+BA409*clim_sens1*life3_CO2/(life3_CO2-clim_time1)*(EXP(-1/life3_CO2)-EXP(-1/clim_time1)))
+AL409*EXP(-1/clim_time1)</f>
        <v>7.9095896262059211E-16</v>
      </c>
      <c r="AM410" s="113">
        <f>A_CO2*(AX409*clim_sens2*(1-EXP(-1/clim_time2))
+AY409*clim_sens2*life1_CO2/(life1_CO2-clim_time2)*(EXP(-1/life1_CO2)-EXP(-1/clim_time2))
+AZ409*clim_sens2*life2_CO2/(life2_CO2-clim_time2)*(EXP(-1/life2_CO2)-EXP(-1/clim_time2))
+BA409*clim_sens2*life3_CO2/(life3_CO2-clim_time2)*(EXP(-1/life3_CO2)-EXP(-1/clim_time2)))
+AM409*EXP(-1/clim_time2)</f>
        <v>4.0518039689683812E-16</v>
      </c>
      <c r="AN410" s="113">
        <f t="shared" si="82"/>
        <v>3.1632023436216892E-27</v>
      </c>
      <c r="AO410" s="113">
        <f t="shared" si="83"/>
        <v>1.0541073380170306E-15</v>
      </c>
      <c r="AP410" s="113">
        <f t="shared" si="84"/>
        <v>8.6555318244801944E-15</v>
      </c>
      <c r="AQ410" s="113">
        <f t="shared" si="85"/>
        <v>2.1700703716560757E-14</v>
      </c>
      <c r="AR410" s="113">
        <f t="shared" si="86"/>
        <v>-3.8642662489470611E-34</v>
      </c>
      <c r="AS410" s="113">
        <f t="shared" si="87"/>
        <v>-1.3783413879206322E-15</v>
      </c>
      <c r="AT410" s="113">
        <f t="shared" si="88"/>
        <v>1.0668349253644266E-15</v>
      </c>
      <c r="AU410" s="113">
        <f t="shared" si="89"/>
        <v>2.1091439133988508E-13</v>
      </c>
      <c r="AV410" s="113">
        <f t="shared" si="90"/>
        <v>0</v>
      </c>
      <c r="AW410" s="149">
        <f>T409*Other_forcing_efficacy*clim_sens2*(1-EXP(-1/clim_time2))
+AW409*EXP(-1/clim_time2)</f>
        <v>0</v>
      </c>
      <c r="AX410" s="113">
        <f>p_0*(inventory[[#This Row],[CO2_flux]]+inventory[[#This Row],[CH4_to_CO2]])+AX409</f>
        <v>0.51608749999999781</v>
      </c>
      <c r="AY410" s="113">
        <f>p_1*(inventory[[#This Row],[CO2_flux]]+inventory[[#This Row],[CH4_to_CO2]])+AY409*EXP(-1/life1_CO2)</f>
        <v>0.19523631742196881</v>
      </c>
      <c r="AZ410" s="113">
        <f>p_2*(inventory[[#This Row],[CO2_flux]]+inventory[[#This Row],[CH4_to_CO2]])+AZ409*EXP(-1/life2_CO2)</f>
        <v>1.4250440540626408E-5</v>
      </c>
      <c r="BA410" s="113">
        <f>p_3*(inventory[[#This Row],[CO2_flux]]+inventory[[#This Row],[CH4_to_CO2]])+BA409*EXP(-1/life3_CO2)</f>
        <v>1.7412793760987315E-15</v>
      </c>
      <c r="BB410" s="113">
        <f>IF(fossil_CH4,K409*(1-EXP(-1/life_CH4))*CH4_to_CO2,0)</f>
        <v>8.8703326413121727E-16</v>
      </c>
    </row>
    <row r="411" spans="1:54" x14ac:dyDescent="0.2">
      <c r="A411" s="43">
        <v>404</v>
      </c>
      <c r="B411" s="107">
        <v>0</v>
      </c>
      <c r="C411" s="107">
        <v>0</v>
      </c>
      <c r="D411" s="107">
        <v>0</v>
      </c>
      <c r="E411" s="107">
        <v>0</v>
      </c>
      <c r="F411" s="107">
        <v>0</v>
      </c>
      <c r="G411" s="107">
        <v>0</v>
      </c>
      <c r="H411" s="131">
        <f>SUM(inventory[[#This Row],[CO2_IRF]:[other_IRF]])</f>
        <v>5.2093476575485464E-10</v>
      </c>
      <c r="I411" s="133">
        <f>SUM(inventory[[#This Row],[CO2_temp]:[other_temp]])</f>
        <v>2.4256260032973842E-13</v>
      </c>
      <c r="J411" s="117">
        <f>SUM(inventory[[#This Row],[CO2_mass0]:[CO2_mass3]])</f>
        <v>0.71084328909845618</v>
      </c>
      <c r="K411" s="117">
        <f>inventory[[#This Row],[CH4_flux]]+K410*EXP(-1/life_CH4)</f>
        <v>7.0860724701473142E-15</v>
      </c>
      <c r="L411" s="117">
        <f>inventory[[#This Row],[Gas1_flux]]+L410*EXP(-1/life_gas1)</f>
        <v>3.5477982889275603E-2</v>
      </c>
      <c r="M411" s="117">
        <f>inventory[[#This Row],[Gas2_flux]]+M410*EXP(-1/life_gas2)</f>
        <v>0</v>
      </c>
      <c r="N411" s="140">
        <f>inventory[[#This Row],[Gas3_flux]]+N410*EXP(-1/life_gas3)</f>
        <v>1.2618294270885813E-4</v>
      </c>
      <c r="O411" s="3">
        <f>inventory[[#This Row],[CO2]]*A_CO2</f>
        <v>1.2451841895137654E-15</v>
      </c>
      <c r="P411" s="3">
        <f>inventory[[#This Row],[CH4]]*A_CH4</f>
        <v>1.4918056740220138E-27</v>
      </c>
      <c r="Q411" s="3">
        <f>inventory[[#This Row],[gas1]]*A_gas1</f>
        <v>1.2659839736106107E-14</v>
      </c>
      <c r="R411" s="3">
        <f>inventory[[#This Row],[gas2]]*A_gas2</f>
        <v>0</v>
      </c>
      <c r="S411" s="3">
        <f>inventory[[#This Row],[gas3]]*A_gas3</f>
        <v>1.3448859260112096E-15</v>
      </c>
      <c r="T411" s="142">
        <f>inventory[[#This Row],[Other_forcing]]/earth_area</f>
        <v>0</v>
      </c>
      <c r="U411" s="3">
        <f>U410+A_CO2*(AX410+AY410*life1_CO2*(1-EXP(-1/life1_CO2))+AZ410*life2_CO2*(1-EXP(-1/life2_CO2))+BA410*life3_CO2*(1-EXP(-1/life3_CO2)))</f>
        <v>6.3935084392543245E-13</v>
      </c>
      <c r="V411" s="3">
        <f t="shared" si="78"/>
        <v>2.6105279667691977E-12</v>
      </c>
      <c r="W411" s="3">
        <f t="shared" si="79"/>
        <v>4.1645377579605778E-11</v>
      </c>
      <c r="X411" s="3">
        <f t="shared" si="80"/>
        <v>-3.5199999999999995E-12</v>
      </c>
      <c r="Y411" s="3">
        <f t="shared" si="81"/>
        <v>4.795595093645542E-10</v>
      </c>
      <c r="Z411" s="142">
        <f>Z410+inventory[[#This Row],[Other_radfor]]</f>
        <v>0</v>
      </c>
      <c r="AA411" s="3">
        <f>SUM(inventory[[#This Row],[CO2_temp_s1]:[CO2_temp_s2]])</f>
        <v>1.1958955462778016E-15</v>
      </c>
      <c r="AB411" s="3">
        <f>inventory[[#This Row],[CH4_temp_s1]]+inventory[[#This Row],[CH4_temp_s2]]</f>
        <v>1.051536345788683E-15</v>
      </c>
      <c r="AC411" s="3">
        <f>inventory[[#This Row],[gas1_temp_s1]]+inventory[[#This Row],[gas1_temp_s2]]</f>
        <v>3.024536985544325E-14</v>
      </c>
      <c r="AD411" s="3">
        <f>inventory[[#This Row],[gas2_temp_s1]]+inventory[[#This Row],[gas2_temp_s2]]</f>
        <v>-1.3749795813260166E-15</v>
      </c>
      <c r="AE411" s="3">
        <f>inventory[[#This Row],[gas3_temp_s1]]+inventory[[#This Row],[gas3_temp_s2]]</f>
        <v>2.1144477816355469E-13</v>
      </c>
      <c r="AF411" s="142">
        <f>inventory[[#This Row],[other_temp_s1]]+inventory[[#This Row],[other_temp_s2]]</f>
        <v>0</v>
      </c>
      <c r="AG411" s="118">
        <f>inventory[[#This Row],[CO2_flux]]+AG410</f>
        <v>1</v>
      </c>
      <c r="AH411" s="118">
        <f>inventory[[#This Row],[CH4_flux]]+AH410</f>
        <v>1</v>
      </c>
      <c r="AI411" s="118">
        <f>inventory[[#This Row],[Gas1_flux]]+AI410</f>
        <v>1</v>
      </c>
      <c r="AJ411" s="118">
        <f>inventory[[#This Row],[Gas2_flux]]+AJ410</f>
        <v>1</v>
      </c>
      <c r="AK411" s="144">
        <f>inventory[[#This Row],[Gas3_flux]]+AK410</f>
        <v>1</v>
      </c>
      <c r="AL411" s="113">
        <f>A_CO2*(AX410*clim_sens1*(1-EXP(-1/clim_time1))
+AY410*clim_sens1*life1_CO2/(life1_CO2-clim_time1)*(EXP(-1/life1_CO2)-EXP(-1/clim_time1))
+AZ410*clim_sens1*life2_CO2/(life2_CO2-clim_time1)*(EXP(-1/life2_CO2)-EXP(-1/clim_time1))
+BA410*clim_sens1*life3_CO2/(life3_CO2-clim_time1)*(EXP(-1/life3_CO2)-EXP(-1/clim_time1)))
+AL410*EXP(-1/clim_time1)</f>
        <v>7.9040005350423716E-16</v>
      </c>
      <c r="AM411" s="113">
        <f>A_CO2*(AX410*clim_sens2*(1-EXP(-1/clim_time2))
+AY410*clim_sens2*life1_CO2/(life1_CO2-clim_time2)*(EXP(-1/life1_CO2)-EXP(-1/clim_time2))
+AZ410*clim_sens2*life2_CO2/(life2_CO2-clim_time2)*(EXP(-1/life2_CO2)-EXP(-1/clim_time2))
+BA410*clim_sens2*life3_CO2/(life3_CO2-clim_time2)*(EXP(-1/life3_CO2)-EXP(-1/clim_time2)))
+AM410*EXP(-1/clim_time2)</f>
        <v>4.0549549277356454E-16</v>
      </c>
      <c r="AN411" s="113">
        <f t="shared" si="82"/>
        <v>2.9181205453724143E-27</v>
      </c>
      <c r="AO411" s="113">
        <f t="shared" si="83"/>
        <v>1.0515363457857648E-15</v>
      </c>
      <c r="AP411" s="113">
        <f t="shared" si="84"/>
        <v>8.5842932832276858E-15</v>
      </c>
      <c r="AQ411" s="113">
        <f t="shared" si="85"/>
        <v>2.1661076572215566E-14</v>
      </c>
      <c r="AR411" s="113">
        <f t="shared" si="86"/>
        <v>-3.4305623560345399E-34</v>
      </c>
      <c r="AS411" s="113">
        <f t="shared" si="87"/>
        <v>-1.3749795813260166E-15</v>
      </c>
      <c r="AT411" s="113">
        <f t="shared" si="88"/>
        <v>1.0433889581718111E-15</v>
      </c>
      <c r="AU411" s="113">
        <f t="shared" si="89"/>
        <v>2.1040138920538287E-13</v>
      </c>
      <c r="AV411" s="113">
        <f t="shared" si="90"/>
        <v>0</v>
      </c>
      <c r="AW411" s="149">
        <f>T410*Other_forcing_efficacy*clim_sens2*(1-EXP(-1/clim_time2))
+AW410*EXP(-1/clim_time2)</f>
        <v>0</v>
      </c>
      <c r="AX411" s="113">
        <f>p_0*(inventory[[#This Row],[CO2_flux]]+inventory[[#This Row],[CH4_to_CO2]])+AX410</f>
        <v>0.51608749999999803</v>
      </c>
      <c r="AY411" s="113">
        <f>p_1*(inventory[[#This Row],[CO2_flux]]+inventory[[#This Row],[CH4_to_CO2]])+AY410*EXP(-1/life1_CO2)</f>
        <v>0.19474192336534515</v>
      </c>
      <c r="AZ411" s="113">
        <f>p_2*(inventory[[#This Row],[CO2_flux]]+inventory[[#This Row],[CH4_to_CO2]])+AZ410*EXP(-1/life2_CO2)</f>
        <v>1.3865733111440361E-5</v>
      </c>
      <c r="BA411" s="113">
        <f>p_3*(inventory[[#This Row],[CO2_flux]]+inventory[[#This Row],[CH4_to_CO2]])+BA410*EXP(-1/life3_CO2)</f>
        <v>1.6063667556704358E-15</v>
      </c>
      <c r="BB411" s="113">
        <f>IF(fossil_CH4,K410*(1-EXP(-1/life_CH4))*CH4_to_CO2,0)</f>
        <v>8.1830679570021381E-16</v>
      </c>
    </row>
    <row r="412" spans="1:54" x14ac:dyDescent="0.2">
      <c r="A412" s="43">
        <v>405</v>
      </c>
      <c r="B412" s="107">
        <v>0</v>
      </c>
      <c r="C412" s="107">
        <v>0</v>
      </c>
      <c r="D412" s="107">
        <v>0</v>
      </c>
      <c r="E412" s="107">
        <v>0</v>
      </c>
      <c r="F412" s="107">
        <v>0</v>
      </c>
      <c r="G412" s="107">
        <v>0</v>
      </c>
      <c r="H412" s="131">
        <f>SUM(inventory[[#This Row],[CO2_IRF]:[other_IRF]])</f>
        <v>5.2094994822960625E-10</v>
      </c>
      <c r="I412" s="133">
        <f>SUM(inventory[[#This Row],[CO2_temp]:[other_temp]])</f>
        <v>2.41918140093916E-13</v>
      </c>
      <c r="J412" s="117">
        <f>SUM(inventory[[#This Row],[CO2_mass0]:[CO2_mass3]])</f>
        <v>0.71034977266683552</v>
      </c>
      <c r="K412" s="117">
        <f>inventory[[#This Row],[CH4_flux]]+K411*EXP(-1/life_CH4)</f>
        <v>6.5370505161664073E-15</v>
      </c>
      <c r="L412" s="117">
        <f>inventory[[#This Row],[Gas1_flux]]+L411*EXP(-1/life_gas1)</f>
        <v>3.5185984685252449E-2</v>
      </c>
      <c r="M412" s="117">
        <f>inventory[[#This Row],[Gas2_flux]]+M411*EXP(-1/life_gas2)</f>
        <v>0</v>
      </c>
      <c r="N412" s="140">
        <f>inventory[[#This Row],[Gas3_flux]]+N411*EXP(-1/life_gas3)</f>
        <v>1.234098040866772E-4</v>
      </c>
      <c r="O412" s="3">
        <f>inventory[[#This Row],[CO2]]*A_CO2</f>
        <v>1.2443196967804955E-15</v>
      </c>
      <c r="P412" s="3">
        <f>inventory[[#This Row],[CH4]]*A_CH4</f>
        <v>1.3762220316641559E-27</v>
      </c>
      <c r="Q412" s="3">
        <f>inventory[[#This Row],[gas1]]*A_gas1</f>
        <v>1.2555644114903489E-14</v>
      </c>
      <c r="R412" s="3">
        <f>inventory[[#This Row],[gas2]]*A_gas2</f>
        <v>0</v>
      </c>
      <c r="S412" s="3">
        <f>inventory[[#This Row],[gas3]]*A_gas3</f>
        <v>1.3153291965215951E-15</v>
      </c>
      <c r="T412" s="142">
        <f>inventory[[#This Row],[Other_forcing]]/earth_area</f>
        <v>0</v>
      </c>
      <c r="U412" s="3">
        <f>U411+A_CO2*(AX411+AY411*life1_CO2*(1-EXP(-1/life1_CO2))+AZ411*life2_CO2*(1-EXP(-1/life2_CO2))+BA411*life3_CO2*(1-EXP(-1/life3_CO2)))</f>
        <v>6.405955956845629E-13</v>
      </c>
      <c r="V412" s="3">
        <f t="shared" si="78"/>
        <v>2.6105279667691993E-12</v>
      </c>
      <c r="W412" s="3">
        <f t="shared" si="79"/>
        <v>4.1657985249771297E-11</v>
      </c>
      <c r="X412" s="3">
        <f t="shared" si="80"/>
        <v>-3.5199999999999995E-12</v>
      </c>
      <c r="Y412" s="3">
        <f t="shared" si="81"/>
        <v>4.7956083941738119E-10</v>
      </c>
      <c r="Z412" s="142">
        <f>Z411+inventory[[#This Row],[Other_radfor]]</f>
        <v>0</v>
      </c>
      <c r="AA412" s="3">
        <f>SUM(inventory[[#This Row],[CO2_temp_s1]:[CO2_temp_s2]])</f>
        <v>1.1956514876273298E-15</v>
      </c>
      <c r="AB412" s="3">
        <f>inventory[[#This Row],[CH4_temp_s1]]+inventory[[#This Row],[CH4_temp_s2]]</f>
        <v>1.0489716242668377E-15</v>
      </c>
      <c r="AC412" s="3">
        <f>inventory[[#This Row],[gas1_temp_s1]]+inventory[[#This Row],[gas1_temp_s2]]</f>
        <v>3.0135077667770896E-14</v>
      </c>
      <c r="AD412" s="3">
        <f>inventory[[#This Row],[gas2_temp_s1]]+inventory[[#This Row],[gas2_temp_s2]]</f>
        <v>-1.3716259742556108E-15</v>
      </c>
      <c r="AE412" s="3">
        <f>inventory[[#This Row],[gas3_temp_s1]]+inventory[[#This Row],[gas3_temp_s2]]</f>
        <v>2.1091006528850657E-13</v>
      </c>
      <c r="AF412" s="142">
        <f>inventory[[#This Row],[other_temp_s1]]+inventory[[#This Row],[other_temp_s2]]</f>
        <v>0</v>
      </c>
      <c r="AG412" s="118">
        <f>inventory[[#This Row],[CO2_flux]]+AG411</f>
        <v>1</v>
      </c>
      <c r="AH412" s="118">
        <f>inventory[[#This Row],[CH4_flux]]+AH411</f>
        <v>1</v>
      </c>
      <c r="AI412" s="118">
        <f>inventory[[#This Row],[Gas1_flux]]+AI411</f>
        <v>1</v>
      </c>
      <c r="AJ412" s="118">
        <f>inventory[[#This Row],[Gas2_flux]]+AJ411</f>
        <v>1</v>
      </c>
      <c r="AK412" s="144">
        <f>inventory[[#This Row],[Gas3_flux]]+AK411</f>
        <v>1</v>
      </c>
      <c r="AL412" s="113">
        <f>A_CO2*(AX411*clim_sens1*(1-EXP(-1/clim_time1))
+AY411*clim_sens1*life1_CO2/(life1_CO2-clim_time1)*(EXP(-1/life1_CO2)-EXP(-1/clim_time1))
+AZ411*clim_sens1*life2_CO2/(life2_CO2-clim_time1)*(EXP(-1/life2_CO2)-EXP(-1/clim_time1))
+BA411*clim_sens1*life3_CO2/(life3_CO2-clim_time1)*(EXP(-1/life3_CO2)-EXP(-1/clim_time1)))
+AL411*EXP(-1/clim_time1)</f>
        <v>7.8984257321317854E-16</v>
      </c>
      <c r="AM412" s="113">
        <f>A_CO2*(AX411*clim_sens2*(1-EXP(-1/clim_time2))
+AY411*clim_sens2*life1_CO2/(life1_CO2-clim_time2)*(EXP(-1/life1_CO2)-EXP(-1/clim_time2))
+AZ411*clim_sens2*life2_CO2/(life2_CO2-clim_time2)*(EXP(-1/life2_CO2)-EXP(-1/clim_time2))
+BA411*clim_sens2*life3_CO2/(life3_CO2-clim_time2)*(EXP(-1/life3_CO2)-EXP(-1/clim_time2)))
+AM411*EXP(-1/clim_time2)</f>
        <v>4.0580891441415115E-16</v>
      </c>
      <c r="AN412" s="113">
        <f t="shared" si="82"/>
        <v>2.6920274424425094E-27</v>
      </c>
      <c r="AO412" s="113">
        <f t="shared" si="83"/>
        <v>1.0489716242641457E-15</v>
      </c>
      <c r="AP412" s="113">
        <f t="shared" si="84"/>
        <v>8.5136410640941051E-15</v>
      </c>
      <c r="AQ412" s="113">
        <f t="shared" si="85"/>
        <v>2.1621436603676793E-14</v>
      </c>
      <c r="AR412" s="113">
        <f t="shared" si="86"/>
        <v>-3.0455349917589182E-34</v>
      </c>
      <c r="AS412" s="113">
        <f t="shared" si="87"/>
        <v>-1.3716259742556108E-15</v>
      </c>
      <c r="AT412" s="113">
        <f t="shared" si="88"/>
        <v>1.0204582659899093E-15</v>
      </c>
      <c r="AU412" s="113">
        <f t="shared" si="89"/>
        <v>2.0988960702251667E-13</v>
      </c>
      <c r="AV412" s="113">
        <f t="shared" si="90"/>
        <v>0</v>
      </c>
      <c r="AW412" s="149">
        <f>T411*Other_forcing_efficacy*clim_sens2*(1-EXP(-1/clim_time2))
+AW411*EXP(-1/clim_time2)</f>
        <v>0</v>
      </c>
      <c r="AX412" s="113">
        <f>p_0*(inventory[[#This Row],[CO2_flux]]+inventory[[#This Row],[CH4_to_CO2]])+AX411</f>
        <v>0.51608749999999814</v>
      </c>
      <c r="AY412" s="113">
        <f>p_1*(inventory[[#This Row],[CO2_flux]]+inventory[[#This Row],[CH4_to_CO2]])+AY411*EXP(-1/life1_CO2)</f>
        <v>0.19424878125552342</v>
      </c>
      <c r="AZ412" s="113">
        <f>p_2*(inventory[[#This Row],[CO2_flux]]+inventory[[#This Row],[CH4_to_CO2]])+AZ411*EXP(-1/life2_CO2)</f>
        <v>1.3491411312472746E-5</v>
      </c>
      <c r="BA412" s="113">
        <f>p_3*(inventory[[#This Row],[CO2_flux]]+inventory[[#This Row],[CH4_to_CO2]])+BA411*EXP(-1/life3_CO2)</f>
        <v>1.4819070329222408E-15</v>
      </c>
      <c r="BB412" s="113">
        <f>IF(fossil_CH4,K411*(1-EXP(-1/life_CH4))*CH4_to_CO2,0)</f>
        <v>7.5490518672374702E-16</v>
      </c>
    </row>
    <row r="413" spans="1:54" x14ac:dyDescent="0.2">
      <c r="A413" s="43">
        <v>406</v>
      </c>
      <c r="B413" s="107">
        <v>0</v>
      </c>
      <c r="C413" s="107">
        <v>0</v>
      </c>
      <c r="D413" s="107">
        <v>0</v>
      </c>
      <c r="E413" s="107">
        <v>0</v>
      </c>
      <c r="F413" s="107">
        <v>0</v>
      </c>
      <c r="G413" s="107">
        <v>0</v>
      </c>
      <c r="H413" s="131">
        <f>SUM(inventory[[#This Row],[CO2_IRF]:[other_IRF]])</f>
        <v>5.2096499684398323E-10</v>
      </c>
      <c r="I413" s="133">
        <f>SUM(inventory[[#This Row],[CO2_temp]:[other_temp]])</f>
        <v>2.4127596890971887E-13</v>
      </c>
      <c r="J413" s="117">
        <f>SUM(inventory[[#This Row],[CO2_mass0]:[CO2_mass3]])</f>
        <v>0.70985751511698814</v>
      </c>
      <c r="K413" s="117">
        <f>inventory[[#This Row],[CH4_flux]]+K412*EXP(-1/life_CH4)</f>
        <v>6.0305662453975871E-15</v>
      </c>
      <c r="L413" s="117">
        <f>inventory[[#This Row],[Gas1_flux]]+L412*EXP(-1/life_gas1)</f>
        <v>3.4896389745006126E-2</v>
      </c>
      <c r="M413" s="117">
        <f>inventory[[#This Row],[Gas2_flux]]+M412*EXP(-1/life_gas2)</f>
        <v>0</v>
      </c>
      <c r="N413" s="140">
        <f>inventory[[#This Row],[Gas3_flux]]+N412*EXP(-1/life_gas3)</f>
        <v>1.2069761108561383E-4</v>
      </c>
      <c r="O413" s="3">
        <f>inventory[[#This Row],[CO2]]*A_CO2</f>
        <v>1.2434574092304279E-15</v>
      </c>
      <c r="P413" s="3">
        <f>inventory[[#This Row],[CH4]]*A_CH4</f>
        <v>1.2695936966987756E-27</v>
      </c>
      <c r="Q413" s="3">
        <f>inventory[[#This Row],[gas1]]*A_gas1</f>
        <v>1.2452306065969092E-14</v>
      </c>
      <c r="R413" s="3">
        <f>inventory[[#This Row],[gas2]]*A_gas2</f>
        <v>0</v>
      </c>
      <c r="S413" s="3">
        <f>inventory[[#This Row],[gas3]]*A_gas3</f>
        <v>1.286422039044912E-15</v>
      </c>
      <c r="T413" s="142">
        <f>inventory[[#This Row],[Other_forcing]]/earth_area</f>
        <v>0</v>
      </c>
      <c r="U413" s="3">
        <f>U412+A_CO2*(AX412+AY412*life1_CO2*(1-EXP(-1/life1_CO2))+AZ412*life2_CO2*(1-EXP(-1/life2_CO2))+BA412*life3_CO2*(1-EXP(-1/life3_CO2)))</f>
        <v>6.4183948405405425E-13</v>
      </c>
      <c r="V413" s="3">
        <f t="shared" si="78"/>
        <v>2.6105279667692005E-12</v>
      </c>
      <c r="W413" s="3">
        <f t="shared" si="79"/>
        <v>4.1670489153692363E-11</v>
      </c>
      <c r="X413" s="3">
        <f t="shared" si="80"/>
        <v>-3.5199999999999995E-12</v>
      </c>
      <c r="Y413" s="3">
        <f t="shared" si="81"/>
        <v>4.7956214023946761E-10</v>
      </c>
      <c r="Z413" s="142">
        <f>Z412+inventory[[#This Row],[Other_radfor]]</f>
        <v>0</v>
      </c>
      <c r="AA413" s="3">
        <f>SUM(inventory[[#This Row],[CO2_temp_s1]:[CO2_temp_s2]])</f>
        <v>1.1954071859771907E-15</v>
      </c>
      <c r="AB413" s="3">
        <f>inventory[[#This Row],[CH4_temp_s1]]+inventory[[#This Row],[CH4_temp_s2]]</f>
        <v>1.0464131581602505E-15</v>
      </c>
      <c r="AC413" s="3">
        <f>inventory[[#This Row],[gas1_temp_s1]]+inventory[[#This Row],[gas1_temp_s2]]</f>
        <v>3.0025355084662896E-14</v>
      </c>
      <c r="AD413" s="3">
        <f>inventory[[#This Row],[gas2_temp_s1]]+inventory[[#This Row],[gas2_temp_s2]]</f>
        <v>-1.3682805467105852E-15</v>
      </c>
      <c r="AE413" s="3">
        <f>inventory[[#This Row],[gas3_temp_s1]]+inventory[[#This Row],[gas3_temp_s2]]</f>
        <v>2.1037707402762913E-13</v>
      </c>
      <c r="AF413" s="142">
        <f>inventory[[#This Row],[other_temp_s1]]+inventory[[#This Row],[other_temp_s2]]</f>
        <v>0</v>
      </c>
      <c r="AG413" s="118">
        <f>inventory[[#This Row],[CO2_flux]]+AG412</f>
        <v>1</v>
      </c>
      <c r="AH413" s="118">
        <f>inventory[[#This Row],[CH4_flux]]+AH412</f>
        <v>1</v>
      </c>
      <c r="AI413" s="118">
        <f>inventory[[#This Row],[Gas1_flux]]+AI412</f>
        <v>1</v>
      </c>
      <c r="AJ413" s="118">
        <f>inventory[[#This Row],[Gas2_flux]]+AJ412</f>
        <v>1</v>
      </c>
      <c r="AK413" s="144">
        <f>inventory[[#This Row],[Gas3_flux]]+AK412</f>
        <v>1</v>
      </c>
      <c r="AL413" s="113">
        <f>A_CO2*(AX412*clim_sens1*(1-EXP(-1/clim_time1))
+AY412*clim_sens1*life1_CO2/(life1_CO2-clim_time1)*(EXP(-1/life1_CO2)-EXP(-1/clim_time1))
+AZ412*clim_sens1*life2_CO2/(life2_CO2-clim_time1)*(EXP(-1/life2_CO2)-EXP(-1/clim_time1))
+BA412*clim_sens1*life3_CO2/(life3_CO2-clim_time1)*(EXP(-1/life3_CO2)-EXP(-1/clim_time1)))
+AL412*EXP(-1/clim_time1)</f>
        <v>7.8928651776455978E-16</v>
      </c>
      <c r="AM413" s="113">
        <f>A_CO2*(AX412*clim_sens2*(1-EXP(-1/clim_time2))
+AY412*clim_sens2*life1_CO2/(life1_CO2-clim_time2)*(EXP(-1/life1_CO2)-EXP(-1/clim_time2))
+AZ412*clim_sens2*life2_CO2/(life2_CO2-clim_time2)*(EXP(-1/life2_CO2)-EXP(-1/clim_time2))
+BA412*clim_sens2*life3_CO2/(life3_CO2-clim_time2)*(EXP(-1/life3_CO2)-EXP(-1/clim_time2)))
+AM412*EXP(-1/clim_time2)</f>
        <v>4.0612066821263087E-16</v>
      </c>
      <c r="AN413" s="113">
        <f t="shared" si="82"/>
        <v>2.4834518095817217E-27</v>
      </c>
      <c r="AO413" s="113">
        <f t="shared" si="83"/>
        <v>1.046413158157767E-15</v>
      </c>
      <c r="AP413" s="113">
        <f t="shared" si="84"/>
        <v>8.4435703414103547E-15</v>
      </c>
      <c r="AQ413" s="113">
        <f t="shared" si="85"/>
        <v>2.1581784743252545E-14</v>
      </c>
      <c r="AR413" s="113">
        <f t="shared" si="86"/>
        <v>-2.7037209714938667E-34</v>
      </c>
      <c r="AS413" s="113">
        <f t="shared" si="87"/>
        <v>-1.3682805467105852E-15</v>
      </c>
      <c r="AT413" s="113">
        <f t="shared" si="88"/>
        <v>9.9803152455410573E-16</v>
      </c>
      <c r="AU413" s="113">
        <f t="shared" si="89"/>
        <v>2.0937904250307502E-13</v>
      </c>
      <c r="AV413" s="113">
        <f t="shared" si="90"/>
        <v>0</v>
      </c>
      <c r="AW413" s="149">
        <f>T412*Other_forcing_efficacy*clim_sens2*(1-EXP(-1/clim_time2))
+AW412*EXP(-1/clim_time2)</f>
        <v>0</v>
      </c>
      <c r="AX413" s="113">
        <f>p_0*(inventory[[#This Row],[CO2_flux]]+inventory[[#This Row],[CH4_to_CO2]])+AX412</f>
        <v>0.51608749999999826</v>
      </c>
      <c r="AY413" s="113">
        <f>p_1*(inventory[[#This Row],[CO2_flux]]+inventory[[#This Row],[CH4_to_CO2]])+AY412*EXP(-1/life1_CO2)</f>
        <v>0.19375688792221718</v>
      </c>
      <c r="AZ413" s="113">
        <f>p_2*(inventory[[#This Row],[CO2_flux]]+inventory[[#This Row],[CH4_to_CO2]])+AZ412*EXP(-1/life2_CO2)</f>
        <v>1.3127194771402928E-5</v>
      </c>
      <c r="BA413" s="113">
        <f>p_3*(inventory[[#This Row],[CO2_flux]]+inventory[[#This Row],[CH4_to_CO2]])+BA412*EXP(-1/life3_CO2)</f>
        <v>1.3670903275807975E-15</v>
      </c>
      <c r="BB413" s="113">
        <f>IF(fossil_CH4,K412*(1-EXP(-1/life_CH4))*CH4_to_CO2,0)</f>
        <v>6.9641587230712818E-16</v>
      </c>
    </row>
    <row r="414" spans="1:54" x14ac:dyDescent="0.2">
      <c r="A414" s="43">
        <v>407</v>
      </c>
      <c r="B414" s="107">
        <v>0</v>
      </c>
      <c r="C414" s="107">
        <v>0</v>
      </c>
      <c r="D414" s="107">
        <v>0</v>
      </c>
      <c r="E414" s="107">
        <v>0</v>
      </c>
      <c r="F414" s="107">
        <v>0</v>
      </c>
      <c r="G414" s="107">
        <v>0</v>
      </c>
      <c r="H414" s="131">
        <f>SUM(inventory[[#This Row],[CO2_IRF]:[other_IRF]])</f>
        <v>5.2097991309663376E-10</v>
      </c>
      <c r="I414" s="133">
        <f>SUM(inventory[[#This Row],[CO2_temp]:[other_temp]])</f>
        <v>2.4063606954779089E-13</v>
      </c>
      <c r="J414" s="117">
        <f>SUM(inventory[[#This Row],[CO2_mass0]:[CO2_mass3]])</f>
        <v>0.70936651301385245</v>
      </c>
      <c r="K414" s="117">
        <f>inventory[[#This Row],[CH4_flux]]+K413*EXP(-1/life_CH4)</f>
        <v>5.5633238798124301E-15</v>
      </c>
      <c r="L414" s="117">
        <f>inventory[[#This Row],[Gas1_flux]]+L413*EXP(-1/life_gas1)</f>
        <v>3.4609178288699971E-2</v>
      </c>
      <c r="M414" s="117">
        <f>inventory[[#This Row],[Gas2_flux]]+M413*EXP(-1/life_gas2)</f>
        <v>0</v>
      </c>
      <c r="N414" s="140">
        <f>inventory[[#This Row],[Gas3_flux]]+N413*EXP(-1/life_gas3)</f>
        <v>1.180450242959812E-4</v>
      </c>
      <c r="O414" s="3">
        <f>inventory[[#This Row],[CO2]]*A_CO2</f>
        <v>1.2425973208463651E-15</v>
      </c>
      <c r="P414" s="3">
        <f>inventory[[#This Row],[CH4]]*A_CH4</f>
        <v>1.1712268206810774E-27</v>
      </c>
      <c r="Q414" s="3">
        <f>inventory[[#This Row],[gas1]]*A_gas1</f>
        <v>1.2349818531134955E-14</v>
      </c>
      <c r="R414" s="3">
        <f>inventory[[#This Row],[gas2]]*A_gas2</f>
        <v>0</v>
      </c>
      <c r="S414" s="3">
        <f>inventory[[#This Row],[gas3]]*A_gas3</f>
        <v>1.2581501778542018E-15</v>
      </c>
      <c r="T414" s="142">
        <f>inventory[[#This Row],[Other_forcing]]/earth_area</f>
        <v>0</v>
      </c>
      <c r="U414" s="3">
        <f>U413+A_CO2*(AX413+AY413*life1_CO2*(1-EXP(-1/life1_CO2))+AZ413*life2_CO2*(1-EXP(-1/life2_CO2))+BA413*life3_CO2*(1-EXP(-1/life3_CO2)))</f>
        <v>6.4308251123607879E-13</v>
      </c>
      <c r="V414" s="3">
        <f t="shared" si="78"/>
        <v>2.6105279667692017E-12</v>
      </c>
      <c r="W414" s="3">
        <f t="shared" si="79"/>
        <v>4.1682890145407294E-11</v>
      </c>
      <c r="X414" s="3">
        <f t="shared" si="80"/>
        <v>-3.5199999999999995E-12</v>
      </c>
      <c r="Y414" s="3">
        <f t="shared" si="81"/>
        <v>4.7956341247322116E-10</v>
      </c>
      <c r="Z414" s="142">
        <f>Z413+inventory[[#This Row],[Other_radfor]]</f>
        <v>0</v>
      </c>
      <c r="AA414" s="3">
        <f>SUM(inventory[[#This Row],[CO2_temp_s1]:[CO2_temp_s2]])</f>
        <v>1.1951626437365858E-15</v>
      </c>
      <c r="AB414" s="3">
        <f>inventory[[#This Row],[CH4_temp_s1]]+inventory[[#This Row],[CH4_temp_s2]]</f>
        <v>1.0438609322118171E-15</v>
      </c>
      <c r="AC414" s="3">
        <f>inventory[[#This Row],[gas1_temp_s1]]+inventory[[#This Row],[gas1_temp_s2]]</f>
        <v>2.9916198242785717E-14</v>
      </c>
      <c r="AD414" s="3">
        <f>inventory[[#This Row],[gas2_temp_s1]]+inventory[[#This Row],[gas2_temp_s2]]</f>
        <v>-1.3649432787408877E-15</v>
      </c>
      <c r="AE414" s="3">
        <f>inventory[[#This Row],[gas3_temp_s1]]+inventory[[#This Row],[gas3_temp_s2]]</f>
        <v>2.0984579100779765E-13</v>
      </c>
      <c r="AF414" s="142">
        <f>inventory[[#This Row],[other_temp_s1]]+inventory[[#This Row],[other_temp_s2]]</f>
        <v>0</v>
      </c>
      <c r="AG414" s="118">
        <f>inventory[[#This Row],[CO2_flux]]+AG413</f>
        <v>1</v>
      </c>
      <c r="AH414" s="118">
        <f>inventory[[#This Row],[CH4_flux]]+AH413</f>
        <v>1</v>
      </c>
      <c r="AI414" s="118">
        <f>inventory[[#This Row],[Gas1_flux]]+AI413</f>
        <v>1</v>
      </c>
      <c r="AJ414" s="118">
        <f>inventory[[#This Row],[Gas2_flux]]+AJ413</f>
        <v>1</v>
      </c>
      <c r="AK414" s="144">
        <f>inventory[[#This Row],[Gas3_flux]]+AK413</f>
        <v>1</v>
      </c>
      <c r="AL414" s="113">
        <f>A_CO2*(AX413*clim_sens1*(1-EXP(-1/clim_time1))
+AY413*clim_sens1*life1_CO2/(life1_CO2-clim_time1)*(EXP(-1/life1_CO2)-EXP(-1/clim_time1))
+AZ413*clim_sens1*life2_CO2/(life2_CO2-clim_time1)*(EXP(-1/life2_CO2)-EXP(-1/clim_time1))
+BA413*clim_sens1*life3_CO2/(life3_CO2-clim_time1)*(EXP(-1/life3_CO2)-EXP(-1/clim_time1)))
+AL413*EXP(-1/clim_time1)</f>
        <v>7.887318831954547E-16</v>
      </c>
      <c r="AM414" s="113">
        <f>A_CO2*(AX413*clim_sens2*(1-EXP(-1/clim_time2))
+AY413*clim_sens2*life1_CO2/(life1_CO2-clim_time2)*(EXP(-1/life1_CO2)-EXP(-1/clim_time2))
+AZ413*clim_sens2*life2_CO2/(life2_CO2-clim_time2)*(EXP(-1/life2_CO2)-EXP(-1/clim_time2))
+BA413*clim_sens2*life3_CO2/(life3_CO2-clim_time2)*(EXP(-1/life3_CO2)-EXP(-1/clim_time2)))
+AM413*EXP(-1/clim_time2)</f>
        <v>4.0643076054113101E-16</v>
      </c>
      <c r="AN414" s="113">
        <f t="shared" si="82"/>
        <v>2.2910364106015508E-27</v>
      </c>
      <c r="AO414" s="113">
        <f t="shared" si="83"/>
        <v>1.043860932209526E-15</v>
      </c>
      <c r="AP414" s="113">
        <f t="shared" si="84"/>
        <v>8.3740763292245525E-15</v>
      </c>
      <c r="AQ414" s="113">
        <f t="shared" si="85"/>
        <v>2.1542121913561168E-14</v>
      </c>
      <c r="AR414" s="113">
        <f t="shared" si="86"/>
        <v>-2.4002702682702912E-34</v>
      </c>
      <c r="AS414" s="113">
        <f t="shared" si="87"/>
        <v>-1.3649432787408877E-15</v>
      </c>
      <c r="AT414" s="113">
        <f t="shared" si="88"/>
        <v>9.7609765847459175E-16</v>
      </c>
      <c r="AU414" s="113">
        <f t="shared" si="89"/>
        <v>2.0886969334932305E-13</v>
      </c>
      <c r="AV414" s="113">
        <f t="shared" si="90"/>
        <v>0</v>
      </c>
      <c r="AW414" s="149">
        <f>T413*Other_forcing_efficacy*clim_sens2*(1-EXP(-1/clim_time2))
+AW413*EXP(-1/clim_time2)</f>
        <v>0</v>
      </c>
      <c r="AX414" s="113">
        <f>p_0*(inventory[[#This Row],[CO2_flux]]+inventory[[#This Row],[CH4_to_CO2]])+AX413</f>
        <v>0.51608749999999837</v>
      </c>
      <c r="AY414" s="113">
        <f>p_1*(inventory[[#This Row],[CO2_flux]]+inventory[[#This Row],[CH4_to_CO2]])+AY413*EXP(-1/life1_CO2)</f>
        <v>0.19326624020316799</v>
      </c>
      <c r="AZ414" s="113">
        <f>p_2*(inventory[[#This Row],[CO2_flux]]+inventory[[#This Row],[CH4_to_CO2]])+AZ413*EXP(-1/life2_CO2)</f>
        <v>1.2772810684891237E-5</v>
      </c>
      <c r="BA414" s="113">
        <f>p_3*(inventory[[#This Row],[CO2_flux]]+inventory[[#This Row],[CH4_to_CO2]])+BA413*EXP(-1/life3_CO2)</f>
        <v>1.2611695081030363E-15</v>
      </c>
      <c r="BB414" s="113">
        <f>IF(fossil_CH4,K413*(1-EXP(-1/life_CH4))*CH4_to_CO2,0)</f>
        <v>6.4245825267959021E-16</v>
      </c>
    </row>
    <row r="415" spans="1:54" x14ac:dyDescent="0.2">
      <c r="A415" s="43">
        <v>408</v>
      </c>
      <c r="B415" s="107">
        <v>0</v>
      </c>
      <c r="C415" s="107">
        <v>0</v>
      </c>
      <c r="D415" s="107">
        <v>0</v>
      </c>
      <c r="E415" s="107">
        <v>0</v>
      </c>
      <c r="F415" s="107">
        <v>0</v>
      </c>
      <c r="G415" s="107">
        <v>0</v>
      </c>
      <c r="H415" s="131">
        <f>SUM(inventory[[#This Row],[CO2_IRF]:[other_IRF]])</f>
        <v>5.2099469846505266E-10</v>
      </c>
      <c r="I415" s="133">
        <f>SUM(inventory[[#This Row],[CO2_temp]:[other_temp]])</f>
        <v>2.3999842504278462E-13</v>
      </c>
      <c r="J415" s="117">
        <f>SUM(inventory[[#This Row],[CO2_mass0]:[CO2_mass3]])</f>
        <v>0.70887676293773905</v>
      </c>
      <c r="K415" s="117">
        <f>inventory[[#This Row],[CH4_flux]]+K414*EXP(-1/life_CH4)</f>
        <v>5.1322829950358507E-15</v>
      </c>
      <c r="L415" s="117">
        <f>inventory[[#This Row],[Gas1_flux]]+L414*EXP(-1/life_gas1)</f>
        <v>3.4324330699293408E-2</v>
      </c>
      <c r="M415" s="117">
        <f>inventory[[#This Row],[Gas2_flux]]+M414*EXP(-1/life_gas2)</f>
        <v>0</v>
      </c>
      <c r="N415" s="140">
        <f>inventory[[#This Row],[Gas3_flux]]+N414*EXP(-1/life_gas3)</f>
        <v>1.1545073374447E-4</v>
      </c>
      <c r="O415" s="3">
        <f>inventory[[#This Row],[CO2]]*A_CO2</f>
        <v>1.2417394256380373E-15</v>
      </c>
      <c r="P415" s="3">
        <f>inventory[[#This Row],[CH4]]*A_CH4</f>
        <v>1.0804813138641251E-27</v>
      </c>
      <c r="Q415" s="3">
        <f>inventory[[#This Row],[gas1]]*A_gas1</f>
        <v>1.2248174510324703E-14</v>
      </c>
      <c r="R415" s="3">
        <f>inventory[[#This Row],[gas2]]*A_gas2</f>
        <v>0</v>
      </c>
      <c r="S415" s="3">
        <f>inventory[[#This Row],[gas3]]*A_gas3</f>
        <v>1.2304996509619775E-15</v>
      </c>
      <c r="T415" s="142">
        <f>inventory[[#This Row],[Other_forcing]]/earth_area</f>
        <v>0</v>
      </c>
      <c r="U415" s="3">
        <f>U414+A_CO2*(AX414+AY414*life1_CO2*(1-EXP(-1/life1_CO2))+AZ414*life2_CO2*(1-EXP(-1/life2_CO2))+BA414*life3_CO2*(1-EXP(-1/life3_CO2)))</f>
        <v>6.4432467942680528E-13</v>
      </c>
      <c r="V415" s="3">
        <f t="shared" si="78"/>
        <v>2.610527966769203E-12</v>
      </c>
      <c r="W415" s="3">
        <f t="shared" si="79"/>
        <v>4.1695189071925335E-11</v>
      </c>
      <c r="X415" s="3">
        <f t="shared" si="80"/>
        <v>-3.5199999999999995E-12</v>
      </c>
      <c r="Y415" s="3">
        <f t="shared" si="81"/>
        <v>4.7956465674693132E-10</v>
      </c>
      <c r="Z415" s="142">
        <f>Z414+inventory[[#This Row],[Other_radfor]]</f>
        <v>0</v>
      </c>
      <c r="AA415" s="3">
        <f>SUM(inventory[[#This Row],[CO2_temp_s1]:[CO2_temp_s2]])</f>
        <v>1.1949178633125063E-15</v>
      </c>
      <c r="AB415" s="3">
        <f>inventory[[#This Row],[CH4_temp_s1]]+inventory[[#This Row],[CH4_temp_s2]]</f>
        <v>1.041314931201646E-15</v>
      </c>
      <c r="AC415" s="3">
        <f>inventory[[#This Row],[gas1_temp_s1]]+inventory[[#This Row],[gas1_temp_s2]]</f>
        <v>2.9807603308591062E-14</v>
      </c>
      <c r="AD415" s="3">
        <f>inventory[[#This Row],[gas2_temp_s1]]+inventory[[#This Row],[gas2_temp_s2]]</f>
        <v>-1.3616141504451251E-15</v>
      </c>
      <c r="AE415" s="3">
        <f>inventory[[#This Row],[gas3_temp_s1]]+inventory[[#This Row],[gas3_temp_s2]]</f>
        <v>2.0931620309012451E-13</v>
      </c>
      <c r="AF415" s="142">
        <f>inventory[[#This Row],[other_temp_s1]]+inventory[[#This Row],[other_temp_s2]]</f>
        <v>0</v>
      </c>
      <c r="AG415" s="118">
        <f>inventory[[#This Row],[CO2_flux]]+AG414</f>
        <v>1</v>
      </c>
      <c r="AH415" s="118">
        <f>inventory[[#This Row],[CH4_flux]]+AH414</f>
        <v>1</v>
      </c>
      <c r="AI415" s="118">
        <f>inventory[[#This Row],[Gas1_flux]]+AI414</f>
        <v>1</v>
      </c>
      <c r="AJ415" s="118">
        <f>inventory[[#This Row],[Gas2_flux]]+AJ414</f>
        <v>1</v>
      </c>
      <c r="AK415" s="144">
        <f>inventory[[#This Row],[Gas3_flux]]+AK414</f>
        <v>1</v>
      </c>
      <c r="AL415" s="113">
        <f>A_CO2*(AX414*clim_sens1*(1-EXP(-1/clim_time1))
+AY414*clim_sens1*life1_CO2/(life1_CO2-clim_time1)*(EXP(-1/life1_CO2)-EXP(-1/clim_time1))
+AZ414*clim_sens1*life2_CO2/(life2_CO2-clim_time1)*(EXP(-1/life2_CO2)-EXP(-1/clim_time1))
+BA414*clim_sens1*life3_CO2/(life3_CO2-clim_time1)*(EXP(-1/life3_CO2)-EXP(-1/clim_time1)))
+AL414*EXP(-1/clim_time1)</f>
        <v>7.8817866556255107E-16</v>
      </c>
      <c r="AM415" s="113">
        <f>A_CO2*(AX414*clim_sens2*(1-EXP(-1/clim_time2))
+AY414*clim_sens2*life1_CO2/(life1_CO2-clim_time2)*(EXP(-1/life1_CO2)-EXP(-1/clim_time2))
+AZ414*clim_sens2*life2_CO2/(life2_CO2-clim_time2)*(EXP(-1/life2_CO2)-EXP(-1/clim_time2))
+BA414*clim_sens2*life3_CO2/(life3_CO2-clim_time2)*(EXP(-1/life3_CO2)-EXP(-1/clim_time2)))
+AM414*EXP(-1/clim_time2)</f>
        <v>4.0673919774995529E-16</v>
      </c>
      <c r="AN415" s="113">
        <f t="shared" si="82"/>
        <v>2.1135291666177108E-27</v>
      </c>
      <c r="AO415" s="113">
        <f t="shared" si="83"/>
        <v>1.0413149311995325E-15</v>
      </c>
      <c r="AP415" s="113">
        <f t="shared" si="84"/>
        <v>8.3051542809751438E-15</v>
      </c>
      <c r="AQ415" s="113">
        <f t="shared" si="85"/>
        <v>2.1502449027615916E-14</v>
      </c>
      <c r="AR415" s="113">
        <f t="shared" si="86"/>
        <v>-2.1308771953487087E-34</v>
      </c>
      <c r="AS415" s="113">
        <f t="shared" si="87"/>
        <v>-1.3616141504451251E-15</v>
      </c>
      <c r="AT415" s="113">
        <f t="shared" si="88"/>
        <v>9.5464583576681284E-16</v>
      </c>
      <c r="AU415" s="113">
        <f t="shared" si="89"/>
        <v>2.0836155725435771E-13</v>
      </c>
      <c r="AV415" s="113">
        <f t="shared" si="90"/>
        <v>0</v>
      </c>
      <c r="AW415" s="149">
        <f>T414*Other_forcing_efficacy*clim_sens2*(1-EXP(-1/clim_time2))
+AW414*EXP(-1/clim_time2)</f>
        <v>0</v>
      </c>
      <c r="AX415" s="113">
        <f>p_0*(inventory[[#This Row],[CO2_flux]]+inventory[[#This Row],[CH4_to_CO2]])+AX414</f>
        <v>0.51608749999999848</v>
      </c>
      <c r="AY415" s="113">
        <f>p_1*(inventory[[#This Row],[CO2_flux]]+inventory[[#This Row],[CH4_to_CO2]])+AY414*EXP(-1/life1_CO2)</f>
        <v>0.1927768349441252</v>
      </c>
      <c r="AZ415" s="113">
        <f>p_2*(inventory[[#This Row],[CO2_flux]]+inventory[[#This Row],[CH4_to_CO2]])+AZ414*EXP(-1/life2_CO2)</f>
        <v>1.2427993614245428E-5</v>
      </c>
      <c r="BA415" s="113">
        <f>p_3*(inventory[[#This Row],[CO2_flux]]+inventory[[#This Row],[CH4_to_CO2]])+BA414*EXP(-1/life3_CO2)</f>
        <v>1.1634553299660076E-15</v>
      </c>
      <c r="BB415" s="113">
        <f>IF(fossil_CH4,K414*(1-EXP(-1/life_CH4))*CH4_to_CO2,0)</f>
        <v>5.9268121656779683E-16</v>
      </c>
    </row>
    <row r="416" spans="1:54" x14ac:dyDescent="0.2">
      <c r="A416" s="43">
        <v>409</v>
      </c>
      <c r="B416" s="107">
        <v>0</v>
      </c>
      <c r="C416" s="107">
        <v>0</v>
      </c>
      <c r="D416" s="107">
        <v>0</v>
      </c>
      <c r="E416" s="107">
        <v>0</v>
      </c>
      <c r="F416" s="107">
        <v>0</v>
      </c>
      <c r="G416" s="107">
        <v>0</v>
      </c>
      <c r="H416" s="131">
        <f>SUM(inventory[[#This Row],[CO2_IRF]:[other_IRF]])</f>
        <v>5.2100935440594956E-10</v>
      </c>
      <c r="I416" s="133">
        <f>SUM(inventory[[#This Row],[CO2_temp]:[other_temp]])</f>
        <v>2.3936301868811845E-13</v>
      </c>
      <c r="J416" s="117">
        <f>SUM(inventory[[#This Row],[CO2_mass0]:[CO2_mass3]])</f>
        <v>0.70838826148411183</v>
      </c>
      <c r="K416" s="117">
        <f>inventory[[#This Row],[CH4_flux]]+K415*EXP(-1/life_CH4)</f>
        <v>4.7346387357951625E-15</v>
      </c>
      <c r="L416" s="117">
        <f>inventory[[#This Row],[Gas1_flux]]+L415*EXP(-1/life_gas1)</f>
        <v>3.4041827521202071E-2</v>
      </c>
      <c r="M416" s="117">
        <f>inventory[[#This Row],[Gas2_flux]]+M415*EXP(-1/life_gas2)</f>
        <v>0</v>
      </c>
      <c r="N416" s="140">
        <f>inventory[[#This Row],[Gas3_flux]]+N415*EXP(-1/life_gas3)</f>
        <v>1.1291345824722135E-4</v>
      </c>
      <c r="O416" s="3">
        <f>inventory[[#This Row],[CO2]]*A_CO2</f>
        <v>1.2408837176417184E-15</v>
      </c>
      <c r="P416" s="3">
        <f>inventory[[#This Row],[CH4]]*A_CH4</f>
        <v>9.967666800275893E-28</v>
      </c>
      <c r="Q416" s="3">
        <f>inventory[[#This Row],[gas1]]*A_gas1</f>
        <v>1.2147367061075438E-14</v>
      </c>
      <c r="R416" s="3">
        <f>inventory[[#This Row],[gas2]]*A_gas2</f>
        <v>0</v>
      </c>
      <c r="S416" s="3">
        <f>inventory[[#This Row],[gas3]]*A_gas3</f>
        <v>1.2034568032251316E-15</v>
      </c>
      <c r="T416" s="142">
        <f>inventory[[#This Row],[Other_forcing]]/earth_area</f>
        <v>0</v>
      </c>
      <c r="U416" s="3">
        <f>U415+A_CO2*(AX415+AY415*life1_CO2*(1-EXP(-1/life1_CO2))+AZ415*life2_CO2*(1-EXP(-1/life2_CO2))+BA415*life3_CO2*(1-EXP(-1/life3_CO2)))</f>
        <v>6.4556599081642532E-13</v>
      </c>
      <c r="V416" s="3">
        <f t="shared" si="78"/>
        <v>2.6105279667692042E-12</v>
      </c>
      <c r="W416" s="3">
        <f t="shared" si="79"/>
        <v>4.1707386773284497E-11</v>
      </c>
      <c r="X416" s="3">
        <f t="shared" si="80"/>
        <v>-3.5199999999999995E-12</v>
      </c>
      <c r="Y416" s="3">
        <f t="shared" si="81"/>
        <v>4.7956587367507944E-10</v>
      </c>
      <c r="Z416" s="142">
        <f>Z415+inventory[[#This Row],[Other_radfor]]</f>
        <v>0</v>
      </c>
      <c r="AA416" s="3">
        <f>SUM(inventory[[#This Row],[CO2_temp_s1]:[CO2_temp_s2]])</f>
        <v>1.1946728471095072E-15</v>
      </c>
      <c r="AB416" s="3">
        <f>inventory[[#This Row],[CH4_temp_s1]]+inventory[[#This Row],[CH4_temp_s2]]</f>
        <v>1.0387751399469676E-15</v>
      </c>
      <c r="AC416" s="3">
        <f>inventory[[#This Row],[gas1_temp_s1]]+inventory[[#This Row],[gas1_temp_s2]]</f>
        <v>2.9699566478075619E-14</v>
      </c>
      <c r="AD416" s="3">
        <f>inventory[[#This Row],[gas2_temp_s1]]+inventory[[#This Row],[gas2_temp_s2]]</f>
        <v>-1.3582931419704438E-15</v>
      </c>
      <c r="AE416" s="3">
        <f>inventory[[#This Row],[gas3_temp_s1]]+inventory[[#This Row],[gas3_temp_s2]]</f>
        <v>2.0878829736495678E-13</v>
      </c>
      <c r="AF416" s="142">
        <f>inventory[[#This Row],[other_temp_s1]]+inventory[[#This Row],[other_temp_s2]]</f>
        <v>0</v>
      </c>
      <c r="AG416" s="118">
        <f>inventory[[#This Row],[CO2_flux]]+AG415</f>
        <v>1</v>
      </c>
      <c r="AH416" s="118">
        <f>inventory[[#This Row],[CH4_flux]]+AH415</f>
        <v>1</v>
      </c>
      <c r="AI416" s="118">
        <f>inventory[[#This Row],[Gas1_flux]]+AI415</f>
        <v>1</v>
      </c>
      <c r="AJ416" s="118">
        <f>inventory[[#This Row],[Gas2_flux]]+AJ415</f>
        <v>1</v>
      </c>
      <c r="AK416" s="144">
        <f>inventory[[#This Row],[Gas3_flux]]+AK415</f>
        <v>1</v>
      </c>
      <c r="AL416" s="113">
        <f>A_CO2*(AX415*clim_sens1*(1-EXP(-1/clim_time1))
+AY415*clim_sens1*life1_CO2/(life1_CO2-clim_time1)*(EXP(-1/life1_CO2)-EXP(-1/clim_time1))
+AZ415*clim_sens1*life2_CO2/(life2_CO2-clim_time1)*(EXP(-1/life2_CO2)-EXP(-1/clim_time1))
+BA415*clim_sens1*life3_CO2/(life3_CO2-clim_time1)*(EXP(-1/life3_CO2)-EXP(-1/clim_time1)))
+AL415*EXP(-1/clim_time1)</f>
        <v>7.8762686094184235E-16</v>
      </c>
      <c r="AM416" s="113">
        <f>A_CO2*(AX415*clim_sens2*(1-EXP(-1/clim_time2))
+AY415*clim_sens2*life1_CO2/(life1_CO2-clim_time2)*(EXP(-1/life1_CO2)-EXP(-1/clim_time2))
+AZ415*clim_sens2*life2_CO2/(life2_CO2-clim_time2)*(EXP(-1/life2_CO2)-EXP(-1/clim_time2))
+BA415*clim_sens2*life3_CO2/(life3_CO2-clim_time2)*(EXP(-1/life3_CO2)-EXP(-1/clim_time2)))
+AM415*EXP(-1/clim_time2)</f>
        <v>4.0704598616766487E-16</v>
      </c>
      <c r="AN416" s="113">
        <f t="shared" si="82"/>
        <v>1.9497750085681486E-27</v>
      </c>
      <c r="AO416" s="113">
        <f t="shared" si="83"/>
        <v>1.0387751399450178E-15</v>
      </c>
      <c r="AP416" s="113">
        <f t="shared" si="84"/>
        <v>8.2367994891667011E-15</v>
      </c>
      <c r="AQ416" s="113">
        <f t="shared" si="85"/>
        <v>2.1462766988908917E-14</v>
      </c>
      <c r="AR416" s="113">
        <f t="shared" si="86"/>
        <v>-1.8917193124794659E-34</v>
      </c>
      <c r="AS416" s="113">
        <f t="shared" si="87"/>
        <v>-1.3582931419704438E-15</v>
      </c>
      <c r="AT416" s="113">
        <f t="shared" si="88"/>
        <v>9.3366546250212053E-16</v>
      </c>
      <c r="AU416" s="113">
        <f t="shared" si="89"/>
        <v>2.0785463190245465E-13</v>
      </c>
      <c r="AV416" s="113">
        <f t="shared" si="90"/>
        <v>0</v>
      </c>
      <c r="AW416" s="149">
        <f>T415*Other_forcing_efficacy*clim_sens2*(1-EXP(-1/clim_time2))
+AW415*EXP(-1/clim_time2)</f>
        <v>0</v>
      </c>
      <c r="AX416" s="113">
        <f>p_0*(inventory[[#This Row],[CO2_flux]]+inventory[[#This Row],[CH4_to_CO2]])+AX415</f>
        <v>0.51608749999999859</v>
      </c>
      <c r="AY416" s="113">
        <f>p_1*(inventory[[#This Row],[CO2_flux]]+inventory[[#This Row],[CH4_to_CO2]])+AY415*EXP(-1/life1_CO2)</f>
        <v>0.19228866899882557</v>
      </c>
      <c r="AZ416" s="113">
        <f>p_2*(inventory[[#This Row],[CO2_flux]]+inventory[[#This Row],[CH4_to_CO2]])+AZ415*EXP(-1/life2_CO2)</f>
        <v>1.2092485286603339E-5</v>
      </c>
      <c r="BA416" s="113">
        <f>p_3*(inventory[[#This Row],[CO2_flux]]+inventory[[#This Row],[CH4_to_CO2]])+BA415*EXP(-1/life3_CO2)</f>
        <v>1.0733119506372666E-15</v>
      </c>
      <c r="BB416" s="113">
        <f>IF(fossil_CH4,K415*(1-EXP(-1/life_CH4))*CH4_to_CO2,0)</f>
        <v>5.4676085645594661E-16</v>
      </c>
    </row>
    <row r="417" spans="1:54" x14ac:dyDescent="0.2">
      <c r="A417" s="43">
        <v>410</v>
      </c>
      <c r="B417" s="107">
        <v>0</v>
      </c>
      <c r="C417" s="107">
        <v>0</v>
      </c>
      <c r="D417" s="107">
        <v>0</v>
      </c>
      <c r="E417" s="107">
        <v>0</v>
      </c>
      <c r="F417" s="107">
        <v>0</v>
      </c>
      <c r="G417" s="107">
        <v>0</v>
      </c>
      <c r="H417" s="131">
        <f>SUM(inventory[[#This Row],[CO2_IRF]:[other_IRF]])</f>
        <v>5.2102388235560984E-10</v>
      </c>
      <c r="I417" s="133">
        <f>SUM(inventory[[#This Row],[CO2_temp]:[other_temp]])</f>
        <v>2.387298340308453E-13</v>
      </c>
      <c r="J417" s="117">
        <f>SUM(inventory[[#This Row],[CO2_mass0]:[CO2_mass3]])</f>
        <v>0.70790100526337429</v>
      </c>
      <c r="K417" s="117">
        <f>inventory[[#This Row],[CH4_flux]]+K416*EXP(-1/life_CH4)</f>
        <v>4.367803564256773E-15</v>
      </c>
      <c r="L417" s="117">
        <f>inventory[[#This Row],[Gas1_flux]]+L416*EXP(-1/life_gas1)</f>
        <v>3.3761649458968951E-2</v>
      </c>
      <c r="M417" s="117">
        <f>inventory[[#This Row],[Gas2_flux]]+M416*EXP(-1/life_gas2)</f>
        <v>0</v>
      </c>
      <c r="N417" s="140">
        <f>inventory[[#This Row],[Gas3_flux]]+N416*EXP(-1/life_gas3)</f>
        <v>1.1043194477711742E-4</v>
      </c>
      <c r="O417" s="3">
        <f>inventory[[#This Row],[CO2]]*A_CO2</f>
        <v>1.2400301909198526E-15</v>
      </c>
      <c r="P417" s="3">
        <f>inventory[[#This Row],[CH4]]*A_CH4</f>
        <v>9.1953817401988379E-28</v>
      </c>
      <c r="Q417" s="3">
        <f>inventory[[#This Row],[gas1]]*A_gas1</f>
        <v>1.2047389298063543E-14</v>
      </c>
      <c r="R417" s="3">
        <f>inventory[[#This Row],[gas2]]*A_gas2</f>
        <v>0</v>
      </c>
      <c r="S417" s="3">
        <f>inventory[[#This Row],[gas3]]*A_gas3</f>
        <v>1.1770082796013778E-15</v>
      </c>
      <c r="T417" s="142">
        <f>inventory[[#This Row],[Other_forcing]]/earth_area</f>
        <v>0</v>
      </c>
      <c r="U417" s="3">
        <f>U416+A_CO2*(AX416+AY416*life1_CO2*(1-EXP(-1/life1_CO2))+AZ416*life2_CO2*(1-EXP(-1/life2_CO2))+BA416*life3_CO2*(1-EXP(-1/life3_CO2)))</f>
        <v>6.4680644758918E-13</v>
      </c>
      <c r="V417" s="3">
        <f t="shared" si="78"/>
        <v>2.610527966769205E-12</v>
      </c>
      <c r="W417" s="3">
        <f t="shared" si="79"/>
        <v>4.1719484082608937E-11</v>
      </c>
      <c r="X417" s="3">
        <f t="shared" si="80"/>
        <v>-3.5199999999999995E-12</v>
      </c>
      <c r="Y417" s="3">
        <f t="shared" si="81"/>
        <v>4.7956706385864253E-10</v>
      </c>
      <c r="Z417" s="142">
        <f>Z416+inventory[[#This Row],[Other_radfor]]</f>
        <v>0</v>
      </c>
      <c r="AA417" s="3">
        <f>SUM(inventory[[#This Row],[CO2_temp_s1]:[CO2_temp_s2]])</f>
        <v>1.1944275975294864E-15</v>
      </c>
      <c r="AB417" s="3">
        <f>inventory[[#This Row],[CH4_temp_s1]]+inventory[[#This Row],[CH4_temp_s2]]</f>
        <v>1.0362415433020427E-15</v>
      </c>
      <c r="AC417" s="3">
        <f>inventory[[#This Row],[gas1_temp_s1]]+inventory[[#This Row],[gas1_temp_s2]]</f>
        <v>2.9592083976542811E-14</v>
      </c>
      <c r="AD417" s="3">
        <f>inventory[[#This Row],[gas2_temp_s1]]+inventory[[#This Row],[gas2_temp_s2]]</f>
        <v>-1.3549802335124122E-15</v>
      </c>
      <c r="AE417" s="3">
        <f>inventory[[#This Row],[gas3_temp_s1]]+inventory[[#This Row],[gas3_temp_s2]]</f>
        <v>2.0826206114698336E-13</v>
      </c>
      <c r="AF417" s="142">
        <f>inventory[[#This Row],[other_temp_s1]]+inventory[[#This Row],[other_temp_s2]]</f>
        <v>0</v>
      </c>
      <c r="AG417" s="118">
        <f>inventory[[#This Row],[CO2_flux]]+AG416</f>
        <v>1</v>
      </c>
      <c r="AH417" s="118">
        <f>inventory[[#This Row],[CH4_flux]]+AH416</f>
        <v>1</v>
      </c>
      <c r="AI417" s="118">
        <f>inventory[[#This Row],[Gas1_flux]]+AI416</f>
        <v>1</v>
      </c>
      <c r="AJ417" s="118">
        <f>inventory[[#This Row],[Gas2_flux]]+AJ416</f>
        <v>1</v>
      </c>
      <c r="AK417" s="144">
        <f>inventory[[#This Row],[Gas3_flux]]+AK416</f>
        <v>1</v>
      </c>
      <c r="AL417" s="113">
        <f>A_CO2*(AX416*clim_sens1*(1-EXP(-1/clim_time1))
+AY416*clim_sens1*life1_CO2/(life1_CO2-clim_time1)*(EXP(-1/life1_CO2)-EXP(-1/clim_time1))
+AZ416*clim_sens1*life2_CO2/(life2_CO2-clim_time1)*(EXP(-1/life2_CO2)-EXP(-1/clim_time1))
+BA416*clim_sens1*life3_CO2/(life3_CO2-clim_time1)*(EXP(-1/life3_CO2)-EXP(-1/clim_time1)))
+AL416*EXP(-1/clim_time1)</f>
        <v>7.8707646542832722E-16</v>
      </c>
      <c r="AM417" s="113">
        <f>A_CO2*(AX416*clim_sens2*(1-EXP(-1/clim_time2))
+AY416*clim_sens2*life1_CO2/(life1_CO2-clim_time2)*(EXP(-1/life1_CO2)-EXP(-1/clim_time2))
+AZ416*clim_sens2*life2_CO2/(life2_CO2-clim_time2)*(EXP(-1/life2_CO2)-EXP(-1/clim_time2))
+BA416*clim_sens2*life3_CO2/(life3_CO2-clim_time2)*(EXP(-1/life3_CO2)-EXP(-1/clim_time2)))
+AM416*EXP(-1/clim_time2)</f>
        <v>4.0735113210115917E-16</v>
      </c>
      <c r="AN417" s="113">
        <f t="shared" si="82"/>
        <v>1.7987083609896539E-27</v>
      </c>
      <c r="AO417" s="113">
        <f t="shared" si="83"/>
        <v>1.0362415433002439E-15</v>
      </c>
      <c r="AP417" s="113">
        <f t="shared" si="84"/>
        <v>8.1690072850483961E-15</v>
      </c>
      <c r="AQ417" s="113">
        <f t="shared" si="85"/>
        <v>2.1423076691494417E-14</v>
      </c>
      <c r="AR417" s="113">
        <f t="shared" si="86"/>
        <v>-1.6794031889867593E-34</v>
      </c>
      <c r="AS417" s="113">
        <f t="shared" si="87"/>
        <v>-1.3549802335124122E-15</v>
      </c>
      <c r="AT417" s="113">
        <f t="shared" si="88"/>
        <v>9.1314617757598698E-16</v>
      </c>
      <c r="AU417" s="113">
        <f t="shared" si="89"/>
        <v>2.0734891496940736E-13</v>
      </c>
      <c r="AV417" s="113">
        <f t="shared" si="90"/>
        <v>0</v>
      </c>
      <c r="AW417" s="149">
        <f>T416*Other_forcing_efficacy*clim_sens2*(1-EXP(-1/clim_time2))
+AW416*EXP(-1/clim_time2)</f>
        <v>0</v>
      </c>
      <c r="AX417" s="113">
        <f>p_0*(inventory[[#This Row],[CO2_flux]]+inventory[[#This Row],[CH4_to_CO2]])+AX416</f>
        <v>0.5160874999999987</v>
      </c>
      <c r="AY417" s="113">
        <f>p_1*(inventory[[#This Row],[CO2_flux]]+inventory[[#This Row],[CH4_to_CO2]])+AY416*EXP(-1/life1_CO2)</f>
        <v>0.19180173922897317</v>
      </c>
      <c r="AZ417" s="113">
        <f>p_2*(inventory[[#This Row],[CO2_flux]]+inventory[[#This Row],[CH4_to_CO2]])+AZ416*EXP(-1/life2_CO2)</f>
        <v>1.1766034401482889E-5</v>
      </c>
      <c r="BA417" s="113">
        <f>p_3*(inventory[[#This Row],[CO2_flux]]+inventory[[#This Row],[CH4_to_CO2]])+BA416*EXP(-1/life3_CO2)</f>
        <v>9.9015279204095614E-16</v>
      </c>
      <c r="BB417" s="113">
        <f>IF(fossil_CH4,K416*(1-EXP(-1/life_CH4))*CH4_to_CO2,0)</f>
        <v>5.0439836086528592E-16</v>
      </c>
    </row>
    <row r="418" spans="1:54" x14ac:dyDescent="0.2">
      <c r="A418" s="43">
        <v>411</v>
      </c>
      <c r="B418" s="107">
        <v>0</v>
      </c>
      <c r="C418" s="107">
        <v>0</v>
      </c>
      <c r="D418" s="107">
        <v>0</v>
      </c>
      <c r="E418" s="107">
        <v>0</v>
      </c>
      <c r="F418" s="107">
        <v>0</v>
      </c>
      <c r="G418" s="107">
        <v>0</v>
      </c>
      <c r="H418" s="131">
        <f>SUM(inventory[[#This Row],[CO2_IRF]:[other_IRF]])</f>
        <v>5.2103828373024819E-10</v>
      </c>
      <c r="I418" s="133">
        <f>SUM(inventory[[#This Row],[CO2_temp]:[other_temp]])</f>
        <v>2.3809885486663071E-13</v>
      </c>
      <c r="J418" s="117">
        <f>SUM(inventory[[#This Row],[CO2_mass0]:[CO2_mass3]])</f>
        <v>0.70741499090066129</v>
      </c>
      <c r="K418" s="117">
        <f>inventory[[#This Row],[CH4_flux]]+K417*EXP(-1/life_CH4)</f>
        <v>4.0293904224838703E-15</v>
      </c>
      <c r="L418" s="117">
        <f>inventory[[#This Row],[Gas1_flux]]+L417*EXP(-1/life_gas1)</f>
        <v>3.3483777375946489E-2</v>
      </c>
      <c r="M418" s="117">
        <f>inventory[[#This Row],[Gas2_flux]]+M417*EXP(-1/life_gas2)</f>
        <v>0</v>
      </c>
      <c r="N418" s="140">
        <f>inventory[[#This Row],[Gas3_flux]]+N417*EXP(-1/life_gas3)</f>
        <v>1.0800496784497715E-4</v>
      </c>
      <c r="O418" s="3">
        <f>inventory[[#This Row],[CO2]]*A_CO2</f>
        <v>1.2391788395606881E-15</v>
      </c>
      <c r="P418" s="3">
        <f>inventory[[#This Row],[CH4]]*A_CH4</f>
        <v>8.4829325701017446E-28</v>
      </c>
      <c r="Q418" s="3">
        <f>inventory[[#This Row],[gas1]]*A_gas1</f>
        <v>1.1948234392634415E-14</v>
      </c>
      <c r="R418" s="3">
        <f>inventory[[#This Row],[gas2]]*A_gas2</f>
        <v>0</v>
      </c>
      <c r="S418" s="3">
        <f>inventory[[#This Row],[gas3]]*A_gas3</f>
        <v>1.1511410185538973E-15</v>
      </c>
      <c r="T418" s="142">
        <f>inventory[[#This Row],[Other_forcing]]/earth_area</f>
        <v>0</v>
      </c>
      <c r="U418" s="3">
        <f>U417+A_CO2*(AX417+AY417*life1_CO2*(1-EXP(-1/life1_CO2))+AZ417*life2_CO2*(1-EXP(-1/life2_CO2))+BA417*life3_CO2*(1-EXP(-1/life3_CO2)))</f>
        <v>6.4804605192338566E-13</v>
      </c>
      <c r="V418" s="3">
        <f t="shared" si="78"/>
        <v>2.6105279667692058E-12</v>
      </c>
      <c r="W418" s="3">
        <f t="shared" si="79"/>
        <v>4.1731481826165859E-11</v>
      </c>
      <c r="X418" s="3">
        <f t="shared" si="80"/>
        <v>-3.5199999999999995E-12</v>
      </c>
      <c r="Y418" s="3">
        <f t="shared" si="81"/>
        <v>4.795682278853897E-10</v>
      </c>
      <c r="Z418" s="142">
        <f>Z417+inventory[[#This Row],[Other_radfor]]</f>
        <v>0</v>
      </c>
      <c r="AA418" s="3">
        <f>SUM(inventory[[#This Row],[CO2_temp_s1]:[CO2_temp_s2]])</f>
        <v>1.1941821169714725E-15</v>
      </c>
      <c r="AB418" s="3">
        <f>inventory[[#This Row],[CH4_temp_s1]]+inventory[[#This Row],[CH4_temp_s2]]</f>
        <v>1.0337141261580741E-15</v>
      </c>
      <c r="AC418" s="3">
        <f>inventory[[#This Row],[gas1_temp_s1]]+inventory[[#This Row],[gas1_temp_s2]]</f>
        <v>2.9485152058366466E-14</v>
      </c>
      <c r="AD418" s="3">
        <f>inventory[[#This Row],[gas2_temp_s1]]+inventory[[#This Row],[gas2_temp_s2]]</f>
        <v>-1.3516754053149018E-15</v>
      </c>
      <c r="AE418" s="3">
        <f>inventory[[#This Row],[gas3_temp_s1]]+inventory[[#This Row],[gas3_temp_s2]]</f>
        <v>2.0773748197044962E-13</v>
      </c>
      <c r="AF418" s="142">
        <f>inventory[[#This Row],[other_temp_s1]]+inventory[[#This Row],[other_temp_s2]]</f>
        <v>0</v>
      </c>
      <c r="AG418" s="118">
        <f>inventory[[#This Row],[CO2_flux]]+AG417</f>
        <v>1</v>
      </c>
      <c r="AH418" s="118">
        <f>inventory[[#This Row],[CH4_flux]]+AH417</f>
        <v>1</v>
      </c>
      <c r="AI418" s="118">
        <f>inventory[[#This Row],[Gas1_flux]]+AI417</f>
        <v>1</v>
      </c>
      <c r="AJ418" s="118">
        <f>inventory[[#This Row],[Gas2_flux]]+AJ417</f>
        <v>1</v>
      </c>
      <c r="AK418" s="144">
        <f>inventory[[#This Row],[Gas3_flux]]+AK417</f>
        <v>1</v>
      </c>
      <c r="AL418" s="113">
        <f>A_CO2*(AX417*clim_sens1*(1-EXP(-1/clim_time1))
+AY417*clim_sens1*life1_CO2/(life1_CO2-clim_time1)*(EXP(-1/life1_CO2)-EXP(-1/clim_time1))
+AZ417*clim_sens1*life2_CO2/(life2_CO2-clim_time1)*(EXP(-1/life2_CO2)-EXP(-1/clim_time1))
+BA417*clim_sens1*life3_CO2/(life3_CO2-clim_time1)*(EXP(-1/life3_CO2)-EXP(-1/clim_time1)))
+AL417*EXP(-1/clim_time1)</f>
        <v>7.8652747513571686E-16</v>
      </c>
      <c r="AM418" s="113">
        <f>A_CO2*(AX417*clim_sens2*(1-EXP(-1/clim_time2))
+AY417*clim_sens2*life1_CO2/(life1_CO2-clim_time2)*(EXP(-1/life1_CO2)-EXP(-1/clim_time2))
+AZ417*clim_sens2*life2_CO2/(life2_CO2-clim_time2)*(EXP(-1/life2_CO2)-EXP(-1/clim_time2))
+BA417*clim_sens2*life3_CO2/(life3_CO2-clim_time2)*(EXP(-1/life3_CO2)-EXP(-1/clim_time2)))
+AM417*EXP(-1/clim_time2)</f>
        <v>4.0765464183575563E-16</v>
      </c>
      <c r="AN418" s="113">
        <f t="shared" si="82"/>
        <v>1.6593462081438005E-27</v>
      </c>
      <c r="AO418" s="113">
        <f t="shared" si="83"/>
        <v>1.0337141261564147E-15</v>
      </c>
      <c r="AP418" s="113">
        <f t="shared" si="84"/>
        <v>8.1017730382951163E-15</v>
      </c>
      <c r="AQ418" s="113">
        <f t="shared" si="85"/>
        <v>2.1383379020071348E-14</v>
      </c>
      <c r="AR418" s="113">
        <f t="shared" si="86"/>
        <v>-1.4909162541044319E-34</v>
      </c>
      <c r="AS418" s="113">
        <f t="shared" si="87"/>
        <v>-1.3516754053149018E-15</v>
      </c>
      <c r="AT418" s="113">
        <f t="shared" si="88"/>
        <v>8.9307784759119992E-16</v>
      </c>
      <c r="AU418" s="113">
        <f t="shared" si="89"/>
        <v>2.0684440412285843E-13</v>
      </c>
      <c r="AV418" s="113">
        <f t="shared" si="90"/>
        <v>0</v>
      </c>
      <c r="AW418" s="149">
        <f>T417*Other_forcing_efficacy*clim_sens2*(1-EXP(-1/clim_time2))
+AW417*EXP(-1/clim_time2)</f>
        <v>0</v>
      </c>
      <c r="AX418" s="113">
        <f>p_0*(inventory[[#This Row],[CO2_flux]]+inventory[[#This Row],[CH4_to_CO2]])+AX417</f>
        <v>0.51608749999999881</v>
      </c>
      <c r="AY418" s="113">
        <f>p_1*(inventory[[#This Row],[CO2_flux]]+inventory[[#This Row],[CH4_to_CO2]])+AY417*EXP(-1/life1_CO2)</f>
        <v>0.19131604250421907</v>
      </c>
      <c r="AZ418" s="113">
        <f>p_2*(inventory[[#This Row],[CO2_flux]]+inventory[[#This Row],[CH4_to_CO2]])+AZ417*EXP(-1/life2_CO2)</f>
        <v>1.1448396442554462E-5</v>
      </c>
      <c r="BA418" s="113">
        <f>p_3*(inventory[[#This Row],[CO2_flux]]+inventory[[#This Row],[CH4_to_CO2]])+BA417*EXP(-1/life3_CO2)</f>
        <v>9.1343672359596673E-16</v>
      </c>
      <c r="BB418" s="113">
        <f>IF(fossil_CH4,K417*(1-EXP(-1/life_CH4))*CH4_to_CO2,0)</f>
        <v>4.6531806993774072E-16</v>
      </c>
    </row>
    <row r="419" spans="1:54" x14ac:dyDescent="0.2">
      <c r="A419" s="43">
        <v>412</v>
      </c>
      <c r="B419" s="107">
        <v>0</v>
      </c>
      <c r="C419" s="107">
        <v>0</v>
      </c>
      <c r="D419" s="107">
        <v>0</v>
      </c>
      <c r="E419" s="107">
        <v>0</v>
      </c>
      <c r="F419" s="107">
        <v>0</v>
      </c>
      <c r="G419" s="107">
        <v>0</v>
      </c>
      <c r="H419" s="131">
        <f>SUM(inventory[[#This Row],[CO2_IRF]:[other_IRF]])</f>
        <v>5.2105255992635518E-10</v>
      </c>
      <c r="I419" s="133">
        <f>SUM(inventory[[#This Row],[CO2_temp]:[other_temp]])</f>
        <v>2.3747006523483751E-13</v>
      </c>
      <c r="J419" s="117">
        <f>SUM(inventory[[#This Row],[CO2_mass0]:[CO2_mass3]])</f>
        <v>0.70693021503563558</v>
      </c>
      <c r="K419" s="117">
        <f>inventory[[#This Row],[CH4_flux]]+K418*EXP(-1/life_CH4)</f>
        <v>3.7171971994503985E-15</v>
      </c>
      <c r="L419" s="117">
        <f>inventory[[#This Row],[Gas1_flux]]+L418*EXP(-1/life_gas1)</f>
        <v>3.3208192292989505E-2</v>
      </c>
      <c r="M419" s="117">
        <f>inventory[[#This Row],[Gas2_flux]]+M418*EXP(-1/life_gas2)</f>
        <v>0</v>
      </c>
      <c r="N419" s="140">
        <f>inventory[[#This Row],[Gas3_flux]]+N418*EXP(-1/life_gas3)</f>
        <v>1.0563132889435147E-4</v>
      </c>
      <c r="O419" s="3">
        <f>inventory[[#This Row],[CO2]]*A_CO2</f>
        <v>1.2383296576779227E-15</v>
      </c>
      <c r="P419" s="3">
        <f>inventory[[#This Row],[CH4]]*A_CH4</f>
        <v>7.8256832638398917E-28</v>
      </c>
      <c r="Q419" s="3">
        <f>inventory[[#This Row],[gas1]]*A_gas1</f>
        <v>1.1849895572336052E-14</v>
      </c>
      <c r="R419" s="3">
        <f>inventory[[#This Row],[gas2]]*A_gas2</f>
        <v>0</v>
      </c>
      <c r="S419" s="3">
        <f>inventory[[#This Row],[gas3]]*A_gas3</f>
        <v>1.1258422456009315E-15</v>
      </c>
      <c r="T419" s="142">
        <f>inventory[[#This Row],[Other_forcing]]/earth_area</f>
        <v>0</v>
      </c>
      <c r="U419" s="3">
        <f>U418+A_CO2*(AX418+AY418*life1_CO2*(1-EXP(-1/life1_CO2))+AZ418*life2_CO2*(1-EXP(-1/life2_CO2))+BA418*life3_CO2*(1-EXP(-1/life3_CO2)))</f>
        <v>6.492848059914599E-13</v>
      </c>
      <c r="V419" s="3">
        <f t="shared" si="78"/>
        <v>2.6105279667692066E-12</v>
      </c>
      <c r="W419" s="3">
        <f t="shared" si="79"/>
        <v>4.1743380823421958E-11</v>
      </c>
      <c r="X419" s="3">
        <f t="shared" si="80"/>
        <v>-3.5199999999999995E-12</v>
      </c>
      <c r="Y419" s="3">
        <f t="shared" si="81"/>
        <v>4.7956936633017259E-10</v>
      </c>
      <c r="Z419" s="142">
        <f>Z418+inventory[[#This Row],[Other_radfor]]</f>
        <v>0</v>
      </c>
      <c r="AA419" s="3">
        <f>SUM(inventory[[#This Row],[CO2_temp_s1]:[CO2_temp_s2]])</f>
        <v>1.1939364078314183E-15</v>
      </c>
      <c r="AB419" s="3">
        <f>inventory[[#This Row],[CH4_temp_s1]]+inventory[[#This Row],[CH4_temp_s2]]</f>
        <v>1.0311928734431145E-15</v>
      </c>
      <c r="AC419" s="3">
        <f>inventory[[#This Row],[gas1_temp_s1]]+inventory[[#This Row],[gas1_temp_s2]]</f>
        <v>2.9378767006756409E-14</v>
      </c>
      <c r="AD419" s="3">
        <f>inventory[[#This Row],[gas2_temp_s1]]+inventory[[#This Row],[gas2_temp_s2]]</f>
        <v>-1.3483786376699698E-15</v>
      </c>
      <c r="AE419" s="3">
        <f>inventory[[#This Row],[gas3_temp_s1]]+inventory[[#This Row],[gas3_temp_s2]]</f>
        <v>2.0721454758447654E-13</v>
      </c>
      <c r="AF419" s="142">
        <f>inventory[[#This Row],[other_temp_s1]]+inventory[[#This Row],[other_temp_s2]]</f>
        <v>0</v>
      </c>
      <c r="AG419" s="118">
        <f>inventory[[#This Row],[CO2_flux]]+AG418</f>
        <v>1</v>
      </c>
      <c r="AH419" s="118">
        <f>inventory[[#This Row],[CH4_flux]]+AH418</f>
        <v>1</v>
      </c>
      <c r="AI419" s="118">
        <f>inventory[[#This Row],[Gas1_flux]]+AI418</f>
        <v>1</v>
      </c>
      <c r="AJ419" s="118">
        <f>inventory[[#This Row],[Gas2_flux]]+AJ418</f>
        <v>1</v>
      </c>
      <c r="AK419" s="144">
        <f>inventory[[#This Row],[Gas3_flux]]+AK418</f>
        <v>1</v>
      </c>
      <c r="AL419" s="113">
        <f>A_CO2*(AX418*clim_sens1*(1-EXP(-1/clim_time1))
+AY418*clim_sens1*life1_CO2/(life1_CO2-clim_time1)*(EXP(-1/life1_CO2)-EXP(-1/clim_time1))
+AZ418*clim_sens1*life2_CO2/(life2_CO2-clim_time1)*(EXP(-1/life2_CO2)-EXP(-1/clim_time1))
+BA418*clim_sens1*life3_CO2/(life3_CO2-clim_time1)*(EXP(-1/life3_CO2)-EXP(-1/clim_time1)))
+AL418*EXP(-1/clim_time1)</f>
        <v>7.8597988619614883E-16</v>
      </c>
      <c r="AM419" s="113">
        <f>A_CO2*(AX418*clim_sens2*(1-EXP(-1/clim_time2))
+AY418*clim_sens2*life1_CO2/(life1_CO2-clim_time2)*(EXP(-1/life1_CO2)-EXP(-1/clim_time2))
+AZ418*clim_sens2*life2_CO2/(life2_CO2-clim_time2)*(EXP(-1/life2_CO2)-EXP(-1/clim_time2))
+BA418*clim_sens2*life3_CO2/(life3_CO2-clim_time2)*(EXP(-1/life3_CO2)-EXP(-1/clim_time2)))
+AM418*EXP(-1/clim_time2)</f>
        <v>4.0795652163526937E-16</v>
      </c>
      <c r="AN419" s="113">
        <f t="shared" si="82"/>
        <v>1.5307816973723986E-27</v>
      </c>
      <c r="AO419" s="113">
        <f t="shared" si="83"/>
        <v>1.0311928734415838E-15</v>
      </c>
      <c r="AP419" s="113">
        <f t="shared" si="84"/>
        <v>8.0350921566912048E-15</v>
      </c>
      <c r="AQ419" s="113">
        <f t="shared" si="85"/>
        <v>2.1343674850065201E-14</v>
      </c>
      <c r="AR419" s="113">
        <f t="shared" si="86"/>
        <v>-1.3235840513640447E-34</v>
      </c>
      <c r="AS419" s="113">
        <f t="shared" si="87"/>
        <v>-1.3483786376699698E-15</v>
      </c>
      <c r="AT419" s="113">
        <f t="shared" si="88"/>
        <v>8.7345056185350958E-16</v>
      </c>
      <c r="AU419" s="113">
        <f t="shared" si="89"/>
        <v>2.0634109702262302E-13</v>
      </c>
      <c r="AV419" s="113">
        <f t="shared" si="90"/>
        <v>0</v>
      </c>
      <c r="AW419" s="149">
        <f>T418*Other_forcing_efficacy*clim_sens2*(1-EXP(-1/clim_time2))
+AW418*EXP(-1/clim_time2)</f>
        <v>0</v>
      </c>
      <c r="AX419" s="113">
        <f>p_0*(inventory[[#This Row],[CO2_flux]]+inventory[[#This Row],[CH4_to_CO2]])+AX418</f>
        <v>0.51608749999999892</v>
      </c>
      <c r="AY419" s="113">
        <f>p_1*(inventory[[#This Row],[CO2_flux]]+inventory[[#This Row],[CH4_to_CO2]])+AY418*EXP(-1/life1_CO2)</f>
        <v>0.19083157570214127</v>
      </c>
      <c r="AZ419" s="113">
        <f>p_2*(inventory[[#This Row],[CO2_flux]]+inventory[[#This Row],[CH4_to_CO2]])+AZ418*EXP(-1/life2_CO2)</f>
        <v>1.113933349449473E-5</v>
      </c>
      <c r="BA419" s="113">
        <f>p_3*(inventory[[#This Row],[CO2_flux]]+inventory[[#This Row],[CH4_to_CO2]])+BA418*EXP(-1/life3_CO2)</f>
        <v>8.4266454098856118E-16</v>
      </c>
      <c r="BB419" s="113">
        <f>IF(fossil_CH4,K418*(1-EXP(-1/life_CH4))*CH4_to_CO2,0)</f>
        <v>4.2926568167102405E-16</v>
      </c>
    </row>
    <row r="420" spans="1:54" x14ac:dyDescent="0.2">
      <c r="A420" s="43">
        <v>413</v>
      </c>
      <c r="B420" s="107">
        <v>0</v>
      </c>
      <c r="C420" s="107">
        <v>0</v>
      </c>
      <c r="D420" s="107">
        <v>0</v>
      </c>
      <c r="E420" s="107">
        <v>0</v>
      </c>
      <c r="F420" s="107">
        <v>0</v>
      </c>
      <c r="G420" s="107">
        <v>0</v>
      </c>
      <c r="H420" s="131">
        <f>SUM(inventory[[#This Row],[CO2_IRF]:[other_IRF]])</f>
        <v>5.2106671232103785E-10</v>
      </c>
      <c r="I420" s="133">
        <f>SUM(inventory[[#This Row],[CO2_temp]:[other_temp]])</f>
        <v>2.3684344941371464E-13</v>
      </c>
      <c r="J420" s="117">
        <f>SUM(inventory[[#This Row],[CO2_mass0]:[CO2_mass3]])</f>
        <v>0.70644667432228925</v>
      </c>
      <c r="K420" s="117">
        <f>inventory[[#This Row],[CH4_flux]]+K419*EXP(-1/life_CH4)</f>
        <v>3.429192401535569E-15</v>
      </c>
      <c r="L420" s="117">
        <f>inventory[[#This Row],[Gas1_flux]]+L419*EXP(-1/life_gas1)</f>
        <v>3.2934875387158884E-2</v>
      </c>
      <c r="M420" s="117">
        <f>inventory[[#This Row],[Gas2_flux]]+M419*EXP(-1/life_gas2)</f>
        <v>0</v>
      </c>
      <c r="N420" s="140">
        <f>inventory[[#This Row],[Gas3_flux]]+N419*EXP(-1/life_gas3)</f>
        <v>1.0330985570961921E-4</v>
      </c>
      <c r="O420" s="3">
        <f>inventory[[#This Row],[CO2]]*A_CO2</f>
        <v>1.2374826394103538E-15</v>
      </c>
      <c r="P420" s="3">
        <f>inventory[[#This Row],[CH4]]*A_CH4</f>
        <v>7.2193569900331347E-28</v>
      </c>
      <c r="Q420" s="3">
        <f>inventory[[#This Row],[gas1]]*A_gas1</f>
        <v>1.1752366120456473E-14</v>
      </c>
      <c r="R420" s="3">
        <f>inventory[[#This Row],[gas2]]*A_gas2</f>
        <v>0</v>
      </c>
      <c r="S420" s="3">
        <f>inventory[[#This Row],[gas3]]*A_gas3</f>
        <v>1.1010994670071361E-15</v>
      </c>
      <c r="T420" s="142">
        <f>inventory[[#This Row],[Other_forcing]]/earth_area</f>
        <v>0</v>
      </c>
      <c r="U420" s="3">
        <f>U419+A_CO2*(AX419+AY419*life1_CO2*(1-EXP(-1/life1_CO2))+AZ419*life2_CO2*(1-EXP(-1/life2_CO2))+BA419*life3_CO2*(1-EXP(-1/life3_CO2)))</f>
        <v>6.5052271195994637E-13</v>
      </c>
      <c r="V420" s="3">
        <f t="shared" si="78"/>
        <v>2.6105279667692074E-12</v>
      </c>
      <c r="W420" s="3">
        <f t="shared" si="79"/>
        <v>4.1755181887099389E-11</v>
      </c>
      <c r="X420" s="3">
        <f t="shared" si="80"/>
        <v>-3.5199999999999995E-12</v>
      </c>
      <c r="Y420" s="3">
        <f t="shared" si="81"/>
        <v>4.7957047975520934E-10</v>
      </c>
      <c r="Z420" s="142">
        <f>Z419+inventory[[#This Row],[Other_radfor]]</f>
        <v>0</v>
      </c>
      <c r="AA420" s="3">
        <f>SUM(inventory[[#This Row],[CO2_temp_s1]:[CO2_temp_s2]])</f>
        <v>1.1936904725020015E-15</v>
      </c>
      <c r="AB420" s="3">
        <f>inventory[[#This Row],[CH4_temp_s1]]+inventory[[#This Row],[CH4_temp_s2]]</f>
        <v>1.0286777701219782E-15</v>
      </c>
      <c r="AC420" s="3">
        <f>inventory[[#This Row],[gas1_temp_s1]]+inventory[[#This Row],[gas1_temp_s2]]</f>
        <v>2.9272925133526006E-14</v>
      </c>
      <c r="AD420" s="3">
        <f>inventory[[#This Row],[gas2_temp_s1]]+inventory[[#This Row],[gas2_temp_s2]]</f>
        <v>-1.3450899109177418E-15</v>
      </c>
      <c r="AE420" s="3">
        <f>inventory[[#This Row],[gas3_temp_s1]]+inventory[[#This Row],[gas3_temp_s2]]</f>
        <v>2.0669324594848239E-13</v>
      </c>
      <c r="AF420" s="142">
        <f>inventory[[#This Row],[other_temp_s1]]+inventory[[#This Row],[other_temp_s2]]</f>
        <v>0</v>
      </c>
      <c r="AG420" s="118">
        <f>inventory[[#This Row],[CO2_flux]]+AG419</f>
        <v>1</v>
      </c>
      <c r="AH420" s="118">
        <f>inventory[[#This Row],[CH4_flux]]+AH419</f>
        <v>1</v>
      </c>
      <c r="AI420" s="118">
        <f>inventory[[#This Row],[Gas1_flux]]+AI419</f>
        <v>1</v>
      </c>
      <c r="AJ420" s="118">
        <f>inventory[[#This Row],[Gas2_flux]]+AJ419</f>
        <v>1</v>
      </c>
      <c r="AK420" s="144">
        <f>inventory[[#This Row],[Gas3_flux]]+AK419</f>
        <v>1</v>
      </c>
      <c r="AL420" s="113">
        <f>A_CO2*(AX419*clim_sens1*(1-EXP(-1/clim_time1))
+AY419*clim_sens1*life1_CO2/(life1_CO2-clim_time1)*(EXP(-1/life1_CO2)-EXP(-1/clim_time1))
+AZ419*clim_sens1*life2_CO2/(life2_CO2-clim_time1)*(EXP(-1/life2_CO2)-EXP(-1/clim_time1))
+BA419*clim_sens1*life3_CO2/(life3_CO2-clim_time1)*(EXP(-1/life3_CO2)-EXP(-1/clim_time1)))
+AL419*EXP(-1/clim_time1)</f>
        <v>7.8543369475990944E-16</v>
      </c>
      <c r="AM420" s="113">
        <f>A_CO2*(AX419*clim_sens2*(1-EXP(-1/clim_time2))
+AY419*clim_sens2*life1_CO2/(life1_CO2-clim_time2)*(EXP(-1/life1_CO2)-EXP(-1/clim_time2))
+AZ419*clim_sens2*life2_CO2/(life2_CO2-clim_time2)*(EXP(-1/life2_CO2)-EXP(-1/clim_time2))
+BA419*clim_sens2*life3_CO2/(life3_CO2-clim_time2)*(EXP(-1/life3_CO2)-EXP(-1/clim_time2)))
+AM419*EXP(-1/clim_time2)</f>
        <v>4.0825677774209198E-16</v>
      </c>
      <c r="AN420" s="113">
        <f t="shared" si="82"/>
        <v>1.4121782380584698E-27</v>
      </c>
      <c r="AO420" s="113">
        <f t="shared" si="83"/>
        <v>1.0286777701205659E-15</v>
      </c>
      <c r="AP420" s="113">
        <f t="shared" si="84"/>
        <v>7.9689600858168039E-15</v>
      </c>
      <c r="AQ420" s="113">
        <f t="shared" si="85"/>
        <v>2.1303965047709204E-14</v>
      </c>
      <c r="AR420" s="113">
        <f t="shared" si="86"/>
        <v>-1.1750322905142512E-34</v>
      </c>
      <c r="AS420" s="113">
        <f t="shared" si="87"/>
        <v>-1.3450899109177418E-15</v>
      </c>
      <c r="AT420" s="113">
        <f t="shared" si="88"/>
        <v>8.5425462747725762E-16</v>
      </c>
      <c r="AU420" s="113">
        <f t="shared" si="89"/>
        <v>2.0583899132100514E-13</v>
      </c>
      <c r="AV420" s="113">
        <f t="shared" si="90"/>
        <v>0</v>
      </c>
      <c r="AW420" s="149">
        <f>T419*Other_forcing_efficacy*clim_sens2*(1-EXP(-1/clim_time2))
+AW419*EXP(-1/clim_time2)</f>
        <v>0</v>
      </c>
      <c r="AX420" s="113">
        <f>p_0*(inventory[[#This Row],[CO2_flux]]+inventory[[#This Row],[CH4_to_CO2]])+AX419</f>
        <v>0.51608749999999903</v>
      </c>
      <c r="AY420" s="113">
        <f>p_1*(inventory[[#This Row],[CO2_flux]]+inventory[[#This Row],[CH4_to_CO2]])+AY419*EXP(-1/life1_CO2)</f>
        <v>0.19034833570822468</v>
      </c>
      <c r="AZ420" s="113">
        <f>p_2*(inventory[[#This Row],[CO2_flux]]+inventory[[#This Row],[CH4_to_CO2]])+AZ419*EXP(-1/life2_CO2)</f>
        <v>1.0838614064784717E-5</v>
      </c>
      <c r="BA420" s="113">
        <f>p_3*(inventory[[#This Row],[CO2_flux]]+inventory[[#This Row],[CH4_to_CO2]])+BA419*EXP(-1/life3_CO2)</f>
        <v>7.7737571776624579E-16</v>
      </c>
      <c r="BB420" s="113">
        <f>IF(fossil_CH4,K419*(1-EXP(-1/life_CH4))*CH4_to_CO2,0)</f>
        <v>3.9600659713289034E-16</v>
      </c>
    </row>
    <row r="421" spans="1:54" x14ac:dyDescent="0.2">
      <c r="A421" s="43">
        <v>414</v>
      </c>
      <c r="B421" s="107">
        <v>0</v>
      </c>
      <c r="C421" s="107">
        <v>0</v>
      </c>
      <c r="D421" s="107">
        <v>0</v>
      </c>
      <c r="E421" s="107">
        <v>0</v>
      </c>
      <c r="F421" s="107">
        <v>0</v>
      </c>
      <c r="G421" s="107">
        <v>0</v>
      </c>
      <c r="H421" s="131">
        <f>SUM(inventory[[#This Row],[CO2_IRF]:[other_IRF]])</f>
        <v>5.2108074227235201E-10</v>
      </c>
      <c r="I421" s="133">
        <f>SUM(inventory[[#This Row],[CO2_temp]:[other_temp]])</f>
        <v>2.3621899191568883E-13</v>
      </c>
      <c r="J421" s="117">
        <f>SUM(inventory[[#This Row],[CO2_mass0]:[CO2_mass3]])</f>
        <v>0.70596436542875107</v>
      </c>
      <c r="K421" s="117">
        <f>inventory[[#This Row],[CH4_flux]]+K420*EXP(-1/life_CH4)</f>
        <v>3.1635019332544286E-15</v>
      </c>
      <c r="L421" s="117">
        <f>inventory[[#This Row],[Gas1_flux]]+L420*EXP(-1/life_gas1)</f>
        <v>3.2663807990435952E-2</v>
      </c>
      <c r="M421" s="117">
        <f>inventory[[#This Row],[Gas2_flux]]+M420*EXP(-1/life_gas2)</f>
        <v>0</v>
      </c>
      <c r="N421" s="140">
        <f>inventory[[#This Row],[Gas3_flux]]+N420*EXP(-1/life_gas3)</f>
        <v>1.0103940183709139E-4</v>
      </c>
      <c r="O421" s="3">
        <f>inventory[[#This Row],[CO2]]*A_CO2</f>
        <v>1.236637778921543E-15</v>
      </c>
      <c r="P421" s="3">
        <f>inventory[[#This Row],[CH4]]*A_CH4</f>
        <v>6.6600082820073879E-28</v>
      </c>
      <c r="Q421" s="3">
        <f>inventory[[#This Row],[gas1]]*A_gas1</f>
        <v>1.1655639375564979E-14</v>
      </c>
      <c r="R421" s="3">
        <f>inventory[[#This Row],[gas2]]*A_gas2</f>
        <v>0</v>
      </c>
      <c r="S421" s="3">
        <f>inventory[[#This Row],[gas3]]*A_gas3</f>
        <v>1.0769004636135818E-15</v>
      </c>
      <c r="T421" s="142">
        <f>inventory[[#This Row],[Other_forcing]]/earth_area</f>
        <v>0</v>
      </c>
      <c r="U421" s="3">
        <f>U420+A_CO2*(AX420+AY420*life1_CO2*(1-EXP(-1/life1_CO2))+AZ420*life2_CO2*(1-EXP(-1/life2_CO2))+BA420*life3_CO2*(1-EXP(-1/life3_CO2)))</f>
        <v>6.5175977198953999E-13</v>
      </c>
      <c r="V421" s="3">
        <f t="shared" si="78"/>
        <v>2.6105279667692082E-12</v>
      </c>
      <c r="W421" s="3">
        <f t="shared" si="79"/>
        <v>4.1766885823231258E-11</v>
      </c>
      <c r="X421" s="3">
        <f t="shared" si="80"/>
        <v>-3.5199999999999995E-12</v>
      </c>
      <c r="Y421" s="3">
        <f t="shared" si="81"/>
        <v>4.7957156871036204E-10</v>
      </c>
      <c r="Z421" s="142">
        <f>Z420+inventory[[#This Row],[Other_radfor]]</f>
        <v>0</v>
      </c>
      <c r="AA421" s="3">
        <f>SUM(inventory[[#This Row],[CO2_temp_s1]:[CO2_temp_s2]])</f>
        <v>1.1934443133724314E-15</v>
      </c>
      <c r="AB421" s="3">
        <f>inventory[[#This Row],[CH4_temp_s1]]+inventory[[#This Row],[CH4_temp_s2]]</f>
        <v>1.0261688011961503E-15</v>
      </c>
      <c r="AC421" s="3">
        <f>inventory[[#This Row],[gas1_temp_s1]]+inventory[[#This Row],[gas1_temp_s2]]</f>
        <v>2.9167622778861597E-14</v>
      </c>
      <c r="AD421" s="3">
        <f>inventory[[#This Row],[gas2_temp_s1]]+inventory[[#This Row],[gas2_temp_s2]]</f>
        <v>-1.3418092054462941E-15</v>
      </c>
      <c r="AE421" s="3">
        <f>inventory[[#This Row],[gas3_temp_s1]]+inventory[[#This Row],[gas3_temp_s2]]</f>
        <v>2.0617356522770497E-13</v>
      </c>
      <c r="AF421" s="142">
        <f>inventory[[#This Row],[other_temp_s1]]+inventory[[#This Row],[other_temp_s2]]</f>
        <v>0</v>
      </c>
      <c r="AG421" s="118">
        <f>inventory[[#This Row],[CO2_flux]]+AG420</f>
        <v>1</v>
      </c>
      <c r="AH421" s="118">
        <f>inventory[[#This Row],[CH4_flux]]+AH420</f>
        <v>1</v>
      </c>
      <c r="AI421" s="118">
        <f>inventory[[#This Row],[Gas1_flux]]+AI420</f>
        <v>1</v>
      </c>
      <c r="AJ421" s="118">
        <f>inventory[[#This Row],[Gas2_flux]]+AJ420</f>
        <v>1</v>
      </c>
      <c r="AK421" s="144">
        <f>inventory[[#This Row],[Gas3_flux]]+AK420</f>
        <v>1</v>
      </c>
      <c r="AL421" s="113">
        <f>A_CO2*(AX420*clim_sens1*(1-EXP(-1/clim_time1))
+AY420*clim_sens1*life1_CO2/(life1_CO2-clim_time1)*(EXP(-1/life1_CO2)-EXP(-1/clim_time1))
+AZ420*clim_sens1*life2_CO2/(life2_CO2-clim_time1)*(EXP(-1/life2_CO2)-EXP(-1/clim_time1))
+BA420*clim_sens1*life3_CO2/(life3_CO2-clim_time1)*(EXP(-1/life3_CO2)-EXP(-1/clim_time1)))
+AL420*EXP(-1/clim_time1)</f>
        <v>7.8488889699516148E-16</v>
      </c>
      <c r="AM421" s="113">
        <f>A_CO2*(AX420*clim_sens2*(1-EXP(-1/clim_time2))
+AY420*clim_sens2*life1_CO2/(life1_CO2-clim_time2)*(EXP(-1/life1_CO2)-EXP(-1/clim_time2))
+AZ420*clim_sens2*life2_CO2/(life2_CO2-clim_time2)*(EXP(-1/life2_CO2)-EXP(-1/clim_time2))
+BA420*clim_sens2*life3_CO2/(life3_CO2-clim_time2)*(EXP(-1/life3_CO2)-EXP(-1/clim_time2)))
+AM420*EXP(-1/clim_time2)</f>
        <v>4.085554163772699E-16</v>
      </c>
      <c r="AN421" s="113">
        <f t="shared" si="82"/>
        <v>1.3027640577937408E-27</v>
      </c>
      <c r="AO421" s="113">
        <f t="shared" si="83"/>
        <v>1.0261688011948475E-15</v>
      </c>
      <c r="AP421" s="113">
        <f t="shared" si="84"/>
        <v>7.9033723087367797E-15</v>
      </c>
      <c r="AQ421" s="113">
        <f t="shared" si="85"/>
        <v>2.1264250470124819E-14</v>
      </c>
      <c r="AR421" s="113">
        <f t="shared" si="86"/>
        <v>-1.0431531585230723E-34</v>
      </c>
      <c r="AS421" s="113">
        <f t="shared" si="87"/>
        <v>-1.3418092054462941E-15</v>
      </c>
      <c r="AT421" s="113">
        <f t="shared" si="88"/>
        <v>8.354805645985698E-16</v>
      </c>
      <c r="AU421" s="113">
        <f t="shared" si="89"/>
        <v>2.0533808466310641E-13</v>
      </c>
      <c r="AV421" s="113">
        <f t="shared" si="90"/>
        <v>0</v>
      </c>
      <c r="AW421" s="149">
        <f>T420*Other_forcing_efficacy*clim_sens2*(1-EXP(-1/clim_time2))
+AW420*EXP(-1/clim_time2)</f>
        <v>0</v>
      </c>
      <c r="AX421" s="113">
        <f>p_0*(inventory[[#This Row],[CO2_flux]]+inventory[[#This Row],[CH4_to_CO2]])+AX420</f>
        <v>0.51608749999999914</v>
      </c>
      <c r="AY421" s="113">
        <f>p_1*(inventory[[#This Row],[CO2_flux]]+inventory[[#This Row],[CH4_to_CO2]])+AY420*EXP(-1/life1_CO2)</f>
        <v>0.18986631941584103</v>
      </c>
      <c r="AZ421" s="113">
        <f>p_2*(inventory[[#This Row],[CO2_flux]]+inventory[[#This Row],[CH4_to_CO2]])+AZ420*EXP(-1/life2_CO2)</f>
        <v>1.0546012910318633E-5</v>
      </c>
      <c r="BA421" s="113">
        <f>p_3*(inventory[[#This Row],[CO2_flux]]+inventory[[#This Row],[CH4_to_CO2]])+BA420*EXP(-1/life3_CO2)</f>
        <v>7.1714540861496759E-16</v>
      </c>
      <c r="BB421" s="113">
        <f>IF(fossil_CH4,K420*(1-EXP(-1/life_CH4))*CH4_to_CO2,0)</f>
        <v>3.6532439388656803E-16</v>
      </c>
    </row>
    <row r="422" spans="1:54" x14ac:dyDescent="0.2">
      <c r="A422" s="43">
        <v>415</v>
      </c>
      <c r="B422" s="107">
        <v>0</v>
      </c>
      <c r="C422" s="107">
        <v>0</v>
      </c>
      <c r="D422" s="107">
        <v>0</v>
      </c>
      <c r="E422" s="107">
        <v>0</v>
      </c>
      <c r="F422" s="107">
        <v>0</v>
      </c>
      <c r="G422" s="107">
        <v>0</v>
      </c>
      <c r="H422" s="131">
        <f>SUM(inventory[[#This Row],[CO2_IRF]:[other_IRF]])</f>
        <v>5.2109465111962953E-10</v>
      </c>
      <c r="I422" s="133">
        <f>SUM(inventory[[#This Row],[CO2_temp]:[other_temp]])</f>
        <v>2.3559667748275567E-13</v>
      </c>
      <c r="J422" s="117">
        <f>SUM(inventory[[#This Row],[CO2_mass0]:[CO2_mass3]])</f>
        <v>0.70548328503709745</v>
      </c>
      <c r="K422" s="117">
        <f>inventory[[#This Row],[CH4_flux]]+K421*EXP(-1/life_CH4)</f>
        <v>2.9183969022044687E-15</v>
      </c>
      <c r="L422" s="117">
        <f>inventory[[#This Row],[Gas1_flux]]+L421*EXP(-1/life_gas1)</f>
        <v>3.2394971588447397E-2</v>
      </c>
      <c r="M422" s="117">
        <f>inventory[[#This Row],[Gas2_flux]]+M421*EXP(-1/life_gas2)</f>
        <v>0</v>
      </c>
      <c r="N422" s="140">
        <f>inventory[[#This Row],[Gas3_flux]]+N421*EXP(-1/life_gas3)</f>
        <v>9.8818846018837941E-5</v>
      </c>
      <c r="O422" s="3">
        <f>inventory[[#This Row],[CO2]]*A_CO2</f>
        <v>1.2357950703994833E-15</v>
      </c>
      <c r="P422" s="3">
        <f>inventory[[#This Row],[CH4]]*A_CH4</f>
        <v>6.143997363981778E-28</v>
      </c>
      <c r="Q422" s="3">
        <f>inventory[[#This Row],[gas1]]*A_gas1</f>
        <v>1.1559708731057132E-14</v>
      </c>
      <c r="R422" s="3">
        <f>inventory[[#This Row],[gas2]]*A_gas2</f>
        <v>0</v>
      </c>
      <c r="S422" s="3">
        <f>inventory[[#This Row],[gas3]]*A_gas3</f>
        <v>1.0532332848033533E-15</v>
      </c>
      <c r="T422" s="142">
        <f>inventory[[#This Row],[Other_forcing]]/earth_area</f>
        <v>0</v>
      </c>
      <c r="U422" s="3">
        <f>U421+A_CO2*(AX421+AY421*life1_CO2*(1-EXP(-1/life1_CO2))+AZ421*life2_CO2*(1-EXP(-1/life2_CO2))+BA421*life3_CO2*(1-EXP(-1/life3_CO2)))</f>
        <v>6.5299598823511148E-13</v>
      </c>
      <c r="V422" s="3">
        <f t="shared" si="78"/>
        <v>2.610527966769209E-12</v>
      </c>
      <c r="W422" s="3">
        <f t="shared" si="79"/>
        <v>4.177849343121671E-11</v>
      </c>
      <c r="X422" s="3">
        <f t="shared" si="80"/>
        <v>-3.5199999999999995E-12</v>
      </c>
      <c r="Y422" s="3">
        <f t="shared" si="81"/>
        <v>4.7957263373340852E-10</v>
      </c>
      <c r="Z422" s="142">
        <f>Z421+inventory[[#This Row],[Other_radfor]]</f>
        <v>0</v>
      </c>
      <c r="AA422" s="3">
        <f>SUM(inventory[[#This Row],[CO2_temp_s1]:[CO2_temp_s2]])</f>
        <v>1.1931979328282621E-15</v>
      </c>
      <c r="AB422" s="3">
        <f>inventory[[#This Row],[CH4_temp_s1]]+inventory[[#This Row],[CH4_temp_s2]]</f>
        <v>1.0236659517036974E-15</v>
      </c>
      <c r="AC422" s="3">
        <f>inventory[[#This Row],[gas1_temp_s1]]+inventory[[#This Row],[gas1_temp_s2]]</f>
        <v>2.9062856311093787E-14</v>
      </c>
      <c r="AD422" s="3">
        <f>inventory[[#This Row],[gas2_temp_s1]]+inventory[[#This Row],[gas2_temp_s2]]</f>
        <v>-1.3385365016915368E-15</v>
      </c>
      <c r="AE422" s="3">
        <f>inventory[[#This Row],[gas3_temp_s1]]+inventory[[#This Row],[gas3_temp_s2]]</f>
        <v>2.0565549378882145E-13</v>
      </c>
      <c r="AF422" s="142">
        <f>inventory[[#This Row],[other_temp_s1]]+inventory[[#This Row],[other_temp_s2]]</f>
        <v>0</v>
      </c>
      <c r="AG422" s="118">
        <f>inventory[[#This Row],[CO2_flux]]+AG421</f>
        <v>1</v>
      </c>
      <c r="AH422" s="118">
        <f>inventory[[#This Row],[CH4_flux]]+AH421</f>
        <v>1</v>
      </c>
      <c r="AI422" s="118">
        <f>inventory[[#This Row],[Gas1_flux]]+AI421</f>
        <v>1</v>
      </c>
      <c r="AJ422" s="118">
        <f>inventory[[#This Row],[Gas2_flux]]+AJ421</f>
        <v>1</v>
      </c>
      <c r="AK422" s="144">
        <f>inventory[[#This Row],[Gas3_flux]]+AK421</f>
        <v>1</v>
      </c>
      <c r="AL422" s="113">
        <f>A_CO2*(AX421*clim_sens1*(1-EXP(-1/clim_time1))
+AY421*clim_sens1*life1_CO2/(life1_CO2-clim_time1)*(EXP(-1/life1_CO2)-EXP(-1/clim_time1))
+AZ421*clim_sens1*life2_CO2/(life2_CO2-clim_time1)*(EXP(-1/life2_CO2)-EXP(-1/clim_time1))
+BA421*clim_sens1*life3_CO2/(life3_CO2-clim_time1)*(EXP(-1/life3_CO2)-EXP(-1/clim_time1)))
+AL421*EXP(-1/clim_time1)</f>
        <v>7.8434548908767994E-16</v>
      </c>
      <c r="AM422" s="113">
        <f>A_CO2*(AX421*clim_sens2*(1-EXP(-1/clim_time2))
+AY421*clim_sens2*life1_CO2/(life1_CO2-clim_time2)*(EXP(-1/life1_CO2)-EXP(-1/clim_time2))
+AZ421*clim_sens2*life2_CO2/(life2_CO2-clim_time2)*(EXP(-1/life2_CO2)-EXP(-1/clim_time2))
+BA421*clim_sens2*life3_CO2/(life3_CO2-clim_time2)*(EXP(-1/life3_CO2)-EXP(-1/clim_time2)))
+AM421*EXP(-1/clim_time2)</f>
        <v>4.0885244374058226E-16</v>
      </c>
      <c r="AN422" s="113">
        <f t="shared" si="82"/>
        <v>1.2018271803287638E-27</v>
      </c>
      <c r="AO422" s="113">
        <f t="shared" si="83"/>
        <v>1.0236659517024956E-15</v>
      </c>
      <c r="AP422" s="113">
        <f t="shared" si="84"/>
        <v>7.8383243456922104E-15</v>
      </c>
      <c r="AQ422" s="113">
        <f t="shared" si="85"/>
        <v>2.1224531965401578E-14</v>
      </c>
      <c r="AR422" s="113">
        <f t="shared" si="86"/>
        <v>-9.2607541164713581E-35</v>
      </c>
      <c r="AS422" s="113">
        <f t="shared" si="87"/>
        <v>-1.3385365016915368E-15</v>
      </c>
      <c r="AT422" s="113">
        <f t="shared" si="88"/>
        <v>8.1711910169374907E-16</v>
      </c>
      <c r="AU422" s="113">
        <f t="shared" si="89"/>
        <v>2.048383746871277E-13</v>
      </c>
      <c r="AV422" s="113">
        <f t="shared" si="90"/>
        <v>0</v>
      </c>
      <c r="AW422" s="149">
        <f>T421*Other_forcing_efficacy*clim_sens2*(1-EXP(-1/clim_time2))
+AW421*EXP(-1/clim_time2)</f>
        <v>0</v>
      </c>
      <c r="AX422" s="113">
        <f>p_0*(inventory[[#This Row],[CO2_flux]]+inventory[[#This Row],[CH4_to_CO2]])+AX421</f>
        <v>0.51608749999999926</v>
      </c>
      <c r="AY422" s="113">
        <f>p_1*(inventory[[#This Row],[CO2_flux]]+inventory[[#This Row],[CH4_to_CO2]])+AY421*EXP(-1/life1_CO2)</f>
        <v>0.18938552372622891</v>
      </c>
      <c r="AZ422" s="113">
        <f>p_2*(inventory[[#This Row],[CO2_flux]]+inventory[[#This Row],[CH4_to_CO2]])+AZ421*EXP(-1/life2_CO2)</f>
        <v>1.0261310868693609E-5</v>
      </c>
      <c r="BA422" s="113">
        <f>p_3*(inventory[[#This Row],[CO2_flux]]+inventory[[#This Row],[CH4_to_CO2]])+BA421*EXP(-1/life3_CO2)</f>
        <v>6.6158168481945862E-16</v>
      </c>
      <c r="BB422" s="113">
        <f>IF(fossil_CH4,K421*(1-EXP(-1/life_CH4))*CH4_to_CO2,0)</f>
        <v>3.3701941769369475E-16</v>
      </c>
    </row>
    <row r="423" spans="1:54" x14ac:dyDescent="0.2">
      <c r="A423" s="43">
        <v>416</v>
      </c>
      <c r="B423" s="107">
        <v>0</v>
      </c>
      <c r="C423" s="107">
        <v>0</v>
      </c>
      <c r="D423" s="107">
        <v>0</v>
      </c>
      <c r="E423" s="107">
        <v>0</v>
      </c>
      <c r="F423" s="107">
        <v>0</v>
      </c>
      <c r="G423" s="107">
        <v>0</v>
      </c>
      <c r="H423" s="131">
        <f>SUM(inventory[[#This Row],[CO2_IRF]:[other_IRF]])</f>
        <v>5.2110844018379803E-10</v>
      </c>
      <c r="I423" s="133">
        <f>SUM(inventory[[#This Row],[CO2_temp]:[other_temp]])</f>
        <v>2.3497649108196849E-13</v>
      </c>
      <c r="J423" s="117">
        <f>SUM(inventory[[#This Row],[CO2_mass0]:[CO2_mass3]])</f>
        <v>0.70500342984316777</v>
      </c>
      <c r="K423" s="117">
        <f>inventory[[#This Row],[CH4_flux]]+K422*EXP(-1/life_CH4)</f>
        <v>2.692282368873029E-15</v>
      </c>
      <c r="L423" s="117">
        <f>inventory[[#This Row],[Gas1_flux]]+L422*EXP(-1/life_gas1)</f>
        <v>3.2128347819200723E-2</v>
      </c>
      <c r="M423" s="117">
        <f>inventory[[#This Row],[Gas2_flux]]+M422*EXP(-1/life_gas2)</f>
        <v>0</v>
      </c>
      <c r="N423" s="140">
        <f>inventory[[#This Row],[Gas3_flux]]+N422*EXP(-1/life_gas3)</f>
        <v>9.6647091638957312E-5</v>
      </c>
      <c r="O423" s="3">
        <f>inventory[[#This Row],[CO2]]*A_CO2</f>
        <v>1.2349545080562768E-15</v>
      </c>
      <c r="P423" s="3">
        <f>inventory[[#This Row],[CH4]]*A_CH4</f>
        <v>5.6679664664376704E-28</v>
      </c>
      <c r="Q423" s="3">
        <f>inventory[[#This Row],[gas1]]*A_gas1</f>
        <v>1.1464567634703547E-14</v>
      </c>
      <c r="R423" s="3">
        <f>inventory[[#This Row],[gas2]]*A_gas2</f>
        <v>0</v>
      </c>
      <c r="S423" s="3">
        <f>inventory[[#This Row],[gas3]]*A_gas3</f>
        <v>1.0300862425997671E-15</v>
      </c>
      <c r="T423" s="142">
        <f>inventory[[#This Row],[Other_forcing]]/earth_area</f>
        <v>0</v>
      </c>
      <c r="U423" s="3">
        <f>U422+A_CO2*(AX422+AY422*life1_CO2*(1-EXP(-1/life1_CO2))+AZ422*life2_CO2*(1-EXP(-1/life2_CO2))+BA422*life3_CO2*(1-EXP(-1/life3_CO2)))</f>
        <v>6.5423136284573162E-13</v>
      </c>
      <c r="V423" s="3">
        <f t="shared" si="78"/>
        <v>2.6105279667692094E-12</v>
      </c>
      <c r="W423" s="3">
        <f t="shared" si="79"/>
        <v>4.1790005503875495E-11</v>
      </c>
      <c r="X423" s="3">
        <f t="shared" si="80"/>
        <v>-3.5199999999999995E-12</v>
      </c>
      <c r="Y423" s="3">
        <f t="shared" si="81"/>
        <v>4.7957367535030764E-10</v>
      </c>
      <c r="Z423" s="142">
        <f>Z422+inventory[[#This Row],[Other_radfor]]</f>
        <v>0</v>
      </c>
      <c r="AA423" s="3">
        <f>SUM(inventory[[#This Row],[CO2_temp_s1]:[CO2_temp_s2]])</f>
        <v>1.1929513332512117E-15</v>
      </c>
      <c r="AB423" s="3">
        <f>inventory[[#This Row],[CH4_temp_s1]]+inventory[[#This Row],[CH4_temp_s2]]</f>
        <v>1.0211692067191795E-15</v>
      </c>
      <c r="AC423" s="3">
        <f>inventory[[#This Row],[gas1_temp_s1]]+inventory[[#This Row],[gas1_temp_s2]]</f>
        <v>2.8958622126470653E-14</v>
      </c>
      <c r="AD423" s="3">
        <f>inventory[[#This Row],[gas2_temp_s1]]+inventory[[#This Row],[gas2_temp_s2]]</f>
        <v>-1.3352717801370975E-15</v>
      </c>
      <c r="AE423" s="3">
        <f>inventory[[#This Row],[gas3_temp_s1]]+inventory[[#This Row],[gas3_temp_s2]]</f>
        <v>2.0513902019566456E-13</v>
      </c>
      <c r="AF423" s="142">
        <f>inventory[[#This Row],[other_temp_s1]]+inventory[[#This Row],[other_temp_s2]]</f>
        <v>0</v>
      </c>
      <c r="AG423" s="118">
        <f>inventory[[#This Row],[CO2_flux]]+AG422</f>
        <v>1</v>
      </c>
      <c r="AH423" s="118">
        <f>inventory[[#This Row],[CH4_flux]]+AH422</f>
        <v>1</v>
      </c>
      <c r="AI423" s="118">
        <f>inventory[[#This Row],[Gas1_flux]]+AI422</f>
        <v>1</v>
      </c>
      <c r="AJ423" s="118">
        <f>inventory[[#This Row],[Gas2_flux]]+AJ422</f>
        <v>1</v>
      </c>
      <c r="AK423" s="144">
        <f>inventory[[#This Row],[Gas3_flux]]+AK422</f>
        <v>1</v>
      </c>
      <c r="AL423" s="113">
        <f>A_CO2*(AX422*clim_sens1*(1-EXP(-1/clim_time1))
+AY422*clim_sens1*life1_CO2/(life1_CO2-clim_time1)*(EXP(-1/life1_CO2)-EXP(-1/clim_time1))
+AZ422*clim_sens1*life2_CO2/(life2_CO2-clim_time1)*(EXP(-1/life2_CO2)-EXP(-1/clim_time1))
+BA422*clim_sens1*life3_CO2/(life3_CO2-clim_time1)*(EXP(-1/life3_CO2)-EXP(-1/clim_time1)))
+AL422*EXP(-1/clim_time1)</f>
        <v>7.8380346724059374E-16</v>
      </c>
      <c r="AM423" s="113">
        <f>A_CO2*(AX422*clim_sens2*(1-EXP(-1/clim_time2))
+AY422*clim_sens2*life1_CO2/(life1_CO2-clim_time2)*(EXP(-1/life1_CO2)-EXP(-1/clim_time2))
+AZ422*clim_sens2*life2_CO2/(life2_CO2-clim_time2)*(EXP(-1/life2_CO2)-EXP(-1/clim_time2))
+BA422*clim_sens2*life3_CO2/(life3_CO2-clim_time2)*(EXP(-1/life3_CO2)-EXP(-1/clim_time2)))
+AM422*EXP(-1/clim_time2)</f>
        <v>4.0914786601061793E-16</v>
      </c>
      <c r="AN423" s="113">
        <f t="shared" si="82"/>
        <v>1.1087107926263823E-27</v>
      </c>
      <c r="AO423" s="113">
        <f t="shared" si="83"/>
        <v>1.0211692067180707E-15</v>
      </c>
      <c r="AP423" s="113">
        <f t="shared" si="84"/>
        <v>7.7738117537944064E-15</v>
      </c>
      <c r="AQ423" s="113">
        <f t="shared" si="85"/>
        <v>2.1184810372676243E-14</v>
      </c>
      <c r="AR423" s="113">
        <f t="shared" si="86"/>
        <v>-8.2213782420181732E-35</v>
      </c>
      <c r="AS423" s="113">
        <f t="shared" si="87"/>
        <v>-1.3352717801370975E-15</v>
      </c>
      <c r="AT423" s="113">
        <f t="shared" si="88"/>
        <v>7.991611710005569E-16</v>
      </c>
      <c r="AU423" s="113">
        <f t="shared" si="89"/>
        <v>2.04339859024664E-13</v>
      </c>
      <c r="AV423" s="113">
        <f t="shared" si="90"/>
        <v>0</v>
      </c>
      <c r="AW423" s="149">
        <f>T422*Other_forcing_efficacy*clim_sens2*(1-EXP(-1/clim_time2))
+AW422*EXP(-1/clim_time2)</f>
        <v>0</v>
      </c>
      <c r="AX423" s="113">
        <f>p_0*(inventory[[#This Row],[CO2_flux]]+inventory[[#This Row],[CH4_to_CO2]])+AX422</f>
        <v>0.51608749999999937</v>
      </c>
      <c r="AY423" s="113">
        <f>p_1*(inventory[[#This Row],[CO2_flux]]+inventory[[#This Row],[CH4_to_CO2]])+AY422*EXP(-1/life1_CO2)</f>
        <v>0.1889059455484739</v>
      </c>
      <c r="AZ423" s="113">
        <f>p_2*(inventory[[#This Row],[CO2_flux]]+inventory[[#This Row],[CH4_to_CO2]])+AZ422*EXP(-1/life2_CO2)</f>
        <v>9.9842946940539643E-6</v>
      </c>
      <c r="BA423" s="113">
        <f>p_3*(inventory[[#This Row],[CO2_flux]]+inventory[[#This Row],[CH4_to_CO2]])+BA422*EXP(-1/life3_CO2)</f>
        <v>6.1032298391740465E-16</v>
      </c>
      <c r="BB423" s="113">
        <f>IF(fossil_CH4,K422*(1-EXP(-1/life_CH4))*CH4_to_CO2,0)</f>
        <v>3.1090748333072976E-16</v>
      </c>
    </row>
    <row r="424" spans="1:54" x14ac:dyDescent="0.2">
      <c r="A424" s="43">
        <v>417</v>
      </c>
      <c r="B424" s="107">
        <v>0</v>
      </c>
      <c r="C424" s="107">
        <v>0</v>
      </c>
      <c r="D424" s="107">
        <v>0</v>
      </c>
      <c r="E424" s="107">
        <v>0</v>
      </c>
      <c r="F424" s="107">
        <v>0</v>
      </c>
      <c r="G424" s="107">
        <v>0</v>
      </c>
      <c r="H424" s="131">
        <f>SUM(inventory[[#This Row],[CO2_IRF]:[other_IRF]])</f>
        <v>5.2112211076769541E-10</v>
      </c>
      <c r="I424" s="133">
        <f>SUM(inventory[[#This Row],[CO2_temp]:[other_temp]])</f>
        <v>2.3435841790102342E-13</v>
      </c>
      <c r="J424" s="117">
        <f>SUM(inventory[[#This Row],[CO2_mass0]:[CO2_mass3]])</f>
        <v>0.704524796556386</v>
      </c>
      <c r="K424" s="117">
        <f>inventory[[#This Row],[CH4_flux]]+K423*EXP(-1/life_CH4)</f>
        <v>2.4836869680986015E-15</v>
      </c>
      <c r="L424" s="117">
        <f>inventory[[#This Row],[Gas1_flux]]+L423*EXP(-1/life_gas1)</f>
        <v>3.1863918471830087E-2</v>
      </c>
      <c r="M424" s="117">
        <f>inventory[[#This Row],[Gas2_flux]]+M423*EXP(-1/life_gas2)</f>
        <v>0</v>
      </c>
      <c r="N424" s="140">
        <f>inventory[[#This Row],[Gas3_flux]]+N423*EXP(-1/life_gas3)</f>
        <v>9.4523066182015451E-5</v>
      </c>
      <c r="O424" s="3">
        <f>inventory[[#This Row],[CO2]]*A_CO2</f>
        <v>1.2341160861278212E-15</v>
      </c>
      <c r="P424" s="3">
        <f>inventory[[#This Row],[CH4]]*A_CH4</f>
        <v>5.2288179765497067E-28</v>
      </c>
      <c r="Q424" s="3">
        <f>inventory[[#This Row],[gas1]]*A_gas1</f>
        <v>1.1370209588202337E-14</v>
      </c>
      <c r="R424" s="3">
        <f>inventory[[#This Row],[gas2]]*A_gas2</f>
        <v>0</v>
      </c>
      <c r="S424" s="3">
        <f>inventory[[#This Row],[gas3]]*A_gas3</f>
        <v>1.0074479058942932E-15</v>
      </c>
      <c r="T424" s="142">
        <f>inventory[[#This Row],[Other_forcing]]/earth_area</f>
        <v>0</v>
      </c>
      <c r="U424" s="3">
        <f>U423+A_CO2*(AX423+AY423*life1_CO2*(1-EXP(-1/life1_CO2))+AZ423*life2_CO2*(1-EXP(-1/life2_CO2))+BA423*life3_CO2*(1-EXP(-1/life3_CO2)))</f>
        <v>6.5546589796469533E-13</v>
      </c>
      <c r="V424" s="3">
        <f t="shared" si="78"/>
        <v>2.6105279667692098E-12</v>
      </c>
      <c r="W424" s="3">
        <f t="shared" si="79"/>
        <v>4.1801422827502141E-11</v>
      </c>
      <c r="X424" s="3">
        <f t="shared" si="80"/>
        <v>-3.5199999999999995E-12</v>
      </c>
      <c r="Y424" s="3">
        <f t="shared" si="81"/>
        <v>4.7957469407545936E-10</v>
      </c>
      <c r="Z424" s="142">
        <f>Z423+inventory[[#This Row],[Other_radfor]]</f>
        <v>0</v>
      </c>
      <c r="AA424" s="3">
        <f>SUM(inventory[[#This Row],[CO2_temp_s1]:[CO2_temp_s2]])</f>
        <v>1.1927045170189867E-15</v>
      </c>
      <c r="AB424" s="3">
        <f>inventory[[#This Row],[CH4_temp_s1]]+inventory[[#This Row],[CH4_temp_s2]]</f>
        <v>1.0186785513535594E-15</v>
      </c>
      <c r="AC424" s="3">
        <f>inventory[[#This Row],[gas1_temp_s1]]+inventory[[#This Row],[gas1_temp_s2]]</f>
        <v>2.8854916648932755E-14</v>
      </c>
      <c r="AD424" s="3">
        <f>inventory[[#This Row],[gas2_temp_s1]]+inventory[[#This Row],[gas2_temp_s2]]</f>
        <v>-1.3320150213142046E-15</v>
      </c>
      <c r="AE424" s="3">
        <f>inventory[[#This Row],[gas3_temp_s1]]+inventory[[#This Row],[gas3_temp_s2]]</f>
        <v>2.0462413320503232E-13</v>
      </c>
      <c r="AF424" s="142">
        <f>inventory[[#This Row],[other_temp_s1]]+inventory[[#This Row],[other_temp_s2]]</f>
        <v>0</v>
      </c>
      <c r="AG424" s="118">
        <f>inventory[[#This Row],[CO2_flux]]+AG423</f>
        <v>1</v>
      </c>
      <c r="AH424" s="118">
        <f>inventory[[#This Row],[CH4_flux]]+AH423</f>
        <v>1</v>
      </c>
      <c r="AI424" s="118">
        <f>inventory[[#This Row],[Gas1_flux]]+AI423</f>
        <v>1</v>
      </c>
      <c r="AJ424" s="118">
        <f>inventory[[#This Row],[Gas2_flux]]+AJ423</f>
        <v>1</v>
      </c>
      <c r="AK424" s="144">
        <f>inventory[[#This Row],[Gas3_flux]]+AK423</f>
        <v>1</v>
      </c>
      <c r="AL424" s="113">
        <f>A_CO2*(AX423*clim_sens1*(1-EXP(-1/clim_time1))
+AY423*clim_sens1*life1_CO2/(life1_CO2-clim_time1)*(EXP(-1/life1_CO2)-EXP(-1/clim_time1))
+AZ423*clim_sens1*life2_CO2/(life2_CO2-clim_time1)*(EXP(-1/life2_CO2)-EXP(-1/clim_time1))
+BA423*clim_sens1*life3_CO2/(life3_CO2-clim_time1)*(EXP(-1/life3_CO2)-EXP(-1/clim_time1)))
+AL423*EXP(-1/clim_time1)</f>
        <v>7.8326282767413426E-16</v>
      </c>
      <c r="AM424" s="113">
        <f>A_CO2*(AX423*clim_sens2*(1-EXP(-1/clim_time2))
+AY423*clim_sens2*life1_CO2/(life1_CO2-clim_time2)*(EXP(-1/life1_CO2)-EXP(-1/clim_time2))
+AZ423*clim_sens2*life2_CO2/(life2_CO2-clim_time2)*(EXP(-1/life2_CO2)-EXP(-1/clim_time2))
+BA423*clim_sens2*life3_CO2/(life3_CO2-clim_time2)*(EXP(-1/life3_CO2)-EXP(-1/clim_time2)))
+AM423*EXP(-1/clim_time2)</f>
        <v>4.0944168934485259E-16</v>
      </c>
      <c r="AN424" s="113">
        <f t="shared" si="82"/>
        <v>1.0228089708712118E-27</v>
      </c>
      <c r="AO424" s="113">
        <f t="shared" si="83"/>
        <v>1.0186785513525366E-15</v>
      </c>
      <c r="AP424" s="113">
        <f t="shared" si="84"/>
        <v>7.7098301267214594E-15</v>
      </c>
      <c r="AQ424" s="113">
        <f t="shared" si="85"/>
        <v>2.1145086522211295E-14</v>
      </c>
      <c r="AR424" s="113">
        <f t="shared" si="86"/>
        <v>-7.2986561729471945E-35</v>
      </c>
      <c r="AS424" s="113">
        <f t="shared" si="87"/>
        <v>-1.3320150213142046E-15</v>
      </c>
      <c r="AT424" s="113">
        <f t="shared" si="88"/>
        <v>7.8159790404012165E-16</v>
      </c>
      <c r="AU424" s="113">
        <f t="shared" si="89"/>
        <v>2.0384253530099219E-13</v>
      </c>
      <c r="AV424" s="113">
        <f t="shared" si="90"/>
        <v>0</v>
      </c>
      <c r="AW424" s="149">
        <f>T423*Other_forcing_efficacy*clim_sens2*(1-EXP(-1/clim_time2))
+AW423*EXP(-1/clim_time2)</f>
        <v>0</v>
      </c>
      <c r="AX424" s="113">
        <f>p_0*(inventory[[#This Row],[CO2_flux]]+inventory[[#This Row],[CH4_to_CO2]])+AX423</f>
        <v>0.51608749999999948</v>
      </c>
      <c r="AY424" s="113">
        <f>p_1*(inventory[[#This Row],[CO2_flux]]+inventory[[#This Row],[CH4_to_CO2]])+AY423*EXP(-1/life1_CO2)</f>
        <v>0.18842758179948854</v>
      </c>
      <c r="AZ424" s="113">
        <f>p_2*(inventory[[#This Row],[CO2_flux]]+inventory[[#This Row],[CH4_to_CO2]])+AZ423*EXP(-1/life2_CO2)</f>
        <v>9.7147568973670452E-6</v>
      </c>
      <c r="BA424" s="113">
        <f>p_3*(inventory[[#This Row],[CO2_flux]]+inventory[[#This Row],[CH4_to_CO2]])+BA423*EXP(-1/life3_CO2)</f>
        <v>5.6303575695191113E-16</v>
      </c>
      <c r="BB424" s="113">
        <f>IF(fossil_CH4,K423*(1-EXP(-1/life_CH4))*CH4_to_CO2,0)</f>
        <v>2.8681867606483757E-16</v>
      </c>
    </row>
    <row r="425" spans="1:54" x14ac:dyDescent="0.2">
      <c r="A425" s="43">
        <v>418</v>
      </c>
      <c r="B425" s="107">
        <v>0</v>
      </c>
      <c r="C425" s="107">
        <v>0</v>
      </c>
      <c r="D425" s="107">
        <v>0</v>
      </c>
      <c r="E425" s="107">
        <v>0</v>
      </c>
      <c r="F425" s="107">
        <v>0</v>
      </c>
      <c r="G425" s="107">
        <v>0</v>
      </c>
      <c r="H425" s="131">
        <f>SUM(inventory[[#This Row],[CO2_IRF]:[other_IRF]])</f>
        <v>5.2113566415637694E-10</v>
      </c>
      <c r="I425" s="133">
        <f>SUM(inventory[[#This Row],[CO2_temp]:[other_temp]])</f>
        <v>2.3374244334393724E-13</v>
      </c>
      <c r="J425" s="117">
        <f>SUM(inventory[[#This Row],[CO2_mass0]:[CO2_mass3]])</f>
        <v>0.70404738189958394</v>
      </c>
      <c r="K425" s="117">
        <f>inventory[[#This Row],[CH4_flux]]+K424*EXP(-1/life_CH4)</f>
        <v>2.2912533346511496E-15</v>
      </c>
      <c r="L425" s="117">
        <f>inventory[[#This Row],[Gas1_flux]]+L424*EXP(-1/life_gas1)</f>
        <v>3.1601665485352461E-2</v>
      </c>
      <c r="M425" s="117">
        <f>inventory[[#This Row],[Gas2_flux]]+M424*EXP(-1/life_gas2)</f>
        <v>0</v>
      </c>
      <c r="N425" s="140">
        <f>inventory[[#This Row],[Gas3_flux]]+N424*EXP(-1/life_gas3)</f>
        <v>9.2445720703386754E-5</v>
      </c>
      <c r="O425" s="3">
        <f>inventory[[#This Row],[CO2]]*A_CO2</f>
        <v>1.2332797988735009E-15</v>
      </c>
      <c r="P425" s="3">
        <f>inventory[[#This Row],[CH4]]*A_CH4</f>
        <v>4.8236942815000382E-28</v>
      </c>
      <c r="Q425" s="3">
        <f>inventory[[#This Row],[gas1]]*A_gas1</f>
        <v>1.1276628146735282E-14</v>
      </c>
      <c r="R425" s="3">
        <f>inventory[[#This Row],[gas2]]*A_gas2</f>
        <v>0</v>
      </c>
      <c r="S425" s="3">
        <f>inventory[[#This Row],[gas3]]*A_gas3</f>
        <v>9.8530709480133225E-16</v>
      </c>
      <c r="T425" s="142">
        <f>inventory[[#This Row],[Other_forcing]]/earth_area</f>
        <v>0</v>
      </c>
      <c r="U425" s="3">
        <f>U424+A_CO2*(AX424+AY424*life1_CO2*(1-EXP(-1/life1_CO2))+AZ424*life2_CO2*(1-EXP(-1/life2_CO2))+BA424*life3_CO2*(1-EXP(-1/life3_CO2)))</f>
        <v>6.5669959572954508E-13</v>
      </c>
      <c r="V425" s="3">
        <f t="shared" si="78"/>
        <v>2.6105279667692102E-12</v>
      </c>
      <c r="W425" s="3">
        <f t="shared" si="79"/>
        <v>4.1812746181919652E-11</v>
      </c>
      <c r="X425" s="3">
        <f t="shared" si="80"/>
        <v>-3.5199999999999995E-12</v>
      </c>
      <c r="Y425" s="3">
        <f t="shared" si="81"/>
        <v>4.7957569041195853E-10</v>
      </c>
      <c r="Z425" s="142">
        <f>Z424+inventory[[#This Row],[Other_radfor]]</f>
        <v>0</v>
      </c>
      <c r="AA425" s="3">
        <f>SUM(inventory[[#This Row],[CO2_temp_s1]:[CO2_temp_s2]])</f>
        <v>1.1924574865051144E-15</v>
      </c>
      <c r="AB425" s="3">
        <f>inventory[[#This Row],[CH4_temp_s1]]+inventory[[#This Row],[CH4_temp_s2]]</f>
        <v>1.0161939707541151E-15</v>
      </c>
      <c r="AC425" s="3">
        <f>inventory[[#This Row],[gas1_temp_s1]]+inventory[[#This Row],[gas1_temp_s2]]</f>
        <v>2.8751736329890057E-14</v>
      </c>
      <c r="AD425" s="3">
        <f>inventory[[#This Row],[gas2_temp_s1]]+inventory[[#This Row],[gas2_temp_s2]]</f>
        <v>-1.3287662058015712E-15</v>
      </c>
      <c r="AE425" s="3">
        <f>inventory[[#This Row],[gas3_temp_s1]]+inventory[[#This Row],[gas3_temp_s2]]</f>
        <v>2.0411082176258954E-13</v>
      </c>
      <c r="AF425" s="142">
        <f>inventory[[#This Row],[other_temp_s1]]+inventory[[#This Row],[other_temp_s2]]</f>
        <v>0</v>
      </c>
      <c r="AG425" s="118">
        <f>inventory[[#This Row],[CO2_flux]]+AG424</f>
        <v>1</v>
      </c>
      <c r="AH425" s="118">
        <f>inventory[[#This Row],[CH4_flux]]+AH424</f>
        <v>1</v>
      </c>
      <c r="AI425" s="118">
        <f>inventory[[#This Row],[Gas1_flux]]+AI424</f>
        <v>1</v>
      </c>
      <c r="AJ425" s="118">
        <f>inventory[[#This Row],[Gas2_flux]]+AJ424</f>
        <v>1</v>
      </c>
      <c r="AK425" s="144">
        <f>inventory[[#This Row],[Gas3_flux]]+AK424</f>
        <v>1</v>
      </c>
      <c r="AL425" s="113">
        <f>A_CO2*(AX424*clim_sens1*(1-EXP(-1/clim_time1))
+AY424*clim_sens1*life1_CO2/(life1_CO2-clim_time1)*(EXP(-1/life1_CO2)-EXP(-1/clim_time1))
+AZ424*clim_sens1*life2_CO2/(life2_CO2-clim_time1)*(EXP(-1/life2_CO2)-EXP(-1/clim_time1))
+BA424*clim_sens1*life3_CO2/(life3_CO2-clim_time1)*(EXP(-1/life3_CO2)-EXP(-1/clim_time1)))
+AL424*EXP(-1/clim_time1)</f>
        <v>7.8272356662538959E-16</v>
      </c>
      <c r="AM425" s="113">
        <f>A_CO2*(AX424*clim_sens2*(1-EXP(-1/clim_time2))
+AY424*clim_sens2*life1_CO2/(life1_CO2-clim_time2)*(EXP(-1/life1_CO2)-EXP(-1/clim_time2))
+AZ424*clim_sens2*life2_CO2/(life2_CO2-clim_time2)*(EXP(-1/life2_CO2)-EXP(-1/clim_time2))
+BA424*clim_sens2*life3_CO2/(life3_CO2-clim_time2)*(EXP(-1/life3_CO2)-EXP(-1/clim_time2)))
+AM424*EXP(-1/clim_time2)</f>
        <v>4.0973391987972473E-16</v>
      </c>
      <c r="AN425" s="113">
        <f t="shared" si="82"/>
        <v>9.4356273762359176E-28</v>
      </c>
      <c r="AO425" s="113">
        <f t="shared" si="83"/>
        <v>1.0161939707531716E-15</v>
      </c>
      <c r="AP425" s="113">
        <f t="shared" si="84"/>
        <v>7.6463750944172759E-15</v>
      </c>
      <c r="AQ425" s="113">
        <f t="shared" si="85"/>
        <v>2.1105361235472781E-14</v>
      </c>
      <c r="AR425" s="113">
        <f t="shared" si="86"/>
        <v>-6.4794953306786972E-35</v>
      </c>
      <c r="AS425" s="113">
        <f t="shared" si="87"/>
        <v>-1.3287662058015712E-15</v>
      </c>
      <c r="AT425" s="113">
        <f t="shared" si="88"/>
        <v>7.6442062723726296E-16</v>
      </c>
      <c r="AU425" s="113">
        <f t="shared" si="89"/>
        <v>2.0334640113535227E-13</v>
      </c>
      <c r="AV425" s="113">
        <f t="shared" si="90"/>
        <v>0</v>
      </c>
      <c r="AW425" s="149">
        <f>T424*Other_forcing_efficacy*clim_sens2*(1-EXP(-1/clim_time2))
+AW424*EXP(-1/clim_time2)</f>
        <v>0</v>
      </c>
      <c r="AX425" s="113">
        <f>p_0*(inventory[[#This Row],[CO2_flux]]+inventory[[#This Row],[CH4_to_CO2]])+AX424</f>
        <v>0.51608749999999959</v>
      </c>
      <c r="AY425" s="113">
        <f>p_1*(inventory[[#This Row],[CO2_flux]]+inventory[[#This Row],[CH4_to_CO2]])+AY424*EXP(-1/life1_CO2)</f>
        <v>0.18795042940399279</v>
      </c>
      <c r="AZ425" s="113">
        <f>p_2*(inventory[[#This Row],[CO2_flux]]+inventory[[#This Row],[CH4_to_CO2]])+AZ424*EXP(-1/life2_CO2)</f>
        <v>9.4524955910110126E-6</v>
      </c>
      <c r="BA425" s="113">
        <f>p_3*(inventory[[#This Row],[CO2_flux]]+inventory[[#This Row],[CH4_to_CO2]])+BA424*EXP(-1/life3_CO2)</f>
        <v>5.1941229801254312E-16</v>
      </c>
      <c r="BB425" s="113">
        <f>IF(fossil_CH4,K424*(1-EXP(-1/life_CH4))*CH4_to_CO2,0)</f>
        <v>2.6459624599024643E-16</v>
      </c>
    </row>
    <row r="426" spans="1:54" x14ac:dyDescent="0.2">
      <c r="A426" s="43">
        <v>419</v>
      </c>
      <c r="B426" s="107">
        <v>0</v>
      </c>
      <c r="C426" s="107">
        <v>0</v>
      </c>
      <c r="D426" s="107">
        <v>0</v>
      </c>
      <c r="E426" s="107">
        <v>0</v>
      </c>
      <c r="F426" s="107">
        <v>0</v>
      </c>
      <c r="G426" s="107">
        <v>0</v>
      </c>
      <c r="H426" s="131">
        <f>SUM(inventory[[#This Row],[CO2_IRF]:[other_IRF]])</f>
        <v>5.2114910161741751E-10</v>
      </c>
      <c r="I426" s="133">
        <f>SUM(inventory[[#This Row],[CO2_temp]:[other_temp]])</f>
        <v>2.3312855302681765E-13</v>
      </c>
      <c r="J426" s="117">
        <f>SUM(inventory[[#This Row],[CO2_mass0]:[CO2_mass3]])</f>
        <v>0.70357118260883156</v>
      </c>
      <c r="K426" s="117">
        <f>inventory[[#This Row],[CH4_flux]]+K425*EXP(-1/life_CH4)</f>
        <v>2.1137292706290821E-15</v>
      </c>
      <c r="L426" s="117">
        <f>inventory[[#This Row],[Gas1_flux]]+L425*EXP(-1/life_gas1)</f>
        <v>3.1341570947434047E-2</v>
      </c>
      <c r="M426" s="117">
        <f>inventory[[#This Row],[Gas2_flux]]+M425*EXP(-1/life_gas2)</f>
        <v>0</v>
      </c>
      <c r="N426" s="140">
        <f>inventory[[#This Row],[Gas3_flux]]+N425*EXP(-1/life_gas3)</f>
        <v>9.041402931123541E-5</v>
      </c>
      <c r="O426" s="3">
        <f>inventory[[#This Row],[CO2]]*A_CO2</f>
        <v>1.2324456405758901E-15</v>
      </c>
      <c r="P426" s="3">
        <f>inventory[[#This Row],[CH4]]*A_CH4</f>
        <v>4.4499591735128316E-28</v>
      </c>
      <c r="Q426" s="3">
        <f>inventory[[#This Row],[gas1]]*A_gas1</f>
        <v>1.1183816918527631E-14</v>
      </c>
      <c r="R426" s="3">
        <f>inventory[[#This Row],[gas2]]*A_gas2</f>
        <v>0</v>
      </c>
      <c r="S426" s="3">
        <f>inventory[[#This Row],[gas3]]*A_gas3</f>
        <v>9.6365287513705538E-16</v>
      </c>
      <c r="T426" s="142">
        <f>inventory[[#This Row],[Other_forcing]]/earth_area</f>
        <v>0</v>
      </c>
      <c r="U426" s="3">
        <f>U425+A_CO2*(AX425+AY425*life1_CO2*(1-EXP(-1/life1_CO2))+AZ425*life2_CO2*(1-EXP(-1/life2_CO2))+BA425*life3_CO2*(1-EXP(-1/life3_CO2)))</f>
        <v>6.5793245827209431E-13</v>
      </c>
      <c r="V426" s="3">
        <f t="shared" si="78"/>
        <v>2.6105279667692106E-12</v>
      </c>
      <c r="W426" s="3">
        <f t="shared" si="79"/>
        <v>4.1823976340532776E-11</v>
      </c>
      <c r="X426" s="3">
        <f t="shared" si="80"/>
        <v>-3.5199999999999995E-12</v>
      </c>
      <c r="Y426" s="3">
        <f t="shared" si="81"/>
        <v>4.7957666485184342E-10</v>
      </c>
      <c r="Z426" s="142">
        <f>Z425+inventory[[#This Row],[Other_radfor]]</f>
        <v>0</v>
      </c>
      <c r="AA426" s="3">
        <f>SUM(inventory[[#This Row],[CO2_temp_s1]:[CO2_temp_s2]])</f>
        <v>1.1922102440787768E-15</v>
      </c>
      <c r="AB426" s="3">
        <f>inventory[[#This Row],[CH4_temp_s1]]+inventory[[#This Row],[CH4_temp_s2]]</f>
        <v>1.0137154501043504E-15</v>
      </c>
      <c r="AC426" s="3">
        <f>inventory[[#This Row],[gas1_temp_s1]]+inventory[[#This Row],[gas1_temp_s2]]</f>
        <v>2.8649077648000594E-14</v>
      </c>
      <c r="AD426" s="3">
        <f>inventory[[#This Row],[gas2_temp_s1]]+inventory[[#This Row],[gas2_temp_s2]]</f>
        <v>-1.3255253142252795E-15</v>
      </c>
      <c r="AE426" s="3">
        <f>inventory[[#This Row],[gas3_temp_s1]]+inventory[[#This Row],[gas3_temp_s2]]</f>
        <v>2.035990749988592E-13</v>
      </c>
      <c r="AF426" s="142">
        <f>inventory[[#This Row],[other_temp_s1]]+inventory[[#This Row],[other_temp_s2]]</f>
        <v>0</v>
      </c>
      <c r="AG426" s="118">
        <f>inventory[[#This Row],[CO2_flux]]+AG425</f>
        <v>1</v>
      </c>
      <c r="AH426" s="118">
        <f>inventory[[#This Row],[CH4_flux]]+AH425</f>
        <v>1</v>
      </c>
      <c r="AI426" s="118">
        <f>inventory[[#This Row],[Gas1_flux]]+AI425</f>
        <v>1</v>
      </c>
      <c r="AJ426" s="118">
        <f>inventory[[#This Row],[Gas2_flux]]+AJ425</f>
        <v>1</v>
      </c>
      <c r="AK426" s="144">
        <f>inventory[[#This Row],[Gas3_flux]]+AK425</f>
        <v>1</v>
      </c>
      <c r="AL426" s="113">
        <f>A_CO2*(AX425*clim_sens1*(1-EXP(-1/clim_time1))
+AY425*clim_sens1*life1_CO2/(life1_CO2-clim_time1)*(EXP(-1/life1_CO2)-EXP(-1/clim_time1))
+AZ425*clim_sens1*life2_CO2/(life2_CO2-clim_time1)*(EXP(-1/life2_CO2)-EXP(-1/clim_time1))
+BA425*clim_sens1*life3_CO2/(life3_CO2-clim_time1)*(EXP(-1/life3_CO2)-EXP(-1/clim_time1)))
+AL425*EXP(-1/clim_time1)</f>
        <v>7.8218568034806533E-16</v>
      </c>
      <c r="AM426" s="113">
        <f>A_CO2*(AX425*clim_sens2*(1-EXP(-1/clim_time2))
+AY425*clim_sens2*life1_CO2/(life1_CO2-clim_time2)*(EXP(-1/life1_CO2)-EXP(-1/clim_time2))
+AZ425*clim_sens2*life2_CO2/(life2_CO2-clim_time2)*(EXP(-1/life2_CO2)-EXP(-1/clim_time2))
+BA425*clim_sens2*life3_CO2/(life3_CO2-clim_time2)*(EXP(-1/life3_CO2)-EXP(-1/clim_time2)))
+AM425*EXP(-1/clim_time2)</f>
        <v>4.1002456373071148E-16</v>
      </c>
      <c r="AN426" s="113">
        <f t="shared" si="82"/>
        <v>8.7045642446127534E-28</v>
      </c>
      <c r="AO426" s="113">
        <f t="shared" si="83"/>
        <v>1.0137154501034799E-15</v>
      </c>
      <c r="AP426" s="113">
        <f t="shared" si="84"/>
        <v>7.5834423227931005E-15</v>
      </c>
      <c r="AQ426" s="113">
        <f t="shared" si="85"/>
        <v>2.1065635325207497E-14</v>
      </c>
      <c r="AR426" s="113">
        <f t="shared" si="86"/>
        <v>-5.7522725753135427E-35</v>
      </c>
      <c r="AS426" s="113">
        <f t="shared" si="87"/>
        <v>-1.3255253142252795E-15</v>
      </c>
      <c r="AT426" s="113">
        <f t="shared" si="88"/>
        <v>7.4762085763706799E-16</v>
      </c>
      <c r="AU426" s="113">
        <f t="shared" si="89"/>
        <v>2.0285145414122212E-13</v>
      </c>
      <c r="AV426" s="113">
        <f t="shared" si="90"/>
        <v>0</v>
      </c>
      <c r="AW426" s="149">
        <f>T425*Other_forcing_efficacy*clim_sens2*(1-EXP(-1/clim_time2))
+AW425*EXP(-1/clim_time2)</f>
        <v>0</v>
      </c>
      <c r="AX426" s="113">
        <f>p_0*(inventory[[#This Row],[CO2_flux]]+inventory[[#This Row],[CH4_to_CO2]])+AX425</f>
        <v>0.51608749999999959</v>
      </c>
      <c r="AY426" s="113">
        <f>p_1*(inventory[[#This Row],[CO2_flux]]+inventory[[#This Row],[CH4_to_CO2]])+AY425*EXP(-1/life1_CO2)</f>
        <v>0.18747448529449398</v>
      </c>
      <c r="AZ426" s="113">
        <f>p_2*(inventory[[#This Row],[CO2_flux]]+inventory[[#This Row],[CH4_to_CO2]])+AZ425*EXP(-1/life2_CO2)</f>
        <v>9.1973143375581649E-6</v>
      </c>
      <c r="BA426" s="113">
        <f>p_3*(inventory[[#This Row],[CO2_flux]]+inventory[[#This Row],[CH4_to_CO2]])+BA425*EXP(-1/life3_CO2)</f>
        <v>4.7916874194139959E-16</v>
      </c>
      <c r="BB426" s="113">
        <f>IF(fossil_CH4,K425*(1-EXP(-1/life_CH4))*CH4_to_CO2,0)</f>
        <v>2.4409558803034307E-16</v>
      </c>
    </row>
    <row r="427" spans="1:54" x14ac:dyDescent="0.2">
      <c r="A427" s="43">
        <v>420</v>
      </c>
      <c r="B427" s="107">
        <v>0</v>
      </c>
      <c r="C427" s="107">
        <v>0</v>
      </c>
      <c r="D427" s="107">
        <v>0</v>
      </c>
      <c r="E427" s="107">
        <v>0</v>
      </c>
      <c r="F427" s="107">
        <v>0</v>
      </c>
      <c r="G427" s="107">
        <v>0</v>
      </c>
      <c r="H427" s="131">
        <f>SUM(inventory[[#This Row],[CO2_IRF]:[other_IRF]])</f>
        <v>5.211624244012072E-10</v>
      </c>
      <c r="I427" s="133">
        <f>SUM(inventory[[#This Row],[CO2_temp]:[other_temp]])</f>
        <v>2.3251673277372226E-13</v>
      </c>
      <c r="J427" s="117">
        <f>SUM(inventory[[#This Row],[CO2_mass0]:[CO2_mass3]])</f>
        <v>0.70309619543326995</v>
      </c>
      <c r="K427" s="117">
        <f>inventory[[#This Row],[CH4_flux]]+K426*EXP(-1/life_CH4)</f>
        <v>1.9499595971976599E-15</v>
      </c>
      <c r="L427" s="117">
        <f>inventory[[#This Row],[Gas1_flux]]+L426*EXP(-1/life_gas1)</f>
        <v>3.1083617093166829E-2</v>
      </c>
      <c r="M427" s="117">
        <f>inventory[[#This Row],[Gas2_flux]]+M426*EXP(-1/life_gas2)</f>
        <v>0</v>
      </c>
      <c r="N427" s="140">
        <f>inventory[[#This Row],[Gas3_flux]]+N426*EXP(-1/life_gas3)</f>
        <v>8.8426988659881322E-5</v>
      </c>
      <c r="O427" s="3">
        <f>inventory[[#This Row],[CO2]]*A_CO2</f>
        <v>1.2316136055404587E-15</v>
      </c>
      <c r="P427" s="3">
        <f>inventory[[#This Row],[CH4]]*A_CH4</f>
        <v>4.1051806956084866E-28</v>
      </c>
      <c r="Q427" s="3">
        <f>inventory[[#This Row],[gas1]]*A_gas1</f>
        <v>1.1091769564411537E-14</v>
      </c>
      <c r="R427" s="3">
        <f>inventory[[#This Row],[gas2]]*A_gas2</f>
        <v>0</v>
      </c>
      <c r="S427" s="3">
        <f>inventory[[#This Row],[gas3]]*A_gas3</f>
        <v>9.4247455301958706E-16</v>
      </c>
      <c r="T427" s="142">
        <f>inventory[[#This Row],[Other_forcing]]/earth_area</f>
        <v>0</v>
      </c>
      <c r="U427" s="3">
        <f>U426+A_CO2*(AX426+AY426*life1_CO2*(1-EXP(-1/life1_CO2))+AZ426*life2_CO2*(1-EXP(-1/life2_CO2))+BA426*life3_CO2*(1-EXP(-1/life3_CO2)))</f>
        <v>6.5916448771845066E-13</v>
      </c>
      <c r="V427" s="3">
        <f t="shared" si="78"/>
        <v>2.610527966769211E-12</v>
      </c>
      <c r="W427" s="3">
        <f t="shared" si="79"/>
        <v>4.1835114070380822E-11</v>
      </c>
      <c r="X427" s="3">
        <f t="shared" si="80"/>
        <v>-3.5199999999999995E-12</v>
      </c>
      <c r="Y427" s="3">
        <f t="shared" si="81"/>
        <v>4.7957761787633874E-10</v>
      </c>
      <c r="Z427" s="142">
        <f>Z426+inventory[[#This Row],[Other_radfor]]</f>
        <v>0</v>
      </c>
      <c r="AA427" s="3">
        <f>SUM(inventory[[#This Row],[CO2_temp_s1]:[CO2_temp_s2]])</f>
        <v>1.1919627921046551E-15</v>
      </c>
      <c r="AB427" s="3">
        <f>inventory[[#This Row],[CH4_temp_s1]]+inventory[[#This Row],[CH4_temp_s2]]</f>
        <v>1.0112429746239071E-15</v>
      </c>
      <c r="AC427" s="3">
        <f>inventory[[#This Row],[gas1_temp_s1]]+inventory[[#This Row],[gas1_temp_s2]]</f>
        <v>2.854693710895101E-14</v>
      </c>
      <c r="AD427" s="3">
        <f>inventory[[#This Row],[gas2_temp_s1]]+inventory[[#This Row],[gas2_temp_s2]]</f>
        <v>-1.3222923272586654E-15</v>
      </c>
      <c r="AE427" s="3">
        <f>inventory[[#This Row],[gas3_temp_s1]]+inventory[[#This Row],[gas3_temp_s2]]</f>
        <v>2.0308888222530133E-13</v>
      </c>
      <c r="AF427" s="142">
        <f>inventory[[#This Row],[other_temp_s1]]+inventory[[#This Row],[other_temp_s2]]</f>
        <v>0</v>
      </c>
      <c r="AG427" s="118">
        <f>inventory[[#This Row],[CO2_flux]]+AG426</f>
        <v>1</v>
      </c>
      <c r="AH427" s="118">
        <f>inventory[[#This Row],[CH4_flux]]+AH426</f>
        <v>1</v>
      </c>
      <c r="AI427" s="118">
        <f>inventory[[#This Row],[Gas1_flux]]+AI426</f>
        <v>1</v>
      </c>
      <c r="AJ427" s="118">
        <f>inventory[[#This Row],[Gas2_flux]]+AJ426</f>
        <v>1</v>
      </c>
      <c r="AK427" s="144">
        <f>inventory[[#This Row],[Gas3_flux]]+AK426</f>
        <v>1</v>
      </c>
      <c r="AL427" s="113">
        <f>A_CO2*(AX426*clim_sens1*(1-EXP(-1/clim_time1))
+AY426*clim_sens1*life1_CO2/(life1_CO2-clim_time1)*(EXP(-1/life1_CO2)-EXP(-1/clim_time1))
+AZ426*clim_sens1*life2_CO2/(life2_CO2-clim_time1)*(EXP(-1/life2_CO2)-EXP(-1/clim_time1))
+BA426*clim_sens1*life3_CO2/(life3_CO2-clim_time1)*(EXP(-1/life3_CO2)-EXP(-1/clim_time1)))
+AL426*EXP(-1/clim_time1)</f>
        <v>7.816491651122513E-16</v>
      </c>
      <c r="AM427" s="113">
        <f>A_CO2*(AX426*clim_sens2*(1-EXP(-1/clim_time2))
+AY426*clim_sens2*life1_CO2/(life1_CO2-clim_time2)*(EXP(-1/life1_CO2)-EXP(-1/clim_time2))
+AZ426*clim_sens2*life2_CO2/(life2_CO2-clim_time2)*(EXP(-1/life2_CO2)-EXP(-1/clim_time2))
+BA426*clim_sens2*life3_CO2/(life3_CO2-clim_time2)*(EXP(-1/life3_CO2)-EXP(-1/clim_time2)))
+AM426*EXP(-1/clim_time2)</f>
        <v>4.1031362699240375E-16</v>
      </c>
      <c r="AN427" s="113">
        <f t="shared" si="82"/>
        <v>8.0301431643997648E-28</v>
      </c>
      <c r="AO427" s="113">
        <f t="shared" si="83"/>
        <v>1.011242974623104E-15</v>
      </c>
      <c r="AP427" s="113">
        <f t="shared" si="84"/>
        <v>7.5210275134314853E-15</v>
      </c>
      <c r="AQ427" s="113">
        <f t="shared" si="85"/>
        <v>2.1025909595519523E-14</v>
      </c>
      <c r="AR427" s="113">
        <f t="shared" si="86"/>
        <v>-5.1066692839546207E-35</v>
      </c>
      <c r="AS427" s="113">
        <f t="shared" si="87"/>
        <v>-1.3222923272586654E-15</v>
      </c>
      <c r="AT427" s="113">
        <f t="shared" si="88"/>
        <v>7.3119029871560576E-16</v>
      </c>
      <c r="AU427" s="113">
        <f t="shared" si="89"/>
        <v>2.0235769192658572E-13</v>
      </c>
      <c r="AV427" s="113">
        <f t="shared" si="90"/>
        <v>0</v>
      </c>
      <c r="AW427" s="149">
        <f>T426*Other_forcing_efficacy*clim_sens2*(1-EXP(-1/clim_time2))
+AW426*EXP(-1/clim_time2)</f>
        <v>0</v>
      </c>
      <c r="AX427" s="113">
        <f>p_0*(inventory[[#This Row],[CO2_flux]]+inventory[[#This Row],[CH4_to_CO2]])+AX426</f>
        <v>0.51608749999999959</v>
      </c>
      <c r="AY427" s="113">
        <f>p_1*(inventory[[#This Row],[CO2_flux]]+inventory[[#This Row],[CH4_to_CO2]])+AY426*EXP(-1/life1_CO2)</f>
        <v>0.18699974641126724</v>
      </c>
      <c r="AZ427" s="113">
        <f>p_2*(inventory[[#This Row],[CO2_flux]]+inventory[[#This Row],[CH4_to_CO2]])+AZ426*EXP(-1/life2_CO2)</f>
        <v>8.9490220026405223E-6</v>
      </c>
      <c r="BA427" s="113">
        <f>p_3*(inventory[[#This Row],[CO2_flux]]+inventory[[#This Row],[CH4_to_CO2]])+BA426*EXP(-1/life3_CO2)</f>
        <v>4.4204321717495996E-16</v>
      </c>
      <c r="BB427" s="113">
        <f>IF(fossil_CH4,K426*(1-EXP(-1/life_CH4))*CH4_to_CO2,0)</f>
        <v>2.2518330096820532E-16</v>
      </c>
    </row>
    <row r="428" spans="1:54" x14ac:dyDescent="0.2">
      <c r="A428" s="43">
        <v>421</v>
      </c>
      <c r="B428" s="107">
        <v>0</v>
      </c>
      <c r="C428" s="107">
        <v>0</v>
      </c>
      <c r="D428" s="107">
        <v>0</v>
      </c>
      <c r="E428" s="107">
        <v>0</v>
      </c>
      <c r="F428" s="107">
        <v>0</v>
      </c>
      <c r="G428" s="107">
        <v>0</v>
      </c>
      <c r="H428" s="131">
        <f>SUM(inventory[[#This Row],[CO2_IRF]:[other_IRF]])</f>
        <v>5.2117563374124157E-10</v>
      </c>
      <c r="I428" s="133">
        <f>SUM(inventory[[#This Row],[CO2_temp]:[other_temp]])</f>
        <v>2.3190696861260581E-13</v>
      </c>
      <c r="J428" s="117">
        <f>SUM(inventory[[#This Row],[CO2_mass0]:[CO2_mass3]])</f>
        <v>0.70262241713494766</v>
      </c>
      <c r="K428" s="117">
        <f>inventory[[#This Row],[CH4_flux]]+K427*EXP(-1/life_CH4)</f>
        <v>1.7988786376467305E-15</v>
      </c>
      <c r="L428" s="117">
        <f>inventory[[#This Row],[Gas1_flux]]+L427*EXP(-1/life_gas1)</f>
        <v>3.0827786303855194E-2</v>
      </c>
      <c r="M428" s="117">
        <f>inventory[[#This Row],[Gas2_flux]]+M427*EXP(-1/life_gas2)</f>
        <v>0</v>
      </c>
      <c r="N428" s="140">
        <f>inventory[[#This Row],[Gas3_flux]]+N427*EXP(-1/life_gas3)</f>
        <v>8.6483617454300327E-5</v>
      </c>
      <c r="O428" s="3">
        <f>inventory[[#This Row],[CO2]]*A_CO2</f>
        <v>1.2307836880952876E-15</v>
      </c>
      <c r="P428" s="3">
        <f>inventory[[#This Row],[CH4]]*A_CH4</f>
        <v>3.7871153164520107E-28</v>
      </c>
      <c r="Q428" s="3">
        <f>inventory[[#This Row],[gas1]]*A_gas1</f>
        <v>1.1000479797393079E-14</v>
      </c>
      <c r="R428" s="3">
        <f>inventory[[#This Row],[gas2]]*A_gas2</f>
        <v>0</v>
      </c>
      <c r="S428" s="3">
        <f>inventory[[#This Row],[gas3]]*A_gas3</f>
        <v>9.2176166958785637E-16</v>
      </c>
      <c r="T428" s="142">
        <f>inventory[[#This Row],[Other_forcing]]/earth_area</f>
        <v>0</v>
      </c>
      <c r="U428" s="3">
        <f>U427+A_CO2*(AX427+AY427*life1_CO2*(1-EXP(-1/life1_CO2))+AZ427*life2_CO2*(1-EXP(-1/life2_CO2))+BA427*life3_CO2*(1-EXP(-1/life3_CO2)))</f>
        <v>6.6039568618903841E-13</v>
      </c>
      <c r="V428" s="3">
        <f t="shared" si="78"/>
        <v>2.6105279667692114E-12</v>
      </c>
      <c r="W428" s="3">
        <f t="shared" si="79"/>
        <v>4.1846160132190056E-11</v>
      </c>
      <c r="X428" s="3">
        <f t="shared" si="80"/>
        <v>-3.5199999999999995E-12</v>
      </c>
      <c r="Y428" s="3">
        <f t="shared" si="81"/>
        <v>4.7957854995609322E-10</v>
      </c>
      <c r="Z428" s="142">
        <f>Z427+inventory[[#This Row],[Other_radfor]]</f>
        <v>0</v>
      </c>
      <c r="AA428" s="3">
        <f>SUM(inventory[[#This Row],[CO2_temp_s1]:[CO2_temp_s2]])</f>
        <v>1.1917151329427745E-15</v>
      </c>
      <c r="AB428" s="3">
        <f>inventory[[#This Row],[CH4_temp_s1]]+inventory[[#This Row],[CH4_temp_s2]]</f>
        <v>1.0087765295684767E-15</v>
      </c>
      <c r="AC428" s="3">
        <f>inventory[[#This Row],[gas1_temp_s1]]+inventory[[#This Row],[gas1_temp_s2]]</f>
        <v>2.8445311245238831E-14</v>
      </c>
      <c r="AD428" s="3">
        <f>inventory[[#This Row],[gas2_temp_s1]]+inventory[[#This Row],[gas2_temp_s2]]</f>
        <v>-1.3190672256222023E-15</v>
      </c>
      <c r="AE428" s="3">
        <f>inventory[[#This Row],[gas3_temp_s1]]+inventory[[#This Row],[gas3_temp_s2]]</f>
        <v>2.0258023293047794E-13</v>
      </c>
      <c r="AF428" s="142">
        <f>inventory[[#This Row],[other_temp_s1]]+inventory[[#This Row],[other_temp_s2]]</f>
        <v>0</v>
      </c>
      <c r="AG428" s="118">
        <f>inventory[[#This Row],[CO2_flux]]+AG427</f>
        <v>1</v>
      </c>
      <c r="AH428" s="118">
        <f>inventory[[#This Row],[CH4_flux]]+AH427</f>
        <v>1</v>
      </c>
      <c r="AI428" s="118">
        <f>inventory[[#This Row],[Gas1_flux]]+AI427</f>
        <v>1</v>
      </c>
      <c r="AJ428" s="118">
        <f>inventory[[#This Row],[Gas2_flux]]+AJ427</f>
        <v>1</v>
      </c>
      <c r="AK428" s="144">
        <f>inventory[[#This Row],[Gas3_flux]]+AK427</f>
        <v>1</v>
      </c>
      <c r="AL428" s="113">
        <f>A_CO2*(AX427*clim_sens1*(1-EXP(-1/clim_time1))
+AY427*clim_sens1*life1_CO2/(life1_CO2-clim_time1)*(EXP(-1/life1_CO2)-EXP(-1/clim_time1))
+AZ427*clim_sens1*life2_CO2/(life2_CO2-clim_time1)*(EXP(-1/life2_CO2)-EXP(-1/clim_time1))
+BA427*clim_sens1*life3_CO2/(life3_CO2-clim_time1)*(EXP(-1/life3_CO2)-EXP(-1/clim_time1)))
+AL427*EXP(-1/clim_time1)</f>
        <v>7.8111401720419338E-16</v>
      </c>
      <c r="AM428" s="113">
        <f>A_CO2*(AX427*clim_sens2*(1-EXP(-1/clim_time2))
+AY427*clim_sens2*life1_CO2/(life1_CO2-clim_time2)*(EXP(-1/life1_CO2)-EXP(-1/clim_time2))
+AZ427*clim_sens2*life2_CO2/(life2_CO2-clim_time2)*(EXP(-1/life2_CO2)-EXP(-1/clim_time2))
+BA427*clim_sens2*life3_CO2/(life3_CO2-clim_time2)*(EXP(-1/life3_CO2)-EXP(-1/clim_time2)))
+AM427*EXP(-1/clim_time2)</f>
        <v>4.1060111573858103E-16</v>
      </c>
      <c r="AN428" s="113">
        <f t="shared" si="82"/>
        <v>7.4079755653773816E-28</v>
      </c>
      <c r="AO428" s="113">
        <f t="shared" si="83"/>
        <v>1.008776529567736E-15</v>
      </c>
      <c r="AP428" s="113">
        <f t="shared" si="84"/>
        <v>7.459126403292707E-15</v>
      </c>
      <c r="AQ428" s="113">
        <f t="shared" si="85"/>
        <v>2.0986184841946126E-14</v>
      </c>
      <c r="AR428" s="113">
        <f t="shared" si="86"/>
        <v>-4.5335249389262725E-35</v>
      </c>
      <c r="AS428" s="113">
        <f t="shared" si="87"/>
        <v>-1.3190672256222023E-15</v>
      </c>
      <c r="AT428" s="113">
        <f t="shared" si="88"/>
        <v>7.1512083628270984E-16</v>
      </c>
      <c r="AU428" s="113">
        <f t="shared" si="89"/>
        <v>2.0186511209419522E-13</v>
      </c>
      <c r="AV428" s="113">
        <f t="shared" si="90"/>
        <v>0</v>
      </c>
      <c r="AW428" s="149">
        <f>T427*Other_forcing_efficacy*clim_sens2*(1-EXP(-1/clim_time2))
+AW427*EXP(-1/clim_time2)</f>
        <v>0</v>
      </c>
      <c r="AX428" s="113">
        <f>p_0*(inventory[[#This Row],[CO2_flux]]+inventory[[#This Row],[CH4_to_CO2]])+AX427</f>
        <v>0.51608749999999959</v>
      </c>
      <c r="AY428" s="113">
        <f>p_1*(inventory[[#This Row],[CO2_flux]]+inventory[[#This Row],[CH4_to_CO2]])+AY427*EXP(-1/life1_CO2)</f>
        <v>0.1865262097023358</v>
      </c>
      <c r="AZ428" s="113">
        <f>p_2*(inventory[[#This Row],[CO2_flux]]+inventory[[#This Row],[CH4_to_CO2]])+AZ427*EXP(-1/life2_CO2)</f>
        <v>8.7074326117874947E-6</v>
      </c>
      <c r="BA428" s="113">
        <f>p_3*(inventory[[#This Row],[CO2_flux]]+inventory[[#This Row],[CH4_to_CO2]])+BA427*EXP(-1/life3_CO2)</f>
        <v>4.0779414170193458E-16</v>
      </c>
      <c r="BB428" s="113">
        <f>IF(fossil_CH4,K427*(1-EXP(-1/life_CH4))*CH4_to_CO2,0)</f>
        <v>2.0773631938252807E-16</v>
      </c>
    </row>
    <row r="429" spans="1:54" x14ac:dyDescent="0.2">
      <c r="A429" s="43">
        <v>422</v>
      </c>
      <c r="B429" s="107">
        <v>0</v>
      </c>
      <c r="C429" s="107">
        <v>0</v>
      </c>
      <c r="D429" s="107">
        <v>0</v>
      </c>
      <c r="E429" s="107">
        <v>0</v>
      </c>
      <c r="F429" s="107">
        <v>0</v>
      </c>
      <c r="G429" s="107">
        <v>0</v>
      </c>
      <c r="H429" s="131">
        <f>SUM(inventory[[#This Row],[CO2_IRF]:[other_IRF]])</f>
        <v>5.2118873085440557E-10</v>
      </c>
      <c r="I429" s="133">
        <f>SUM(inventory[[#This Row],[CO2_temp]:[other_temp]])</f>
        <v>2.3129924677135307E-13</v>
      </c>
      <c r="J429" s="117">
        <f>SUM(inventory[[#This Row],[CO2_mass0]:[CO2_mass3]])</f>
        <v>0.70214984448866247</v>
      </c>
      <c r="K429" s="117">
        <f>inventory[[#This Row],[CH4_flux]]+K428*EXP(-1/life_CH4)</f>
        <v>1.6595032828537831E-15</v>
      </c>
      <c r="L429" s="117">
        <f>inventory[[#This Row],[Gas1_flux]]+L428*EXP(-1/life_gas1)</f>
        <v>3.0574061105812542E-2</v>
      </c>
      <c r="M429" s="117">
        <f>inventory[[#This Row],[Gas2_flux]]+M428*EXP(-1/life_gas2)</f>
        <v>0</v>
      </c>
      <c r="N429" s="140">
        <f>inventory[[#This Row],[Gas3_flux]]+N428*EXP(-1/life_gas3)</f>
        <v>8.4582955965514144E-5</v>
      </c>
      <c r="O429" s="3">
        <f>inventory[[#This Row],[CO2]]*A_CO2</f>
        <v>1.2299558825907897E-15</v>
      </c>
      <c r="P429" s="3">
        <f>inventory[[#This Row],[CH4]]*A_CH4</f>
        <v>3.4936933313186468E-28</v>
      </c>
      <c r="Q429" s="3">
        <f>inventory[[#This Row],[gas1]]*A_gas1</f>
        <v>1.0909941382222843E-14</v>
      </c>
      <c r="R429" s="3">
        <f>inventory[[#This Row],[gas2]]*A_gas2</f>
        <v>0</v>
      </c>
      <c r="S429" s="3">
        <f>inventory[[#This Row],[gas3]]*A_gas3</f>
        <v>9.0150399583651661E-16</v>
      </c>
      <c r="T429" s="142">
        <f>inventory[[#This Row],[Other_forcing]]/earth_area</f>
        <v>0</v>
      </c>
      <c r="U429" s="3">
        <f>U428+A_CO2*(AX428+AY428*life1_CO2*(1-EXP(-1/life1_CO2))+AZ428*life2_CO2*(1-EXP(-1/life2_CO2))+BA428*life3_CO2*(1-EXP(-1/life3_CO2)))</f>
        <v>6.6162605579862124E-13</v>
      </c>
      <c r="V429" s="3">
        <f t="shared" si="78"/>
        <v>2.6105279667692118E-12</v>
      </c>
      <c r="W429" s="3">
        <f t="shared" si="79"/>
        <v>4.1857115280425653E-11</v>
      </c>
      <c r="X429" s="3">
        <f t="shared" si="80"/>
        <v>-3.5199999999999995E-12</v>
      </c>
      <c r="Y429" s="3">
        <f t="shared" si="81"/>
        <v>4.7957946155141207E-10</v>
      </c>
      <c r="Z429" s="142">
        <f>Z428+inventory[[#This Row],[Other_radfor]]</f>
        <v>0</v>
      </c>
      <c r="AA429" s="3">
        <f>SUM(inventory[[#This Row],[CO2_temp_s1]:[CO2_temp_s2]])</f>
        <v>1.1914672689483578E-15</v>
      </c>
      <c r="AB429" s="3">
        <f>inventory[[#This Row],[CH4_temp_s1]]+inventory[[#This Row],[CH4_temp_s2]]</f>
        <v>1.0063161002297126E-15</v>
      </c>
      <c r="AC429" s="3">
        <f>inventory[[#This Row],[gas1_temp_s1]]+inventory[[#This Row],[gas1_temp_s2]]</f>
        <v>2.8344196615956609E-14</v>
      </c>
      <c r="AD429" s="3">
        <f>inventory[[#This Row],[gas2_temp_s1]]+inventory[[#This Row],[gas2_temp_s2]]</f>
        <v>-1.3158499900833872E-15</v>
      </c>
      <c r="AE429" s="3">
        <f>inventory[[#This Row],[gas3_temp_s1]]+inventory[[#This Row],[gas3_temp_s2]]</f>
        <v>2.020731167763018E-13</v>
      </c>
      <c r="AF429" s="142">
        <f>inventory[[#This Row],[other_temp_s1]]+inventory[[#This Row],[other_temp_s2]]</f>
        <v>0</v>
      </c>
      <c r="AG429" s="118">
        <f>inventory[[#This Row],[CO2_flux]]+AG428</f>
        <v>1</v>
      </c>
      <c r="AH429" s="118">
        <f>inventory[[#This Row],[CH4_flux]]+AH428</f>
        <v>1</v>
      </c>
      <c r="AI429" s="118">
        <f>inventory[[#This Row],[Gas1_flux]]+AI428</f>
        <v>1</v>
      </c>
      <c r="AJ429" s="118">
        <f>inventory[[#This Row],[Gas2_flux]]+AJ428</f>
        <v>1</v>
      </c>
      <c r="AK429" s="144">
        <f>inventory[[#This Row],[Gas3_flux]]+AK428</f>
        <v>1</v>
      </c>
      <c r="AL429" s="113">
        <f>A_CO2*(AX428*clim_sens1*(1-EXP(-1/clim_time1))
+AY428*clim_sens1*life1_CO2/(life1_CO2-clim_time1)*(EXP(-1/life1_CO2)-EXP(-1/clim_time1))
+AZ428*clim_sens1*life2_CO2/(life2_CO2-clim_time1)*(EXP(-1/life2_CO2)-EXP(-1/clim_time1))
+BA428*clim_sens1*life3_CO2/(life3_CO2-clim_time1)*(EXP(-1/life3_CO2)-EXP(-1/clim_time1)))
+AL428*EXP(-1/clim_time1)</f>
        <v>7.8058023292607207E-16</v>
      </c>
      <c r="AM429" s="113">
        <f>A_CO2*(AX428*clim_sens2*(1-EXP(-1/clim_time2))
+AY428*clim_sens2*life1_CO2/(life1_CO2-clim_time2)*(EXP(-1/life1_CO2)-EXP(-1/clim_time2))
+AZ428*clim_sens2*life2_CO2/(life2_CO2-clim_time2)*(EXP(-1/life2_CO2)-EXP(-1/clim_time2))
+BA428*clim_sens2*life3_CO2/(life3_CO2-clim_time2)*(EXP(-1/life3_CO2)-EXP(-1/clim_time2)))
+AM428*EXP(-1/clim_time2)</f>
        <v>4.1088703602228578E-16</v>
      </c>
      <c r="AN429" s="113">
        <f t="shared" si="82"/>
        <v>6.8340128993983977E-28</v>
      </c>
      <c r="AO429" s="113">
        <f t="shared" si="83"/>
        <v>1.0063161002290293E-15</v>
      </c>
      <c r="AP429" s="113">
        <f t="shared" si="84"/>
        <v>7.3977347644235891E-15</v>
      </c>
      <c r="AQ429" s="113">
        <f t="shared" si="85"/>
        <v>2.0946461851533018E-14</v>
      </c>
      <c r="AR429" s="113">
        <f t="shared" si="86"/>
        <v>-4.0247071484430009E-35</v>
      </c>
      <c r="AS429" s="113">
        <f t="shared" si="87"/>
        <v>-1.3158499900833872E-15</v>
      </c>
      <c r="AT429" s="113">
        <f t="shared" si="88"/>
        <v>6.9940453447480556E-16</v>
      </c>
      <c r="AU429" s="113">
        <f t="shared" si="89"/>
        <v>2.0137371224182698E-13</v>
      </c>
      <c r="AV429" s="113">
        <f t="shared" si="90"/>
        <v>0</v>
      </c>
      <c r="AW429" s="149">
        <f>T428*Other_forcing_efficacy*clim_sens2*(1-EXP(-1/clim_time2))
+AW428*EXP(-1/clim_time2)</f>
        <v>0</v>
      </c>
      <c r="AX429" s="113">
        <f>p_0*(inventory[[#This Row],[CO2_flux]]+inventory[[#This Row],[CH4_to_CO2]])+AX428</f>
        <v>0.51608749999999959</v>
      </c>
      <c r="AY429" s="113">
        <f>p_1*(inventory[[#This Row],[CO2_flux]]+inventory[[#This Row],[CH4_to_CO2]])+AY428*EXP(-1/life1_CO2)</f>
        <v>0.1860538721234514</v>
      </c>
      <c r="AZ429" s="113">
        <f>p_2*(inventory[[#This Row],[CO2_flux]]+inventory[[#This Row],[CH4_to_CO2]])+AZ428*EXP(-1/life2_CO2)</f>
        <v>8.4723652111283675E-6</v>
      </c>
      <c r="BA429" s="113">
        <f>p_3*(inventory[[#This Row],[CO2_flux]]+inventory[[#This Row],[CH4_to_CO2]])+BA428*EXP(-1/life3_CO2)</f>
        <v>3.7619865104863219E-16</v>
      </c>
      <c r="BB429" s="113">
        <f>IF(fossil_CH4,K428*(1-EXP(-1/life_CH4))*CH4_to_CO2,0)</f>
        <v>1.9164111284030283E-16</v>
      </c>
    </row>
    <row r="430" spans="1:54" x14ac:dyDescent="0.2">
      <c r="A430" s="43">
        <v>423</v>
      </c>
      <c r="B430" s="107">
        <v>0</v>
      </c>
      <c r="C430" s="107">
        <v>0</v>
      </c>
      <c r="D430" s="107">
        <v>0</v>
      </c>
      <c r="E430" s="107">
        <v>0</v>
      </c>
      <c r="F430" s="107">
        <v>0</v>
      </c>
      <c r="G430" s="107">
        <v>0</v>
      </c>
      <c r="H430" s="131">
        <f>SUM(inventory[[#This Row],[CO2_IRF]:[other_IRF]])</f>
        <v>5.2120171694125311E-10</v>
      </c>
      <c r="I430" s="133">
        <f>SUM(inventory[[#This Row],[CO2_temp]:[other_temp]])</f>
        <v>2.306935536738952E-13</v>
      </c>
      <c r="J430" s="117">
        <f>SUM(inventory[[#This Row],[CO2_mass0]:[CO2_mass3]])</f>
        <v>0.70167847428180641</v>
      </c>
      <c r="K430" s="117">
        <f>inventory[[#This Row],[CH4_flux]]+K429*EXP(-1/life_CH4)</f>
        <v>1.5309265940281362E-15</v>
      </c>
      <c r="L430" s="117">
        <f>inventory[[#This Row],[Gas1_flux]]+L429*EXP(-1/life_gas1)</f>
        <v>3.0322424169167812E-2</v>
      </c>
      <c r="M430" s="117">
        <f>inventory[[#This Row],[Gas2_flux]]+M429*EXP(-1/life_gas2)</f>
        <v>0</v>
      </c>
      <c r="N430" s="140">
        <f>inventory[[#This Row],[Gas3_flux]]+N429*EXP(-1/life_gas3)</f>
        <v>8.2724065556630616E-5</v>
      </c>
      <c r="O430" s="3">
        <f>inventory[[#This Row],[CO2]]*A_CO2</f>
        <v>1.22913018339944E-15</v>
      </c>
      <c r="P430" s="3">
        <f>inventory[[#This Row],[CH4]]*A_CH4</f>
        <v>3.2230053941783779E-28</v>
      </c>
      <c r="Q430" s="3">
        <f>inventory[[#This Row],[gas1]]*A_gas1</f>
        <v>1.0820148134970054E-14</v>
      </c>
      <c r="R430" s="3">
        <f>inventory[[#This Row],[gas2]]*A_gas2</f>
        <v>0</v>
      </c>
      <c r="S430" s="3">
        <f>inventory[[#This Row],[gas3]]*A_gas3</f>
        <v>8.8169152756437525E-16</v>
      </c>
      <c r="T430" s="142">
        <f>inventory[[#This Row],[Other_forcing]]/earth_area</f>
        <v>0</v>
      </c>
      <c r="U430" s="3">
        <f>U429+A_CO2*(AX429+AY429*life1_CO2*(1-EXP(-1/life1_CO2))+AZ429*life2_CO2*(1-EXP(-1/life2_CO2))+BA429*life3_CO2*(1-EXP(-1/life3_CO2)))</f>
        <v>6.6285559865632421E-13</v>
      </c>
      <c r="V430" s="3">
        <f t="shared" si="78"/>
        <v>2.6105279667692122E-12</v>
      </c>
      <c r="W430" s="3">
        <f t="shared" si="79"/>
        <v>4.186798026334324E-11</v>
      </c>
      <c r="X430" s="3">
        <f t="shared" si="80"/>
        <v>-3.5199999999999995E-12</v>
      </c>
      <c r="Y430" s="3">
        <f t="shared" si="81"/>
        <v>4.7958035311248431E-10</v>
      </c>
      <c r="Z430" s="142">
        <f>Z429+inventory[[#This Row],[Other_radfor]]</f>
        <v>0</v>
      </c>
      <c r="AA430" s="3">
        <f>SUM(inventory[[#This Row],[CO2_temp_s1]:[CO2_temp_s2]])</f>
        <v>1.1912192024716825E-15</v>
      </c>
      <c r="AB430" s="3">
        <f>inventory[[#This Row],[CH4_temp_s1]]+inventory[[#This Row],[CH4_temp_s2]]</f>
        <v>1.0038616719351421E-15</v>
      </c>
      <c r="AC430" s="3">
        <f>inventory[[#This Row],[gas1_temp_s1]]+inventory[[#This Row],[gas1_temp_s2]]</f>
        <v>2.8243589806577717E-14</v>
      </c>
      <c r="AD430" s="3">
        <f>inventory[[#This Row],[gas2_temp_s1]]+inventory[[#This Row],[gas2_temp_s2]]</f>
        <v>-1.3126406014566256E-15</v>
      </c>
      <c r="AE430" s="3">
        <f>inventory[[#This Row],[gas3_temp_s1]]+inventory[[#This Row],[gas3_temp_s2]]</f>
        <v>2.015675235943673E-13</v>
      </c>
      <c r="AF430" s="142">
        <f>inventory[[#This Row],[other_temp_s1]]+inventory[[#This Row],[other_temp_s2]]</f>
        <v>0</v>
      </c>
      <c r="AG430" s="118">
        <f>inventory[[#This Row],[CO2_flux]]+AG429</f>
        <v>1</v>
      </c>
      <c r="AH430" s="118">
        <f>inventory[[#This Row],[CH4_flux]]+AH429</f>
        <v>1</v>
      </c>
      <c r="AI430" s="118">
        <f>inventory[[#This Row],[Gas1_flux]]+AI429</f>
        <v>1</v>
      </c>
      <c r="AJ430" s="118">
        <f>inventory[[#This Row],[Gas2_flux]]+AJ429</f>
        <v>1</v>
      </c>
      <c r="AK430" s="144">
        <f>inventory[[#This Row],[Gas3_flux]]+AK429</f>
        <v>1</v>
      </c>
      <c r="AL430" s="113">
        <f>A_CO2*(AX429*clim_sens1*(1-EXP(-1/clim_time1))
+AY429*clim_sens1*life1_CO2/(life1_CO2-clim_time1)*(EXP(-1/life1_CO2)-EXP(-1/clim_time1))
+AZ429*clim_sens1*life2_CO2/(life2_CO2-clim_time1)*(EXP(-1/life2_CO2)-EXP(-1/clim_time1))
+BA429*clim_sens1*life3_CO2/(life3_CO2-clim_time1)*(EXP(-1/life3_CO2)-EXP(-1/clim_time1)))
+AL429*EXP(-1/clim_time1)</f>
        <v>7.8004780859578531E-16</v>
      </c>
      <c r="AM430" s="113">
        <f>A_CO2*(AX429*clim_sens2*(1-EXP(-1/clim_time2))
+AY429*clim_sens2*life1_CO2/(life1_CO2-clim_time2)*(EXP(-1/life1_CO2)-EXP(-1/clim_time2))
+AZ429*clim_sens2*life2_CO2/(life2_CO2-clim_time2)*(EXP(-1/life2_CO2)-EXP(-1/clim_time2))
+BA429*clim_sens2*life3_CO2/(life3_CO2-clim_time2)*(EXP(-1/life3_CO2)-EXP(-1/clim_time2)))
+AM429*EXP(-1/clim_time2)</f>
        <v>4.1117139387589705E-16</v>
      </c>
      <c r="AN430" s="113">
        <f t="shared" si="82"/>
        <v>6.3045202958164257E-28</v>
      </c>
      <c r="AO430" s="113">
        <f t="shared" si="83"/>
        <v>1.0038616719345116E-15</v>
      </c>
      <c r="AP430" s="113">
        <f t="shared" si="84"/>
        <v>7.336848403668725E-15</v>
      </c>
      <c r="AQ430" s="113">
        <f t="shared" si="85"/>
        <v>2.0906741402908993E-14</v>
      </c>
      <c r="AR430" s="113">
        <f t="shared" si="86"/>
        <v>-3.5729962554401686E-35</v>
      </c>
      <c r="AS430" s="113">
        <f t="shared" si="87"/>
        <v>-1.3126406014566256E-15</v>
      </c>
      <c r="AT430" s="113">
        <f t="shared" si="88"/>
        <v>6.840336318358041E-16</v>
      </c>
      <c r="AU430" s="113">
        <f t="shared" si="89"/>
        <v>2.0088348996253149E-13</v>
      </c>
      <c r="AV430" s="113">
        <f t="shared" si="90"/>
        <v>0</v>
      </c>
      <c r="AW430" s="149">
        <f>T429*Other_forcing_efficacy*clim_sens2*(1-EXP(-1/clim_time2))
+AW429*EXP(-1/clim_time2)</f>
        <v>0</v>
      </c>
      <c r="AX430" s="113">
        <f>p_0*(inventory[[#This Row],[CO2_flux]]+inventory[[#This Row],[CH4_to_CO2]])+AX429</f>
        <v>0.51608749999999959</v>
      </c>
      <c r="AY430" s="113">
        <f>p_1*(inventory[[#This Row],[CO2_flux]]+inventory[[#This Row],[CH4_to_CO2]])+AY429*EXP(-1/life1_CO2)</f>
        <v>0.18558273063807459</v>
      </c>
      <c r="AZ430" s="113">
        <f>p_2*(inventory[[#This Row],[CO2_flux]]+inventory[[#This Row],[CH4_to_CO2]])+AZ429*EXP(-1/life2_CO2)</f>
        <v>8.2436437318553039E-6</v>
      </c>
      <c r="BA430" s="113">
        <f>p_3*(inventory[[#This Row],[CO2_flux]]+inventory[[#This Row],[CH4_to_CO2]])+BA429*EXP(-1/life3_CO2)</f>
        <v>3.4705114806248118E-16</v>
      </c>
      <c r="BB430" s="113">
        <f>IF(fossil_CH4,K429*(1-EXP(-1/life_CH4))*CH4_to_CO2,0)</f>
        <v>1.7679294713526439E-16</v>
      </c>
    </row>
    <row r="431" spans="1:54" x14ac:dyDescent="0.2">
      <c r="A431" s="43">
        <v>424</v>
      </c>
      <c r="B431" s="107">
        <v>0</v>
      </c>
      <c r="C431" s="107">
        <v>0</v>
      </c>
      <c r="D431" s="107">
        <v>0</v>
      </c>
      <c r="E431" s="107">
        <v>0</v>
      </c>
      <c r="F431" s="107">
        <v>0</v>
      </c>
      <c r="G431" s="107">
        <v>0</v>
      </c>
      <c r="H431" s="131">
        <f>SUM(inventory[[#This Row],[CO2_IRF]:[other_IRF]])</f>
        <v>5.2121459318628005E-10</v>
      </c>
      <c r="I431" s="133">
        <f>SUM(inventory[[#This Row],[CO2_temp]:[other_temp]])</f>
        <v>2.3008987593640855E-13</v>
      </c>
      <c r="J431" s="117">
        <f>SUM(inventory[[#This Row],[CO2_mass0]:[CO2_mass3]])</f>
        <v>0.70120830331421369</v>
      </c>
      <c r="K431" s="117">
        <f>inventory[[#This Row],[CH4_flux]]+K430*EXP(-1/life_CH4)</f>
        <v>1.4123119011082389E-15</v>
      </c>
      <c r="L431" s="117">
        <f>inventory[[#This Row],[Gas1_flux]]+L430*EXP(-1/life_gas1)</f>
        <v>3.0072858306681823E-2</v>
      </c>
      <c r="M431" s="117">
        <f>inventory[[#This Row],[Gas2_flux]]+M430*EXP(-1/life_gas2)</f>
        <v>0</v>
      </c>
      <c r="N431" s="140">
        <f>inventory[[#This Row],[Gas3_flux]]+N430*EXP(-1/life_gas3)</f>
        <v>8.0906028219300283E-5</v>
      </c>
      <c r="O431" s="3">
        <f>inventory[[#This Row],[CO2]]*A_CO2</f>
        <v>1.2283065849155079E-15</v>
      </c>
      <c r="P431" s="3">
        <f>inventory[[#This Row],[CH4]]*A_CH4</f>
        <v>2.9732900932613339E-28</v>
      </c>
      <c r="Q431" s="3">
        <f>inventory[[#This Row],[gas1]]*A_gas1</f>
        <v>1.0731093922600197E-14</v>
      </c>
      <c r="R431" s="3">
        <f>inventory[[#This Row],[gas2]]*A_gas2</f>
        <v>0</v>
      </c>
      <c r="S431" s="3">
        <f>inventory[[#This Row],[gas3]]*A_gas3</f>
        <v>8.6231448043384568E-16</v>
      </c>
      <c r="T431" s="142">
        <f>inventory[[#This Row],[Other_forcing]]/earth_area</f>
        <v>0</v>
      </c>
      <c r="U431" s="3">
        <f>U430+A_CO2*(AX430+AY430*life1_CO2*(1-EXP(-1/life1_CO2))+AZ430*life2_CO2*(1-EXP(-1/life2_CO2))+BA430*life3_CO2*(1-EXP(-1/life3_CO2)))</f>
        <v>6.6408431686565571E-13</v>
      </c>
      <c r="V431" s="3">
        <f t="shared" si="78"/>
        <v>2.6105279667692126E-12</v>
      </c>
      <c r="W431" s="3">
        <f t="shared" si="79"/>
        <v>4.1878755823039992E-11</v>
      </c>
      <c r="X431" s="3">
        <f t="shared" si="80"/>
        <v>-3.5199999999999995E-12</v>
      </c>
      <c r="Y431" s="3">
        <f t="shared" si="81"/>
        <v>4.7958122507960516E-10</v>
      </c>
      <c r="Z431" s="142">
        <f>Z430+inventory[[#This Row],[Other_radfor]]</f>
        <v>0</v>
      </c>
      <c r="AA431" s="3">
        <f>SUM(inventory[[#This Row],[CO2_temp_s1]:[CO2_temp_s2]])</f>
        <v>1.1909709358579414E-15</v>
      </c>
      <c r="AB431" s="3">
        <f>inventory[[#This Row],[CH4_temp_s1]]+inventory[[#This Row],[CH4_temp_s2]]</f>
        <v>1.0014132300480786E-15</v>
      </c>
      <c r="AC431" s="3">
        <f>inventory[[#This Row],[gas1_temp_s1]]+inventory[[#This Row],[gas1_temp_s2]]</f>
        <v>2.8143487428744003E-14</v>
      </c>
      <c r="AD431" s="3">
        <f>inventory[[#This Row],[gas2_temp_s1]]+inventory[[#This Row],[gas2_temp_s2]]</f>
        <v>-1.3094390406031173E-15</v>
      </c>
      <c r="AE431" s="3">
        <f>inventory[[#This Row],[gas3_temp_s1]]+inventory[[#This Row],[gas3_temp_s2]]</f>
        <v>2.0106344338236163E-13</v>
      </c>
      <c r="AF431" s="142">
        <f>inventory[[#This Row],[other_temp_s1]]+inventory[[#This Row],[other_temp_s2]]</f>
        <v>0</v>
      </c>
      <c r="AG431" s="118">
        <f>inventory[[#This Row],[CO2_flux]]+AG430</f>
        <v>1</v>
      </c>
      <c r="AH431" s="118">
        <f>inventory[[#This Row],[CH4_flux]]+AH430</f>
        <v>1</v>
      </c>
      <c r="AI431" s="118">
        <f>inventory[[#This Row],[Gas1_flux]]+AI430</f>
        <v>1</v>
      </c>
      <c r="AJ431" s="118">
        <f>inventory[[#This Row],[Gas2_flux]]+AJ430</f>
        <v>1</v>
      </c>
      <c r="AK431" s="144">
        <f>inventory[[#This Row],[Gas3_flux]]+AK430</f>
        <v>1</v>
      </c>
      <c r="AL431" s="113">
        <f>A_CO2*(AX430*clim_sens1*(1-EXP(-1/clim_time1))
+AY430*clim_sens1*life1_CO2/(life1_CO2-clim_time1)*(EXP(-1/life1_CO2)-EXP(-1/clim_time1))
+AZ430*clim_sens1*life2_CO2/(life2_CO2-clim_time1)*(EXP(-1/life2_CO2)-EXP(-1/clim_time1))
+BA430*clim_sens1*life3_CO2/(life3_CO2-clim_time1)*(EXP(-1/life3_CO2)-EXP(-1/clim_time1)))
+AL430*EXP(-1/clim_time1)</f>
        <v>7.7951674054673739E-16</v>
      </c>
      <c r="AM431" s="113">
        <f>A_CO2*(AX430*clim_sens2*(1-EXP(-1/clim_time2))
+AY430*clim_sens2*life1_CO2/(life1_CO2-clim_time2)*(EXP(-1/life1_CO2)-EXP(-1/clim_time2))
+AZ430*clim_sens2*life2_CO2/(life2_CO2-clim_time2)*(EXP(-1/life2_CO2)-EXP(-1/clim_time2))
+BA430*clim_sens2*life3_CO2/(life3_CO2-clim_time2)*(EXP(-1/life3_CO2)-EXP(-1/clim_time2)))
+AM430*EXP(-1/clim_time2)</f>
        <v>4.114541953112039E-16</v>
      </c>
      <c r="AN431" s="113">
        <f t="shared" si="82"/>
        <v>5.816052258065323E-28</v>
      </c>
      <c r="AO431" s="113">
        <f t="shared" si="83"/>
        <v>1.001413230047497E-15</v>
      </c>
      <c r="AP431" s="113">
        <f t="shared" si="84"/>
        <v>7.2764631623840806E-15</v>
      </c>
      <c r="AQ431" s="113">
        <f t="shared" si="85"/>
        <v>2.0867024266359922E-14</v>
      </c>
      <c r="AR431" s="113">
        <f t="shared" si="86"/>
        <v>-3.171982897271977E-35</v>
      </c>
      <c r="AS431" s="113">
        <f t="shared" si="87"/>
        <v>-1.3094390406031173E-15</v>
      </c>
      <c r="AT431" s="113">
        <f t="shared" si="88"/>
        <v>6.6900053748412686E-16</v>
      </c>
      <c r="AU431" s="113">
        <f t="shared" si="89"/>
        <v>2.0039444284487751E-13</v>
      </c>
      <c r="AV431" s="113">
        <f t="shared" si="90"/>
        <v>0</v>
      </c>
      <c r="AW431" s="149">
        <f>T430*Other_forcing_efficacy*clim_sens2*(1-EXP(-1/clim_time2))
+AW430*EXP(-1/clim_time2)</f>
        <v>0</v>
      </c>
      <c r="AX431" s="113">
        <f>p_0*(inventory[[#This Row],[CO2_flux]]+inventory[[#This Row],[CH4_to_CO2]])+AX430</f>
        <v>0.51608749999999959</v>
      </c>
      <c r="AY431" s="113">
        <f>p_1*(inventory[[#This Row],[CO2_flux]]+inventory[[#This Row],[CH4_to_CO2]])+AY430*EXP(-1/life1_CO2)</f>
        <v>0.18511278221735539</v>
      </c>
      <c r="AZ431" s="113">
        <f>p_2*(inventory[[#This Row],[CO2_flux]]+inventory[[#This Row],[CH4_to_CO2]])+AZ430*EXP(-1/life2_CO2)</f>
        <v>8.0210968583453154E-6</v>
      </c>
      <c r="BA431" s="113">
        <f>p_3*(inventory[[#This Row],[CO2_flux]]+inventory[[#This Row],[CH4_to_CO2]])+BA430*EXP(-1/life3_CO2)</f>
        <v>3.20161965056903E-16</v>
      </c>
      <c r="BB431" s="113">
        <f>IF(fossil_CH4,K430*(1-EXP(-1/life_CH4))*CH4_to_CO2,0)</f>
        <v>1.6309520276485884E-16</v>
      </c>
    </row>
    <row r="432" spans="1:54" x14ac:dyDescent="0.2">
      <c r="A432" s="43">
        <v>425</v>
      </c>
      <c r="B432" s="107">
        <v>0</v>
      </c>
      <c r="C432" s="107">
        <v>0</v>
      </c>
      <c r="D432" s="107">
        <v>0</v>
      </c>
      <c r="E432" s="107">
        <v>0</v>
      </c>
      <c r="F432" s="107">
        <v>0</v>
      </c>
      <c r="G432" s="107">
        <v>0</v>
      </c>
      <c r="H432" s="131">
        <f>SUM(inventory[[#This Row],[CO2_IRF]:[other_IRF]])</f>
        <v>5.212273607581925E-10</v>
      </c>
      <c r="I432" s="133">
        <f>SUM(inventory[[#This Row],[CO2_temp]:[other_temp]])</f>
        <v>2.2948820036359357E-13</v>
      </c>
      <c r="J432" s="117">
        <f>SUM(inventory[[#This Row],[CO2_mass0]:[CO2_mass3]])</f>
        <v>0.70073932839801345</v>
      </c>
      <c r="K432" s="117">
        <f>inventory[[#This Row],[CH4_flux]]+K431*EXP(-1/life_CH4)</f>
        <v>1.3028873584093671E-15</v>
      </c>
      <c r="L432" s="117">
        <f>inventory[[#This Row],[Gas1_flux]]+L431*EXP(-1/life_gas1)</f>
        <v>2.9825346472573344E-2</v>
      </c>
      <c r="M432" s="117">
        <f>inventory[[#This Row],[Gas2_flux]]+M431*EXP(-1/life_gas2)</f>
        <v>0</v>
      </c>
      <c r="N432" s="140">
        <f>inventory[[#This Row],[Gas3_flux]]+N431*EXP(-1/life_gas3)</f>
        <v>7.9127946120360215E-5</v>
      </c>
      <c r="O432" s="3">
        <f>inventory[[#This Row],[CO2]]*A_CO2</f>
        <v>1.2274850815547999E-15</v>
      </c>
      <c r="P432" s="3">
        <f>inventory[[#This Row],[CH4]]*A_CH4</f>
        <v>2.7429224892562239E-28</v>
      </c>
      <c r="Q432" s="3">
        <f>inventory[[#This Row],[gas1]]*A_gas1</f>
        <v>1.0642772662556119E-14</v>
      </c>
      <c r="R432" s="3">
        <f>inventory[[#This Row],[gas2]]*A_gas2</f>
        <v>0</v>
      </c>
      <c r="S432" s="3">
        <f>inventory[[#This Row],[gas3]]*A_gas3</f>
        <v>8.4336328513897566E-16</v>
      </c>
      <c r="T432" s="142">
        <f>inventory[[#This Row],[Other_forcing]]/earth_area</f>
        <v>0</v>
      </c>
      <c r="U432" s="3">
        <f>U431+A_CO2*(AX431+AY431*life1_CO2*(1-EXP(-1/life1_CO2))+AZ431*life2_CO2*(1-EXP(-1/life2_CO2))+BA431*life3_CO2*(1-EXP(-1/life3_CO2)))</f>
        <v>6.6531221252452934E-13</v>
      </c>
      <c r="V432" s="3">
        <f t="shared" si="78"/>
        <v>2.6105279667692131E-12</v>
      </c>
      <c r="W432" s="3">
        <f t="shared" si="79"/>
        <v>4.1889442695505328E-11</v>
      </c>
      <c r="X432" s="3">
        <f t="shared" si="80"/>
        <v>-3.5199999999999995E-12</v>
      </c>
      <c r="Y432" s="3">
        <f t="shared" si="81"/>
        <v>4.7958207788339347E-10</v>
      </c>
      <c r="Z432" s="142">
        <f>Z431+inventory[[#This Row],[Other_radfor]]</f>
        <v>0</v>
      </c>
      <c r="AA432" s="3">
        <f>SUM(inventory[[#This Row],[CO2_temp_s1]:[CO2_temp_s2]])</f>
        <v>1.190722471447111E-15</v>
      </c>
      <c r="AB432" s="3">
        <f>inventory[[#This Row],[CH4_temp_s1]]+inventory[[#This Row],[CH4_temp_s2]]</f>
        <v>9.9897075996753542E-16</v>
      </c>
      <c r="AC432" s="3">
        <f>inventory[[#This Row],[gas1_temp_s1]]+inventory[[#This Row],[gas1_temp_s2]]</f>
        <v>2.8043886120055088E-14</v>
      </c>
      <c r="AD432" s="3">
        <f>inventory[[#This Row],[gas2_temp_s1]]+inventory[[#This Row],[gas2_temp_s2]]</f>
        <v>-1.3062452884307418E-15</v>
      </c>
      <c r="AE432" s="3">
        <f>inventory[[#This Row],[gas3_temp_s1]]+inventory[[#This Row],[gas3_temp_s2]]</f>
        <v>2.0056086630055455E-13</v>
      </c>
      <c r="AF432" s="142">
        <f>inventory[[#This Row],[other_temp_s1]]+inventory[[#This Row],[other_temp_s2]]</f>
        <v>0</v>
      </c>
      <c r="AG432" s="118">
        <f>inventory[[#This Row],[CO2_flux]]+AG431</f>
        <v>1</v>
      </c>
      <c r="AH432" s="118">
        <f>inventory[[#This Row],[CH4_flux]]+AH431</f>
        <v>1</v>
      </c>
      <c r="AI432" s="118">
        <f>inventory[[#This Row],[Gas1_flux]]+AI431</f>
        <v>1</v>
      </c>
      <c r="AJ432" s="118">
        <f>inventory[[#This Row],[Gas2_flux]]+AJ431</f>
        <v>1</v>
      </c>
      <c r="AK432" s="144">
        <f>inventory[[#This Row],[Gas3_flux]]+AK431</f>
        <v>1</v>
      </c>
      <c r="AL432" s="113">
        <f>A_CO2*(AX431*clim_sens1*(1-EXP(-1/clim_time1))
+AY431*clim_sens1*life1_CO2/(life1_CO2-clim_time1)*(EXP(-1/life1_CO2)-EXP(-1/clim_time1))
+AZ431*clim_sens1*life2_CO2/(life2_CO2-clim_time1)*(EXP(-1/life2_CO2)-EXP(-1/clim_time1))
+BA431*clim_sens1*life3_CO2/(life3_CO2-clim_time1)*(EXP(-1/life3_CO2)-EXP(-1/clim_time1)))
+AL431*EXP(-1/clim_time1)</f>
        <v>7.7898702512763277E-16</v>
      </c>
      <c r="AM432" s="113">
        <f>A_CO2*(AX431*clim_sens2*(1-EXP(-1/clim_time2))
+AY431*clim_sens2*life1_CO2/(life1_CO2-clim_time2)*(EXP(-1/life1_CO2)-EXP(-1/clim_time2))
+AZ431*clim_sens2*life2_CO2/(life2_CO2-clim_time2)*(EXP(-1/life2_CO2)-EXP(-1/clim_time2))
+BA431*clim_sens2*life3_CO2/(life3_CO2-clim_time2)*(EXP(-1/life3_CO2)-EXP(-1/clim_time2)))
+AM431*EXP(-1/clim_time2)</f>
        <v>4.1173544631947828E-16</v>
      </c>
      <c r="AN432" s="113">
        <f t="shared" si="82"/>
        <v>5.3654302432432831E-28</v>
      </c>
      <c r="AO432" s="113">
        <f t="shared" si="83"/>
        <v>9.9897075996699879E-16</v>
      </c>
      <c r="AP432" s="113">
        <f t="shared" si="84"/>
        <v>7.2165749161529489E-15</v>
      </c>
      <c r="AQ432" s="113">
        <f t="shared" si="85"/>
        <v>2.0827311203902141E-14</v>
      </c>
      <c r="AR432" s="113">
        <f t="shared" si="86"/>
        <v>-2.8159770627429389E-35</v>
      </c>
      <c r="AS432" s="113">
        <f t="shared" si="87"/>
        <v>-1.3062452884307418E-15</v>
      </c>
      <c r="AT432" s="113">
        <f t="shared" si="88"/>
        <v>6.5429782736396744E-16</v>
      </c>
      <c r="AU432" s="113">
        <f t="shared" si="89"/>
        <v>1.9990656847319059E-13</v>
      </c>
      <c r="AV432" s="113">
        <f t="shared" si="90"/>
        <v>0</v>
      </c>
      <c r="AW432" s="149">
        <f>T431*Other_forcing_efficacy*clim_sens2*(1-EXP(-1/clim_time2))
+AW431*EXP(-1/clim_time2)</f>
        <v>0</v>
      </c>
      <c r="AX432" s="113">
        <f>p_0*(inventory[[#This Row],[CO2_flux]]+inventory[[#This Row],[CH4_to_CO2]])+AX431</f>
        <v>0.51608749999999959</v>
      </c>
      <c r="AY432" s="113">
        <f>p_1*(inventory[[#This Row],[CO2_flux]]+inventory[[#This Row],[CH4_to_CO2]])+AY431*EXP(-1/life1_CO2)</f>
        <v>0.18464402384011372</v>
      </c>
      <c r="AZ432" s="113">
        <f>p_2*(inventory[[#This Row],[CO2_flux]]+inventory[[#This Row],[CH4_to_CO2]])+AZ431*EXP(-1/life2_CO2)</f>
        <v>7.80455789984244E-6</v>
      </c>
      <c r="BA432" s="113">
        <f>p_3*(inventory[[#This Row],[CO2_flux]]+inventory[[#This Row],[CH4_to_CO2]])+BA431*EXP(-1/life3_CO2)</f>
        <v>2.9535612961189048E-16</v>
      </c>
      <c r="BB432" s="113">
        <f>IF(fossil_CH4,K431*(1-EXP(-1/life_CH4))*CH4_to_CO2,0)</f>
        <v>1.5045874621094871E-16</v>
      </c>
    </row>
    <row r="433" spans="1:54" x14ac:dyDescent="0.2">
      <c r="A433" s="43">
        <v>426</v>
      </c>
      <c r="B433" s="107">
        <v>0</v>
      </c>
      <c r="C433" s="107">
        <v>0</v>
      </c>
      <c r="D433" s="107">
        <v>0</v>
      </c>
      <c r="E433" s="107">
        <v>0</v>
      </c>
      <c r="F433" s="107">
        <v>0</v>
      </c>
      <c r="G433" s="107">
        <v>0</v>
      </c>
      <c r="H433" s="131">
        <f>SUM(inventory[[#This Row],[CO2_IRF]:[other_IRF]])</f>
        <v>5.2124002081016979E-10</v>
      </c>
      <c r="I433" s="133">
        <f>SUM(inventory[[#This Row],[CO2_temp]:[other_temp]])</f>
        <v>2.2888851394503227E-13</v>
      </c>
      <c r="J433" s="117">
        <f>SUM(inventory[[#This Row],[CO2_mass0]:[CO2_mass3]])</f>
        <v>0.70027154635748545</v>
      </c>
      <c r="K433" s="117">
        <f>inventory[[#This Row],[CH4_flux]]+K432*EXP(-1/life_CH4)</f>
        <v>1.201940922094405E-15</v>
      </c>
      <c r="L433" s="117">
        <f>inventory[[#This Row],[Gas1_flux]]+L432*EXP(-1/life_gas1)</f>
        <v>2.9579871761354848E-2</v>
      </c>
      <c r="M433" s="117">
        <f>inventory[[#This Row],[Gas2_flux]]+M432*EXP(-1/life_gas2)</f>
        <v>0</v>
      </c>
      <c r="N433" s="140">
        <f>inventory[[#This Row],[Gas3_flux]]+N432*EXP(-1/life_gas3)</f>
        <v>7.7388941158441395E-5</v>
      </c>
      <c r="O433" s="3">
        <f>inventory[[#This Row],[CO2]]*A_CO2</f>
        <v>1.2266656677544071E-15</v>
      </c>
      <c r="P433" s="3">
        <f>inventory[[#This Row],[CH4]]*A_CH4</f>
        <v>2.5304035415579205E-28</v>
      </c>
      <c r="Q433" s="3">
        <f>inventory[[#This Row],[gas1]]*A_gas1</f>
        <v>1.0555178322342587E-14</v>
      </c>
      <c r="R433" s="3">
        <f>inventory[[#This Row],[gas2]]*A_gas2</f>
        <v>0</v>
      </c>
      <c r="S433" s="3">
        <f>inventory[[#This Row],[gas3]]*A_gas3</f>
        <v>8.2482858267967016E-16</v>
      </c>
      <c r="T433" s="142">
        <f>inventory[[#This Row],[Other_forcing]]/earth_area</f>
        <v>0</v>
      </c>
      <c r="U433" s="3">
        <f>U432+A_CO2*(AX432+AY432*life1_CO2*(1-EXP(-1/life1_CO2))+AZ432*life2_CO2*(1-EXP(-1/life2_CO2))+BA432*life3_CO2*(1-EXP(-1/life3_CO2)))</f>
        <v>6.6653928772528514E-13</v>
      </c>
      <c r="V433" s="3">
        <f t="shared" si="78"/>
        <v>2.6105279667692135E-12</v>
      </c>
      <c r="W433" s="3">
        <f t="shared" si="79"/>
        <v>4.1900041610671163E-11</v>
      </c>
      <c r="X433" s="3">
        <f t="shared" si="80"/>
        <v>-3.5199999999999995E-12</v>
      </c>
      <c r="Y433" s="3">
        <f t="shared" si="81"/>
        <v>4.7958291194500411E-10</v>
      </c>
      <c r="Z433" s="142">
        <f>Z432+inventory[[#This Row],[Other_radfor]]</f>
        <v>0</v>
      </c>
      <c r="AA433" s="3">
        <f>SUM(inventory[[#This Row],[CO2_temp_s1]:[CO2_temp_s2]])</f>
        <v>1.1904738115738224E-15</v>
      </c>
      <c r="AB433" s="3">
        <f>inventory[[#This Row],[CH4_temp_s1]]+inventory[[#This Row],[CH4_temp_s2]]</f>
        <v>9.9653424712813735E-16</v>
      </c>
      <c r="AC433" s="3">
        <f>inventory[[#This Row],[gas1_temp_s1]]+inventory[[#This Row],[gas1_temp_s2]]</f>
        <v>2.794478254385947E-14</v>
      </c>
      <c r="AD433" s="3">
        <f>inventory[[#This Row],[gas2_temp_s1]]+inventory[[#This Row],[gas2_temp_s2]]</f>
        <v>-1.3030593258939447E-15</v>
      </c>
      <c r="AE433" s="3">
        <f>inventory[[#This Row],[gas3_temp_s1]]+inventory[[#This Row],[gas3_temp_s2]]</f>
        <v>2.0005978266836477E-13</v>
      </c>
      <c r="AF433" s="142">
        <f>inventory[[#This Row],[other_temp_s1]]+inventory[[#This Row],[other_temp_s2]]</f>
        <v>0</v>
      </c>
      <c r="AG433" s="118">
        <f>inventory[[#This Row],[CO2_flux]]+AG432</f>
        <v>1</v>
      </c>
      <c r="AH433" s="118">
        <f>inventory[[#This Row],[CH4_flux]]+AH432</f>
        <v>1</v>
      </c>
      <c r="AI433" s="118">
        <f>inventory[[#This Row],[Gas1_flux]]+AI432</f>
        <v>1</v>
      </c>
      <c r="AJ433" s="118">
        <f>inventory[[#This Row],[Gas2_flux]]+AJ432</f>
        <v>1</v>
      </c>
      <c r="AK433" s="144">
        <f>inventory[[#This Row],[Gas3_flux]]+AK432</f>
        <v>1</v>
      </c>
      <c r="AL433" s="113">
        <f>A_CO2*(AX432*clim_sens1*(1-EXP(-1/clim_time1))
+AY432*clim_sens1*life1_CO2/(life1_CO2-clim_time1)*(EXP(-1/life1_CO2)-EXP(-1/clim_time1))
+AZ432*clim_sens1*life2_CO2/(life2_CO2-clim_time1)*(EXP(-1/life2_CO2)-EXP(-1/clim_time1))
+BA432*clim_sens1*life3_CO2/(life3_CO2-clim_time1)*(EXP(-1/life3_CO2)-EXP(-1/clim_time1)))
+AL432*EXP(-1/clim_time1)</f>
        <v>7.7845865870227478E-16</v>
      </c>
      <c r="AM433" s="113">
        <f>A_CO2*(AX432*clim_sens2*(1-EXP(-1/clim_time2))
+AY432*clim_sens2*life1_CO2/(life1_CO2-clim_time2)*(EXP(-1/life1_CO2)-EXP(-1/clim_time2))
+AZ432*clim_sens2*life2_CO2/(life2_CO2-clim_time2)*(EXP(-1/life2_CO2)-EXP(-1/clim_time2))
+BA432*clim_sens2*life3_CO2/(life3_CO2-clim_time2)*(EXP(-1/life3_CO2)-EXP(-1/clim_time2)))
+AM432*EXP(-1/clim_time2)</f>
        <v>4.1201515287154749E-16</v>
      </c>
      <c r="AN433" s="113">
        <f t="shared" si="82"/>
        <v>4.9497219788083013E-28</v>
      </c>
      <c r="AO433" s="113">
        <f t="shared" si="83"/>
        <v>9.9653424712764234E-16</v>
      </c>
      <c r="AP433" s="113">
        <f t="shared" si="84"/>
        <v>7.15717957450425E-15</v>
      </c>
      <c r="AQ433" s="113">
        <f t="shared" si="85"/>
        <v>2.078760296935522E-14</v>
      </c>
      <c r="AR433" s="113">
        <f t="shared" si="86"/>
        <v>-2.4999273560756616E-35</v>
      </c>
      <c r="AS433" s="113">
        <f t="shared" si="87"/>
        <v>-1.3030593258939447E-15</v>
      </c>
      <c r="AT433" s="113">
        <f t="shared" si="88"/>
        <v>6.3991824057894065E-16</v>
      </c>
      <c r="AU433" s="113">
        <f t="shared" si="89"/>
        <v>1.9941986442778584E-13</v>
      </c>
      <c r="AV433" s="113">
        <f t="shared" si="90"/>
        <v>0</v>
      </c>
      <c r="AW433" s="149">
        <f>T432*Other_forcing_efficacy*clim_sens2*(1-EXP(-1/clim_time2))
+AW432*EXP(-1/clim_time2)</f>
        <v>0</v>
      </c>
      <c r="AX433" s="113">
        <f>p_0*(inventory[[#This Row],[CO2_flux]]+inventory[[#This Row],[CH4_to_CO2]])+AX432</f>
        <v>0.51608749999999959</v>
      </c>
      <c r="AY433" s="113">
        <f>p_1*(inventory[[#This Row],[CO2_flux]]+inventory[[#This Row],[CH4_to_CO2]])+AY432*EXP(-1/life1_CO2)</f>
        <v>0.18417645249281997</v>
      </c>
      <c r="AZ433" s="113">
        <f>p_2*(inventory[[#This Row],[CO2_flux]]+inventory[[#This Row],[CH4_to_CO2]])+AZ432*EXP(-1/life2_CO2)</f>
        <v>7.593864665604011E-6</v>
      </c>
      <c r="BA433" s="113">
        <f>p_3*(inventory[[#This Row],[CO2_flux]]+inventory[[#This Row],[CH4_to_CO2]])+BA432*EXP(-1/life3_CO2)</f>
        <v>2.7247222599914816E-16</v>
      </c>
      <c r="BB433" s="113">
        <f>IF(fossil_CH4,K432*(1-EXP(-1/life_CH4))*CH4_to_CO2,0)</f>
        <v>1.3880134993307308E-16</v>
      </c>
    </row>
    <row r="434" spans="1:54" x14ac:dyDescent="0.2">
      <c r="A434" s="43">
        <v>427</v>
      </c>
      <c r="B434" s="107">
        <v>0</v>
      </c>
      <c r="C434" s="107">
        <v>0</v>
      </c>
      <c r="D434" s="107">
        <v>0</v>
      </c>
      <c r="E434" s="107">
        <v>0</v>
      </c>
      <c r="F434" s="107">
        <v>0</v>
      </c>
      <c r="G434" s="107">
        <v>0</v>
      </c>
      <c r="H434" s="131">
        <f>SUM(inventory[[#This Row],[CO2_IRF]:[other_IRF]])</f>
        <v>5.2125257448012218E-10</v>
      </c>
      <c r="I434" s="133">
        <f>SUM(inventory[[#This Row],[CO2_temp]:[other_temp]])</f>
        <v>2.2829080385162262E-13</v>
      </c>
      <c r="J434" s="117">
        <f>SUM(inventory[[#This Row],[CO2_mass0]:[CO2_mass3]])</f>
        <v>0.69980495402891885</v>
      </c>
      <c r="K434" s="117">
        <f>inventory[[#This Row],[CH4_flux]]+K433*EXP(-1/life_CH4)</f>
        <v>1.1088157167852693E-15</v>
      </c>
      <c r="L434" s="117">
        <f>inventory[[#This Row],[Gas1_flux]]+L433*EXP(-1/life_gas1)</f>
        <v>2.933641740667783E-2</v>
      </c>
      <c r="M434" s="117">
        <f>inventory[[#This Row],[Gas2_flux]]+M433*EXP(-1/life_gas2)</f>
        <v>0</v>
      </c>
      <c r="N434" s="140">
        <f>inventory[[#This Row],[Gas3_flux]]+N433*EXP(-1/life_gas3)</f>
        <v>7.5688154530320585E-5</v>
      </c>
      <c r="O434" s="3">
        <f>inventory[[#This Row],[CO2]]*A_CO2</f>
        <v>1.225848337972457E-15</v>
      </c>
      <c r="P434" s="3">
        <f>inventory[[#This Row],[CH4]]*A_CH4</f>
        <v>2.3343503537590305E-28</v>
      </c>
      <c r="Q434" s="3">
        <f>inventory[[#This Row],[gas1]]*A_gas1</f>
        <v>1.0468304919114247E-14</v>
      </c>
      <c r="R434" s="3">
        <f>inventory[[#This Row],[gas2]]*A_gas2</f>
        <v>0</v>
      </c>
      <c r="S434" s="3">
        <f>inventory[[#This Row],[gas3]]*A_gas3</f>
        <v>8.0670121973977288E-16</v>
      </c>
      <c r="T434" s="142">
        <f>inventory[[#This Row],[Other_forcing]]/earth_area</f>
        <v>0</v>
      </c>
      <c r="U434" s="3">
        <f>U433+A_CO2*(AX433+AY433*life1_CO2*(1-EXP(-1/life1_CO2))+AZ433*life2_CO2*(1-EXP(-1/life2_CO2))+BA433*life3_CO2*(1-EXP(-1/life3_CO2)))</f>
        <v>6.6776554455471077E-13</v>
      </c>
      <c r="V434" s="3">
        <f t="shared" si="78"/>
        <v>2.6105279667692139E-12</v>
      </c>
      <c r="W434" s="3">
        <f t="shared" si="79"/>
        <v>4.1910553292461793E-11</v>
      </c>
      <c r="X434" s="3">
        <f t="shared" si="80"/>
        <v>-3.5199999999999995E-12</v>
      </c>
      <c r="Y434" s="3">
        <f t="shared" si="81"/>
        <v>4.7958372767633642E-10</v>
      </c>
      <c r="Z434" s="142">
        <f>Z433+inventory[[#This Row],[Other_radfor]]</f>
        <v>0</v>
      </c>
      <c r="AA434" s="3">
        <f>SUM(inventory[[#This Row],[CO2_temp_s1]:[CO2_temp_s2]])</f>
        <v>1.1902249585672359E-15</v>
      </c>
      <c r="AB434" s="3">
        <f>inventory[[#This Row],[CH4_temp_s1]]+inventory[[#This Row],[CH4_temp_s2]]</f>
        <v>9.9410367700003519E-16</v>
      </c>
      <c r="AC434" s="3">
        <f>inventory[[#This Row],[gas1_temp_s1]]+inventory[[#This Row],[gas1_temp_s2]]</f>
        <v>2.784617338904726E-14</v>
      </c>
      <c r="AD434" s="3">
        <f>inventory[[#This Row],[gas2_temp_s1]]+inventory[[#This Row],[gas2_temp_s2]]</f>
        <v>-1.2998811339936244E-15</v>
      </c>
      <c r="AE434" s="3">
        <f>inventory[[#This Row],[gas3_temp_s1]]+inventory[[#This Row],[gas3_temp_s2]]</f>
        <v>1.9956018296100173E-13</v>
      </c>
      <c r="AF434" s="142">
        <f>inventory[[#This Row],[other_temp_s1]]+inventory[[#This Row],[other_temp_s2]]</f>
        <v>0</v>
      </c>
      <c r="AG434" s="118">
        <f>inventory[[#This Row],[CO2_flux]]+AG433</f>
        <v>1</v>
      </c>
      <c r="AH434" s="118">
        <f>inventory[[#This Row],[CH4_flux]]+AH433</f>
        <v>1</v>
      </c>
      <c r="AI434" s="118">
        <f>inventory[[#This Row],[Gas1_flux]]+AI433</f>
        <v>1</v>
      </c>
      <c r="AJ434" s="118">
        <f>inventory[[#This Row],[Gas2_flux]]+AJ433</f>
        <v>1</v>
      </c>
      <c r="AK434" s="144">
        <f>inventory[[#This Row],[Gas3_flux]]+AK433</f>
        <v>1</v>
      </c>
      <c r="AL434" s="113">
        <f>A_CO2*(AX433*clim_sens1*(1-EXP(-1/clim_time1))
+AY433*clim_sens1*life1_CO2/(life1_CO2-clim_time1)*(EXP(-1/life1_CO2)-EXP(-1/clim_time1))
+AZ433*clim_sens1*life2_CO2/(life2_CO2-clim_time1)*(EXP(-1/life2_CO2)-EXP(-1/clim_time1))
+BA433*clim_sens1*life3_CO2/(life3_CO2-clim_time1)*(EXP(-1/life3_CO2)-EXP(-1/clim_time1)))
+AL433*EXP(-1/clim_time1)</f>
        <v>7.7793163764936973E-16</v>
      </c>
      <c r="AM434" s="113">
        <f>A_CO2*(AX433*clim_sens2*(1-EXP(-1/clim_time2))
+AY433*clim_sens2*life1_CO2/(life1_CO2-clim_time2)*(EXP(-1/life1_CO2)-EXP(-1/clim_time2))
+AZ433*clim_sens2*life2_CO2/(life2_CO2-clim_time2)*(EXP(-1/life2_CO2)-EXP(-1/clim_time2))
+BA433*clim_sens2*life3_CO2/(life3_CO2-clim_time2)*(EXP(-1/life3_CO2)-EXP(-1/clim_time2)))
+AM433*EXP(-1/clim_time2)</f>
        <v>4.1229332091786617E-16</v>
      </c>
      <c r="AN434" s="113">
        <f t="shared" si="82"/>
        <v>4.5662223817953761E-28</v>
      </c>
      <c r="AO434" s="113">
        <f t="shared" si="83"/>
        <v>9.9410367699957864E-16</v>
      </c>
      <c r="AP434" s="113">
        <f t="shared" si="84"/>
        <v>7.0982730806331409E-15</v>
      </c>
      <c r="AQ434" s="113">
        <f t="shared" si="85"/>
        <v>2.0747900308414119E-14</v>
      </c>
      <c r="AR434" s="113">
        <f t="shared" si="86"/>
        <v>-2.2193493222448012E-35</v>
      </c>
      <c r="AS434" s="113">
        <f t="shared" si="87"/>
        <v>-1.2998811339936244E-15</v>
      </c>
      <c r="AT434" s="113">
        <f t="shared" si="88"/>
        <v>6.258546758063072E-16</v>
      </c>
      <c r="AU434" s="113">
        <f t="shared" si="89"/>
        <v>1.9893432828519543E-13</v>
      </c>
      <c r="AV434" s="113">
        <f t="shared" si="90"/>
        <v>0</v>
      </c>
      <c r="AW434" s="149">
        <f>T433*Other_forcing_efficacy*clim_sens2*(1-EXP(-1/clim_time2))
+AW433*EXP(-1/clim_time2)</f>
        <v>0</v>
      </c>
      <c r="AX434" s="113">
        <f>p_0*(inventory[[#This Row],[CO2_flux]]+inventory[[#This Row],[CH4_to_CO2]])+AX433</f>
        <v>0.51608749999999959</v>
      </c>
      <c r="AY434" s="113">
        <f>p_1*(inventory[[#This Row],[CO2_flux]]+inventory[[#This Row],[CH4_to_CO2]])+AY433*EXP(-1/life1_CO2)</f>
        <v>0.18371006516957564</v>
      </c>
      <c r="AZ434" s="113">
        <f>p_2*(inventory[[#This Row],[CO2_flux]]+inventory[[#This Row],[CH4_to_CO2]])+AZ433*EXP(-1/life2_CO2)</f>
        <v>7.3888593434175001E-6</v>
      </c>
      <c r="BA434" s="113">
        <f>p_3*(inventory[[#This Row],[CO2_flux]]+inventory[[#This Row],[CH4_to_CO2]])+BA433*EXP(-1/life3_CO2)</f>
        <v>2.5136134482289768E-16</v>
      </c>
      <c r="BB434" s="113">
        <f>IF(fossil_CH4,K433*(1-EXP(-1/life_CH4))*CH4_to_CO2,0)</f>
        <v>1.2804715730006165E-16</v>
      </c>
    </row>
    <row r="435" spans="1:54" x14ac:dyDescent="0.2">
      <c r="A435" s="43">
        <v>428</v>
      </c>
      <c r="B435" s="107">
        <v>0</v>
      </c>
      <c r="C435" s="107">
        <v>0</v>
      </c>
      <c r="D435" s="107">
        <v>0</v>
      </c>
      <c r="E435" s="107">
        <v>0</v>
      </c>
      <c r="F435" s="107">
        <v>0</v>
      </c>
      <c r="G435" s="107">
        <v>0</v>
      </c>
      <c r="H435" s="131">
        <f>SUM(inventory[[#This Row],[CO2_IRF]:[other_IRF]])</f>
        <v>5.2126502289094376E-10</v>
      </c>
      <c r="I435" s="133">
        <f>SUM(inventory[[#This Row],[CO2_temp]:[other_temp]])</f>
        <v>2.2769505743208795E-13</v>
      </c>
      <c r="J435" s="117">
        <f>SUM(inventory[[#This Row],[CO2_mass0]:[CO2_mass3]])</f>
        <v>0.69933954826047529</v>
      </c>
      <c r="K435" s="117">
        <f>inventory[[#This Row],[CH4_flux]]+K434*EXP(-1/life_CH4)</f>
        <v>1.0229057611647429E-15</v>
      </c>
      <c r="L435" s="117">
        <f>inventory[[#This Row],[Gas1_flux]]+L434*EXP(-1/life_gas1)</f>
        <v>2.909496678018765E-2</v>
      </c>
      <c r="M435" s="117">
        <f>inventory[[#This Row],[Gas2_flux]]+M434*EXP(-1/life_gas2)</f>
        <v>0</v>
      </c>
      <c r="N435" s="140">
        <f>inventory[[#This Row],[Gas3_flux]]+N434*EXP(-1/life_gas3)</f>
        <v>7.4024746306802471E-5</v>
      </c>
      <c r="O435" s="3">
        <f>inventory[[#This Row],[CO2]]*A_CO2</f>
        <v>1.2250330866878743E-15</v>
      </c>
      <c r="P435" s="3">
        <f>inventory[[#This Row],[CH4]]*A_CH4</f>
        <v>2.1534871749112193E-28</v>
      </c>
      <c r="Q435" s="3">
        <f>inventory[[#This Row],[gas1]]*A_gas1</f>
        <v>1.0382146519266997E-14</v>
      </c>
      <c r="R435" s="3">
        <f>inventory[[#This Row],[gas2]]*A_gas2</f>
        <v>0</v>
      </c>
      <c r="S435" s="3">
        <f>inventory[[#This Row],[gas3]]*A_gas3</f>
        <v>7.8897224416672363E-16</v>
      </c>
      <c r="T435" s="142">
        <f>inventory[[#This Row],[Other_forcing]]/earth_area</f>
        <v>0</v>
      </c>
      <c r="U435" s="3">
        <f>U434+A_CO2*(AX434+AY434*life1_CO2*(1-EXP(-1/life1_CO2))+AZ434*life2_CO2*(1-EXP(-1/life2_CO2))+BA434*life3_CO2*(1-EXP(-1/life3_CO2)))</f>
        <v>6.6899098509406231E-13</v>
      </c>
      <c r="V435" s="3">
        <f t="shared" si="78"/>
        <v>2.6105279667692143E-12</v>
      </c>
      <c r="W435" s="3">
        <f t="shared" si="79"/>
        <v>4.1920978458843314E-11</v>
      </c>
      <c r="X435" s="3">
        <f t="shared" si="80"/>
        <v>-3.5199999999999995E-12</v>
      </c>
      <c r="Y435" s="3">
        <f t="shared" si="81"/>
        <v>4.7958452548023719E-10</v>
      </c>
      <c r="Z435" s="142">
        <f>Z434+inventory[[#This Row],[Other_radfor]]</f>
        <v>0</v>
      </c>
      <c r="AA435" s="3">
        <f>SUM(inventory[[#This Row],[CO2_temp_s1]:[CO2_temp_s2]])</f>
        <v>1.1899759147509231E-15</v>
      </c>
      <c r="AB435" s="3">
        <f>inventory[[#This Row],[CH4_temp_s1]]+inventory[[#This Row],[CH4_temp_s2]]</f>
        <v>9.9167903508881839E-16</v>
      </c>
      <c r="AC435" s="3">
        <f>inventory[[#This Row],[gas1_temp_s1]]+inventory[[#This Row],[gas1_temp_s2]]</f>
        <v>2.7748055369844676E-14</v>
      </c>
      <c r="AD435" s="3">
        <f>inventory[[#This Row],[gas2_temp_s1]]+inventory[[#This Row],[gas2_temp_s2]]</f>
        <v>-1.2967106937770185E-15</v>
      </c>
      <c r="AE435" s="3">
        <f>inventory[[#This Row],[gas3_temp_s1]]+inventory[[#This Row],[gas3_temp_s2]]</f>
        <v>1.9906205780618057E-13</v>
      </c>
      <c r="AF435" s="142">
        <f>inventory[[#This Row],[other_temp_s1]]+inventory[[#This Row],[other_temp_s2]]</f>
        <v>0</v>
      </c>
      <c r="AG435" s="118">
        <f>inventory[[#This Row],[CO2_flux]]+AG434</f>
        <v>1</v>
      </c>
      <c r="AH435" s="118">
        <f>inventory[[#This Row],[CH4_flux]]+AH434</f>
        <v>1</v>
      </c>
      <c r="AI435" s="118">
        <f>inventory[[#This Row],[Gas1_flux]]+AI434</f>
        <v>1</v>
      </c>
      <c r="AJ435" s="118">
        <f>inventory[[#This Row],[Gas2_flux]]+AJ434</f>
        <v>1</v>
      </c>
      <c r="AK435" s="144">
        <f>inventory[[#This Row],[Gas3_flux]]+AK434</f>
        <v>1</v>
      </c>
      <c r="AL435" s="113">
        <f>A_CO2*(AX434*clim_sens1*(1-EXP(-1/clim_time1))
+AY434*clim_sens1*life1_CO2/(life1_CO2-clim_time1)*(EXP(-1/life1_CO2)-EXP(-1/clim_time1))
+AZ434*clim_sens1*life2_CO2/(life2_CO2-clim_time1)*(EXP(-1/life2_CO2)-EXP(-1/clim_time1))
+BA434*clim_sens1*life3_CO2/(life3_CO2-clim_time1)*(EXP(-1/life3_CO2)-EXP(-1/clim_time1)))
+AL434*EXP(-1/clim_time1)</f>
        <v>7.774059583623351E-16</v>
      </c>
      <c r="AM435" s="113">
        <f>A_CO2*(AX434*clim_sens2*(1-EXP(-1/clim_time2))
+AY434*clim_sens2*life1_CO2/(life1_CO2-clim_time2)*(EXP(-1/life1_CO2)-EXP(-1/clim_time2))
+AZ434*clim_sens2*life2_CO2/(life2_CO2-clim_time2)*(EXP(-1/life2_CO2)-EXP(-1/clim_time2))
+BA434*clim_sens2*life3_CO2/(life3_CO2-clim_time2)*(EXP(-1/life3_CO2)-EXP(-1/clim_time2)))
+AM434*EXP(-1/clim_time2)</f>
        <v>4.1256995638858795E-16</v>
      </c>
      <c r="AN435" s="113">
        <f t="shared" si="82"/>
        <v>4.2124359563936902E-28</v>
      </c>
      <c r="AO435" s="113">
        <f t="shared" si="83"/>
        <v>9.9167903508839714E-16</v>
      </c>
      <c r="AP435" s="113">
        <f t="shared" si="84"/>
        <v>7.0398514111239279E-15</v>
      </c>
      <c r="AQ435" s="113">
        <f t="shared" si="85"/>
        <v>2.0708203958720748E-14</v>
      </c>
      <c r="AR435" s="113">
        <f t="shared" si="86"/>
        <v>-1.9702618166795184E-35</v>
      </c>
      <c r="AS435" s="113">
        <f t="shared" si="87"/>
        <v>-1.2967106937770185E-15</v>
      </c>
      <c r="AT435" s="113">
        <f t="shared" si="88"/>
        <v>6.1210018779000301E-16</v>
      </c>
      <c r="AU435" s="113">
        <f t="shared" si="89"/>
        <v>1.9844995761839057E-13</v>
      </c>
      <c r="AV435" s="113">
        <f t="shared" si="90"/>
        <v>0</v>
      </c>
      <c r="AW435" s="149">
        <f>T434*Other_forcing_efficacy*clim_sens2*(1-EXP(-1/clim_time2))
+AW434*EXP(-1/clim_time2)</f>
        <v>0</v>
      </c>
      <c r="AX435" s="113">
        <f>p_0*(inventory[[#This Row],[CO2_flux]]+inventory[[#This Row],[CH4_to_CO2]])+AX434</f>
        <v>0.51608749999999959</v>
      </c>
      <c r="AY435" s="113">
        <f>p_1*(inventory[[#This Row],[CO2_flux]]+inventory[[#This Row],[CH4_to_CO2]])+AY434*EXP(-1/life1_CO2)</f>
        <v>0.18324485887209405</v>
      </c>
      <c r="AZ435" s="113">
        <f>p_2*(inventory[[#This Row],[CO2_flux]]+inventory[[#This Row],[CH4_to_CO2]])+AZ434*EXP(-1/life2_CO2)</f>
        <v>7.1893883813969385E-6</v>
      </c>
      <c r="BA435" s="113">
        <f>p_3*(inventory[[#This Row],[CO2_flux]]+inventory[[#This Row],[CH4_to_CO2]])+BA434*EXP(-1/life3_CO2)</f>
        <v>2.3188611404148476E-16</v>
      </c>
      <c r="BB435" s="113">
        <f>IF(fossil_CH4,K434*(1-EXP(-1/life_CH4))*CH4_to_CO2,0)</f>
        <v>1.1812618897822358E-16</v>
      </c>
    </row>
    <row r="436" spans="1:54" x14ac:dyDescent="0.2">
      <c r="A436" s="43">
        <v>429</v>
      </c>
      <c r="B436" s="107">
        <v>0</v>
      </c>
      <c r="C436" s="107">
        <v>0</v>
      </c>
      <c r="D436" s="107">
        <v>0</v>
      </c>
      <c r="E436" s="107">
        <v>0</v>
      </c>
      <c r="F436" s="107">
        <v>0</v>
      </c>
      <c r="G436" s="107">
        <v>0</v>
      </c>
      <c r="H436" s="131">
        <f>SUM(inventory[[#This Row],[CO2_IRF]:[other_IRF]])</f>
        <v>5.2127736715076082E-10</v>
      </c>
      <c r="I436" s="133">
        <f>SUM(inventory[[#This Row],[CO2_temp]:[other_temp]])</f>
        <v>2.271012622095599E-13</v>
      </c>
      <c r="J436" s="117">
        <f>SUM(inventory[[#This Row],[CO2_mass0]:[CO2_mass3]])</f>
        <v>0.69887532591205381</v>
      </c>
      <c r="K436" s="117">
        <f>inventory[[#This Row],[CH4_flux]]+K435*EXP(-1/life_CH4)</f>
        <v>9.4365202475449159E-16</v>
      </c>
      <c r="L436" s="117">
        <f>inventory[[#This Row],[Gas1_flux]]+L435*EXP(-1/life_gas1)</f>
        <v>2.8855503390387768E-2</v>
      </c>
      <c r="M436" s="117">
        <f>inventory[[#This Row],[Gas2_flux]]+M435*EXP(-1/life_gas2)</f>
        <v>0</v>
      </c>
      <c r="N436" s="140">
        <f>inventory[[#This Row],[Gas3_flux]]+N435*EXP(-1/life_gas3)</f>
        <v>7.2397895017922777E-5</v>
      </c>
      <c r="O436" s="3">
        <f>inventory[[#This Row],[CO2]]*A_CO2</f>
        <v>1.2242199084001443E-15</v>
      </c>
      <c r="P436" s="3">
        <f>inventory[[#This Row],[CH4]]*A_CH4</f>
        <v>1.9866370979999959E-28</v>
      </c>
      <c r="Q436" s="3">
        <f>inventory[[#This Row],[gas1]]*A_gas1</f>
        <v>1.0296697238032703E-14</v>
      </c>
      <c r="R436" s="3">
        <f>inventory[[#This Row],[gas2]]*A_gas2</f>
        <v>0</v>
      </c>
      <c r="S436" s="3">
        <f>inventory[[#This Row],[gas3]]*A_gas3</f>
        <v>7.7163290055056057E-16</v>
      </c>
      <c r="T436" s="142">
        <f>inventory[[#This Row],[Other_forcing]]/earth_area</f>
        <v>0</v>
      </c>
      <c r="U436" s="3">
        <f>U435+A_CO2*(AX435+AY435*life1_CO2*(1-EXP(-1/life1_CO2))+AZ435*life2_CO2*(1-EXP(-1/life2_CO2))+BA435*life3_CO2*(1-EXP(-1/life3_CO2)))</f>
        <v>6.7021561141908521E-13</v>
      </c>
      <c r="V436" s="3">
        <f t="shared" si="78"/>
        <v>2.6105279667692147E-12</v>
      </c>
      <c r="W436" s="3">
        <f t="shared" si="79"/>
        <v>4.1931317821872661E-11</v>
      </c>
      <c r="X436" s="3">
        <f t="shared" si="80"/>
        <v>-3.5199999999999995E-12</v>
      </c>
      <c r="Y436" s="3">
        <f t="shared" si="81"/>
        <v>4.7958530575069987E-10</v>
      </c>
      <c r="Z436" s="142">
        <f>Z435+inventory[[#This Row],[Other_radfor]]</f>
        <v>0</v>
      </c>
      <c r="AA436" s="3">
        <f>SUM(inventory[[#This Row],[CO2_temp_s1]:[CO2_temp_s2]])</f>
        <v>1.1897266824427493E-15</v>
      </c>
      <c r="AB436" s="3">
        <f>inventory[[#This Row],[CH4_temp_s1]]+inventory[[#This Row],[CH4_temp_s2]]</f>
        <v>9.892603069354278E-16</v>
      </c>
      <c r="AC436" s="3">
        <f>inventory[[#This Row],[gas1_temp_s1]]+inventory[[#This Row],[gas1_temp_s2]]</f>
        <v>2.765042522561017E-14</v>
      </c>
      <c r="AD436" s="3">
        <f>inventory[[#This Row],[gas2_temp_s1]]+inventory[[#This Row],[gas2_temp_s2]]</f>
        <v>-1.2935479863375904E-15</v>
      </c>
      <c r="AE436" s="3">
        <f>inventory[[#This Row],[gas3_temp_s1]]+inventory[[#This Row],[gas3_temp_s2]]</f>
        <v>1.9856539798090915E-13</v>
      </c>
      <c r="AF436" s="142">
        <f>inventory[[#This Row],[other_temp_s1]]+inventory[[#This Row],[other_temp_s2]]</f>
        <v>0</v>
      </c>
      <c r="AG436" s="118">
        <f>inventory[[#This Row],[CO2_flux]]+AG435</f>
        <v>1</v>
      </c>
      <c r="AH436" s="118">
        <f>inventory[[#This Row],[CH4_flux]]+AH435</f>
        <v>1</v>
      </c>
      <c r="AI436" s="118">
        <f>inventory[[#This Row],[Gas1_flux]]+AI435</f>
        <v>1</v>
      </c>
      <c r="AJ436" s="118">
        <f>inventory[[#This Row],[Gas2_flux]]+AJ435</f>
        <v>1</v>
      </c>
      <c r="AK436" s="144">
        <f>inventory[[#This Row],[Gas3_flux]]+AK435</f>
        <v>1</v>
      </c>
      <c r="AL436" s="113">
        <f>A_CO2*(AX435*clim_sens1*(1-EXP(-1/clim_time1))
+AY435*clim_sens1*life1_CO2/(life1_CO2-clim_time1)*(EXP(-1/life1_CO2)-EXP(-1/clim_time1))
+AZ435*clim_sens1*life2_CO2/(life2_CO2-clim_time1)*(EXP(-1/life2_CO2)-EXP(-1/clim_time1))
+BA435*clim_sens1*life3_CO2/(life3_CO2-clim_time1)*(EXP(-1/life3_CO2)-EXP(-1/clim_time1)))
+AL435*EXP(-1/clim_time1)</f>
        <v>7.7688161724911296E-16</v>
      </c>
      <c r="AM436" s="113">
        <f>A_CO2*(AX435*clim_sens2*(1-EXP(-1/clim_time2))
+AY435*clim_sens2*life1_CO2/(life1_CO2-clim_time2)*(EXP(-1/life1_CO2)-EXP(-1/clim_time2))
+AZ435*clim_sens2*life2_CO2/(life2_CO2-clim_time2)*(EXP(-1/life2_CO2)-EXP(-1/clim_time2))
+BA435*clim_sens2*life3_CO2/(life3_CO2-clim_time2)*(EXP(-1/life3_CO2)-EXP(-1/clim_time2)))
+AM435*EXP(-1/clim_time2)</f>
        <v>4.1284506519363641E-16</v>
      </c>
      <c r="AN436" s="113">
        <f t="shared" si="82"/>
        <v>3.8860605553419178E-28</v>
      </c>
      <c r="AO436" s="113">
        <f t="shared" si="83"/>
        <v>9.8926030693503929E-16</v>
      </c>
      <c r="AP436" s="113">
        <f t="shared" si="84"/>
        <v>6.9819105756752639E-15</v>
      </c>
      <c r="AQ436" s="113">
        <f t="shared" si="85"/>
        <v>2.0668514649934906E-14</v>
      </c>
      <c r="AR436" s="113">
        <f t="shared" si="86"/>
        <v>-1.7491305164789588E-35</v>
      </c>
      <c r="AS436" s="113">
        <f t="shared" si="87"/>
        <v>-1.2935479863375904E-15</v>
      </c>
      <c r="AT436" s="113">
        <f t="shared" si="88"/>
        <v>5.9864798391074209E-16</v>
      </c>
      <c r="AU436" s="113">
        <f t="shared" si="89"/>
        <v>1.9796674999699842E-13</v>
      </c>
      <c r="AV436" s="113">
        <f t="shared" si="90"/>
        <v>0</v>
      </c>
      <c r="AW436" s="149">
        <f>T435*Other_forcing_efficacy*clim_sens2*(1-EXP(-1/clim_time2))
+AW435*EXP(-1/clim_time2)</f>
        <v>0</v>
      </c>
      <c r="AX436" s="113">
        <f>p_0*(inventory[[#This Row],[CO2_flux]]+inventory[[#This Row],[CH4_to_CO2]])+AX435</f>
        <v>0.51608749999999959</v>
      </c>
      <c r="AY436" s="113">
        <f>p_1*(inventory[[#This Row],[CO2_flux]]+inventory[[#This Row],[CH4_to_CO2]])+AY435*EXP(-1/life1_CO2)</f>
        <v>0.18278083060968101</v>
      </c>
      <c r="AZ436" s="113">
        <f>p_2*(inventory[[#This Row],[CO2_flux]]+inventory[[#This Row],[CH4_to_CO2]])+AZ435*EXP(-1/life2_CO2)</f>
        <v>6.9953023729703867E-6</v>
      </c>
      <c r="BA436" s="113">
        <f>p_3*(inventory[[#This Row],[CO2_flux]]+inventory[[#This Row],[CH4_to_CO2]])+BA435*EXP(-1/life3_CO2)</f>
        <v>2.1391980506448264E-16</v>
      </c>
      <c r="BB436" s="113">
        <f>IF(fossil_CH4,K435*(1-EXP(-1/life_CH4))*CH4_to_CO2,0)</f>
        <v>1.0897388756409564E-16</v>
      </c>
    </row>
    <row r="437" spans="1:54" x14ac:dyDescent="0.2">
      <c r="A437" s="43">
        <v>430</v>
      </c>
      <c r="B437" s="107">
        <v>0</v>
      </c>
      <c r="C437" s="107">
        <v>0</v>
      </c>
      <c r="D437" s="107">
        <v>0</v>
      </c>
      <c r="E437" s="107">
        <v>0</v>
      </c>
      <c r="F437" s="107">
        <v>0</v>
      </c>
      <c r="G437" s="107">
        <v>0</v>
      </c>
      <c r="H437" s="131">
        <f>SUM(inventory[[#This Row],[CO2_IRF]:[other_IRF]])</f>
        <v>5.2128960835317469E-10</v>
      </c>
      <c r="I437" s="133">
        <f>SUM(inventory[[#This Row],[CO2_temp]:[other_temp]])</f>
        <v>2.2650940587823348E-13</v>
      </c>
      <c r="J437" s="117">
        <f>SUM(inventory[[#This Row],[CO2_mass0]:[CO2_mass3]])</f>
        <v>0.69841228385516041</v>
      </c>
      <c r="K437" s="117">
        <f>inventory[[#This Row],[CH4_flux]]+K436*EXP(-1/life_CH4)</f>
        <v>8.7053879021005577E-16</v>
      </c>
      <c r="L437" s="117">
        <f>inventory[[#This Row],[Gas1_flux]]+L436*EXP(-1/life_gas1)</f>
        <v>2.8618010881513365E-2</v>
      </c>
      <c r="M437" s="117">
        <f>inventory[[#This Row],[Gas2_flux]]+M436*EXP(-1/life_gas2)</f>
        <v>0</v>
      </c>
      <c r="N437" s="140">
        <f>inventory[[#This Row],[Gas3_flux]]+N436*EXP(-1/life_gas3)</f>
        <v>7.0806797247267389E-5</v>
      </c>
      <c r="O437" s="3">
        <f>inventory[[#This Row],[CO2]]*A_CO2</f>
        <v>1.2234087976290842E-15</v>
      </c>
      <c r="P437" s="3">
        <f>inventory[[#This Row],[CH4]]*A_CH4</f>
        <v>1.832714401613539E-28</v>
      </c>
      <c r="Q437" s="3">
        <f>inventory[[#This Row],[gas1]]*A_gas1</f>
        <v>1.0211951239077262E-14</v>
      </c>
      <c r="R437" s="3">
        <f>inventory[[#This Row],[gas2]]*A_gas2</f>
        <v>0</v>
      </c>
      <c r="S437" s="3">
        <f>inventory[[#This Row],[gas3]]*A_gas3</f>
        <v>7.5467462590008344E-16</v>
      </c>
      <c r="T437" s="142">
        <f>inventory[[#This Row],[Other_forcing]]/earth_area</f>
        <v>0</v>
      </c>
      <c r="U437" s="3">
        <f>U436+A_CO2*(AX436+AY436*life1_CO2*(1-EXP(-1/life1_CO2))+AZ436*life2_CO2*(1-EXP(-1/life2_CO2))+BA436*life3_CO2*(1-EXP(-1/life3_CO2)))</f>
        <v>6.714394256000346E-13</v>
      </c>
      <c r="V437" s="3">
        <f t="shared" si="78"/>
        <v>2.6105279667692147E-12</v>
      </c>
      <c r="W437" s="3">
        <f t="shared" si="79"/>
        <v>4.1941572087746268E-11</v>
      </c>
      <c r="X437" s="3">
        <f t="shared" si="80"/>
        <v>-3.5199999999999995E-12</v>
      </c>
      <c r="Y437" s="3">
        <f t="shared" si="81"/>
        <v>4.7958606887305913E-10</v>
      </c>
      <c r="Z437" s="142">
        <f>Z436+inventory[[#This Row],[Other_radfor]]</f>
        <v>0</v>
      </c>
      <c r="AA437" s="3">
        <f>SUM(inventory[[#This Row],[CO2_temp_s1]:[CO2_temp_s2]])</f>
        <v>1.1894772639547635E-15</v>
      </c>
      <c r="AB437" s="3">
        <f>inventory[[#This Row],[CH4_temp_s1]]+inventory[[#This Row],[CH4_temp_s2]]</f>
        <v>9.8684747811607129E-16</v>
      </c>
      <c r="AC437" s="3">
        <f>inventory[[#This Row],[gas1_temp_s1]]+inventory[[#This Row],[gas1_temp_s2]]</f>
        <v>2.7553279720632253E-14</v>
      </c>
      <c r="AD437" s="3">
        <f>inventory[[#This Row],[gas2_temp_s1]]+inventory[[#This Row],[gas2_temp_s2]]</f>
        <v>-1.2903929928149177E-15</v>
      </c>
      <c r="AE437" s="3">
        <f>inventory[[#This Row],[gas3_temp_s1]]+inventory[[#This Row],[gas3_temp_s2]]</f>
        <v>1.9807019440834531E-13</v>
      </c>
      <c r="AF437" s="142">
        <f>inventory[[#This Row],[other_temp_s1]]+inventory[[#This Row],[other_temp_s2]]</f>
        <v>0</v>
      </c>
      <c r="AG437" s="118">
        <f>inventory[[#This Row],[CO2_flux]]+AG436</f>
        <v>1</v>
      </c>
      <c r="AH437" s="118">
        <f>inventory[[#This Row],[CH4_flux]]+AH436</f>
        <v>1</v>
      </c>
      <c r="AI437" s="118">
        <f>inventory[[#This Row],[Gas1_flux]]+AI436</f>
        <v>1</v>
      </c>
      <c r="AJ437" s="118">
        <f>inventory[[#This Row],[Gas2_flux]]+AJ436</f>
        <v>1</v>
      </c>
      <c r="AK437" s="144">
        <f>inventory[[#This Row],[Gas3_flux]]+AK436</f>
        <v>1</v>
      </c>
      <c r="AL437" s="113">
        <f>A_CO2*(AX436*clim_sens1*(1-EXP(-1/clim_time1))
+AY436*clim_sens1*life1_CO2/(life1_CO2-clim_time1)*(EXP(-1/life1_CO2)-EXP(-1/clim_time1))
+AZ436*clim_sens1*life2_CO2/(life2_CO2-clim_time1)*(EXP(-1/life2_CO2)-EXP(-1/clim_time1))
+BA436*clim_sens1*life3_CO2/(life3_CO2-clim_time1)*(EXP(-1/life3_CO2)-EXP(-1/clim_time1)))
+AL436*EXP(-1/clim_time1)</f>
        <v>7.763586107319874E-16</v>
      </c>
      <c r="AM437" s="113">
        <f>A_CO2*(AX436*clim_sens2*(1-EXP(-1/clim_time2))
+AY436*clim_sens2*life1_CO2/(life1_CO2-clim_time2)*(EXP(-1/life1_CO2)-EXP(-1/clim_time2))
+AZ436*clim_sens2*life2_CO2/(life2_CO2-clim_time2)*(EXP(-1/life2_CO2)-EXP(-1/clim_time2))
+BA436*clim_sens2*life3_CO2/(life3_CO2-clim_time2)*(EXP(-1/life3_CO2)-EXP(-1/clim_time2)))
+AM436*EXP(-1/clim_time2)</f>
        <v>4.13118653222776E-16</v>
      </c>
      <c r="AN437" s="113">
        <f t="shared" si="82"/>
        <v>3.5849723994744178E-28</v>
      </c>
      <c r="AO437" s="113">
        <f t="shared" si="83"/>
        <v>9.8684747811571275E-16</v>
      </c>
      <c r="AP437" s="113">
        <f t="shared" si="84"/>
        <v>6.9244466168276011E-15</v>
      </c>
      <c r="AQ437" s="113">
        <f t="shared" si="85"/>
        <v>2.0628833103804652E-14</v>
      </c>
      <c r="AR437" s="113">
        <f t="shared" si="86"/>
        <v>-1.5528177716167955E-35</v>
      </c>
      <c r="AS437" s="113">
        <f t="shared" si="87"/>
        <v>-1.2903929928149177E-15</v>
      </c>
      <c r="AT437" s="113">
        <f t="shared" si="88"/>
        <v>5.8549142083149895E-16</v>
      </c>
      <c r="AU437" s="113">
        <f t="shared" si="89"/>
        <v>1.9748470298751381E-13</v>
      </c>
      <c r="AV437" s="113">
        <f t="shared" si="90"/>
        <v>0</v>
      </c>
      <c r="AW437" s="149">
        <f>T436*Other_forcing_efficacy*clim_sens2*(1-EXP(-1/clim_time2))
+AW436*EXP(-1/clim_time2)</f>
        <v>0</v>
      </c>
      <c r="AX437" s="113">
        <f>p_0*(inventory[[#This Row],[CO2_flux]]+inventory[[#This Row],[CH4_to_CO2]])+AX436</f>
        <v>0.51608749999999959</v>
      </c>
      <c r="AY437" s="113">
        <f>p_1*(inventory[[#This Row],[CO2_flux]]+inventory[[#This Row],[CH4_to_CO2]])+AY436*EXP(-1/life1_CO2)</f>
        <v>0.18231797739921562</v>
      </c>
      <c r="AZ437" s="113">
        <f>p_2*(inventory[[#This Row],[CO2_flux]]+inventory[[#This Row],[CH4_to_CO2]])+AZ436*EXP(-1/life2_CO2)</f>
        <v>6.8064559449722975E-6</v>
      </c>
      <c r="BA437" s="113">
        <f>p_3*(inventory[[#This Row],[CO2_flux]]+inventory[[#This Row],[CH4_to_CO2]])+BA436*EXP(-1/life3_CO2)</f>
        <v>1.9734550810851666E-16</v>
      </c>
      <c r="BB437" s="113">
        <f>IF(fossil_CH4,K436*(1-EXP(-1/life_CH4))*CH4_to_CO2,0)</f>
        <v>1.0053069749859923E-16</v>
      </c>
    </row>
    <row r="438" spans="1:54" x14ac:dyDescent="0.2">
      <c r="A438" s="43">
        <v>431</v>
      </c>
      <c r="B438" s="107">
        <v>0</v>
      </c>
      <c r="C438" s="107">
        <v>0</v>
      </c>
      <c r="D438" s="107">
        <v>0</v>
      </c>
      <c r="E438" s="107">
        <v>0</v>
      </c>
      <c r="F438" s="107">
        <v>0</v>
      </c>
      <c r="G438" s="107">
        <v>0</v>
      </c>
      <c r="H438" s="131">
        <f>SUM(inventory[[#This Row],[CO2_IRF]:[other_IRF]])</f>
        <v>5.2130174757750023E-10</v>
      </c>
      <c r="I438" s="133">
        <f>SUM(inventory[[#This Row],[CO2_temp]:[other_temp]])</f>
        <v>2.2591947630009231E-13</v>
      </c>
      <c r="J438" s="117">
        <f>SUM(inventory[[#This Row],[CO2_mass0]:[CO2_mass3]])</f>
        <v>0.69795041897277965</v>
      </c>
      <c r="K438" s="117">
        <f>inventory[[#This Row],[CH4_flux]]+K437*EXP(-1/life_CH4)</f>
        <v>8.0309029746166545E-16</v>
      </c>
      <c r="L438" s="117">
        <f>inventory[[#This Row],[Gas1_flux]]+L437*EXP(-1/life_gas1)</f>
        <v>2.8382473032414198E-2</v>
      </c>
      <c r="M438" s="117">
        <f>inventory[[#This Row],[Gas2_flux]]+M437*EXP(-1/life_gas2)</f>
        <v>0</v>
      </c>
      <c r="N438" s="140">
        <f>inventory[[#This Row],[Gas3_flux]]+N437*EXP(-1/life_gas3)</f>
        <v>6.9250667235207152E-5</v>
      </c>
      <c r="O438" s="3">
        <f>inventory[[#This Row],[CO2]]*A_CO2</f>
        <v>1.2225997489146179E-15</v>
      </c>
      <c r="P438" s="3">
        <f>inventory[[#This Row],[CH4]]*A_CH4</f>
        <v>1.69071748497152E-28</v>
      </c>
      <c r="Q438" s="3">
        <f>inventory[[#This Row],[gas1]]*A_gas1</f>
        <v>1.012790273410197E-14</v>
      </c>
      <c r="R438" s="3">
        <f>inventory[[#This Row],[gas2]]*A_gas2</f>
        <v>0</v>
      </c>
      <c r="S438" s="3">
        <f>inventory[[#This Row],[gas3]]*A_gas3</f>
        <v>7.3808904541404085E-16</v>
      </c>
      <c r="T438" s="142">
        <f>inventory[[#This Row],[Other_forcing]]/earth_area</f>
        <v>0</v>
      </c>
      <c r="U438" s="3">
        <f>U437+A_CO2*(AX437+AY437*life1_CO2*(1-EXP(-1/life1_CO2))+AZ437*life2_CO2*(1-EXP(-1/life2_CO2))+BA437*life3_CO2*(1-EXP(-1/life3_CO2)))</f>
        <v>6.7266242970169538E-13</v>
      </c>
      <c r="V438" s="3">
        <f t="shared" si="78"/>
        <v>2.6105279667692147E-12</v>
      </c>
      <c r="W438" s="3">
        <f t="shared" si="79"/>
        <v>4.195174195684828E-11</v>
      </c>
      <c r="X438" s="3">
        <f t="shared" si="80"/>
        <v>-3.5199999999999995E-12</v>
      </c>
      <c r="Y438" s="3">
        <f t="shared" si="81"/>
        <v>4.7958681522418101E-10</v>
      </c>
      <c r="Z438" s="142">
        <f>Z437+inventory[[#This Row],[Other_radfor]]</f>
        <v>0</v>
      </c>
      <c r="AA438" s="3">
        <f>SUM(inventory[[#This Row],[CO2_temp_s1]:[CO2_temp_s2]])</f>
        <v>1.189227661593089E-15</v>
      </c>
      <c r="AB438" s="3">
        <f>inventory[[#This Row],[CH4_temp_s1]]+inventory[[#This Row],[CH4_temp_s2]]</f>
        <v>9.8444053424213579E-16</v>
      </c>
      <c r="AC438" s="3">
        <f>inventory[[#This Row],[gas1_temp_s1]]+inventory[[#This Row],[gas1_temp_s2]]</f>
        <v>2.7456615643928957E-14</v>
      </c>
      <c r="AD438" s="3">
        <f>inventory[[#This Row],[gas2_temp_s1]]+inventory[[#This Row],[gas2_temp_s2]]</f>
        <v>-1.2872456943945784E-15</v>
      </c>
      <c r="AE438" s="3">
        <f>inventory[[#This Row],[gas3_temp_s1]]+inventory[[#This Row],[gas3_temp_s2]]</f>
        <v>1.9757643815472271E-13</v>
      </c>
      <c r="AF438" s="142">
        <f>inventory[[#This Row],[other_temp_s1]]+inventory[[#This Row],[other_temp_s2]]</f>
        <v>0</v>
      </c>
      <c r="AG438" s="118">
        <f>inventory[[#This Row],[CO2_flux]]+AG437</f>
        <v>1</v>
      </c>
      <c r="AH438" s="118">
        <f>inventory[[#This Row],[CH4_flux]]+AH437</f>
        <v>1</v>
      </c>
      <c r="AI438" s="118">
        <f>inventory[[#This Row],[Gas1_flux]]+AI437</f>
        <v>1</v>
      </c>
      <c r="AJ438" s="118">
        <f>inventory[[#This Row],[Gas2_flux]]+AJ437</f>
        <v>1</v>
      </c>
      <c r="AK438" s="144">
        <f>inventory[[#This Row],[Gas3_flux]]+AK437</f>
        <v>1</v>
      </c>
      <c r="AL438" s="113">
        <f>A_CO2*(AX437*clim_sens1*(1-EXP(-1/clim_time1))
+AY437*clim_sens1*life1_CO2/(life1_CO2-clim_time1)*(EXP(-1/life1_CO2)-EXP(-1/clim_time1))
+AZ437*clim_sens1*life2_CO2/(life2_CO2-clim_time1)*(EXP(-1/life2_CO2)-EXP(-1/clim_time1))
+BA437*clim_sens1*life3_CO2/(life3_CO2-clim_time1)*(EXP(-1/life3_CO2)-EXP(-1/clim_time1)))
+AL437*EXP(-1/clim_time1)</f>
        <v>7.7583693524740666E-16</v>
      </c>
      <c r="AM438" s="113">
        <f>A_CO2*(AX437*clim_sens2*(1-EXP(-1/clim_time2))
+AY437*clim_sens2*life1_CO2/(life1_CO2-clim_time2)*(EXP(-1/life1_CO2)-EXP(-1/clim_time2))
+AZ437*clim_sens2*life2_CO2/(life2_CO2-clim_time2)*(EXP(-1/life2_CO2)-EXP(-1/clim_time2))
+BA437*clim_sens2*life3_CO2/(life3_CO2-clim_time2)*(EXP(-1/life3_CO2)-EXP(-1/clim_time2)))
+AM437*EXP(-1/clim_time2)</f>
        <v>4.1339072634568234E-16</v>
      </c>
      <c r="AN438" s="113">
        <f t="shared" si="82"/>
        <v>3.3072122579380397E-28</v>
      </c>
      <c r="AO438" s="113">
        <f t="shared" si="83"/>
        <v>9.8444053424180506E-16</v>
      </c>
      <c r="AP438" s="113">
        <f t="shared" si="84"/>
        <v>6.8674556096928907E-15</v>
      </c>
      <c r="AQ438" s="113">
        <f t="shared" si="85"/>
        <v>2.0589160034236065E-14</v>
      </c>
      <c r="AR438" s="113">
        <f t="shared" si="86"/>
        <v>-1.3785380845694922E-35</v>
      </c>
      <c r="AS438" s="113">
        <f t="shared" si="87"/>
        <v>-1.2872456943945784E-15</v>
      </c>
      <c r="AT438" s="113">
        <f t="shared" si="88"/>
        <v>5.7262400121671273E-16</v>
      </c>
      <c r="AU438" s="113">
        <f t="shared" si="89"/>
        <v>1.97003814153506E-13</v>
      </c>
      <c r="AV438" s="113">
        <f t="shared" si="90"/>
        <v>0</v>
      </c>
      <c r="AW438" s="149">
        <f>T437*Other_forcing_efficacy*clim_sens2*(1-EXP(-1/clim_time2))
+AW437*EXP(-1/clim_time2)</f>
        <v>0</v>
      </c>
      <c r="AX438" s="113">
        <f>p_0*(inventory[[#This Row],[CO2_flux]]+inventory[[#This Row],[CH4_to_CO2]])+AX437</f>
        <v>0.51608749999999959</v>
      </c>
      <c r="AY438" s="113">
        <f>p_1*(inventory[[#This Row],[CO2_flux]]+inventory[[#This Row],[CH4_to_CO2]])+AY437*EXP(-1/life1_CO2)</f>
        <v>0.18185629626513114</v>
      </c>
      <c r="AZ438" s="113">
        <f>p_2*(inventory[[#This Row],[CO2_flux]]+inventory[[#This Row],[CH4_to_CO2]])+AZ437*EXP(-1/life2_CO2)</f>
        <v>6.6227076487569619E-6</v>
      </c>
      <c r="BA438" s="113">
        <f>p_3*(inventory[[#This Row],[CO2_flux]]+inventory[[#This Row],[CH4_to_CO2]])+BA437*EXP(-1/life3_CO2)</f>
        <v>1.8205537144571165E-16</v>
      </c>
      <c r="BB438" s="113">
        <f>IF(fossil_CH4,K437*(1-EXP(-1/life_CH4))*CH4_to_CO2,0)</f>
        <v>9.2741677529036735E-17</v>
      </c>
    </row>
    <row r="439" spans="1:54" x14ac:dyDescent="0.2">
      <c r="A439" s="43">
        <v>432</v>
      </c>
      <c r="B439" s="107">
        <v>0</v>
      </c>
      <c r="C439" s="107">
        <v>0</v>
      </c>
      <c r="D439" s="107">
        <v>0</v>
      </c>
      <c r="E439" s="107">
        <v>0</v>
      </c>
      <c r="F439" s="107">
        <v>0</v>
      </c>
      <c r="G439" s="107">
        <v>0</v>
      </c>
      <c r="H439" s="131">
        <f>SUM(inventory[[#This Row],[CO2_IRF]:[other_IRF]])</f>
        <v>5.213137858890002E-10</v>
      </c>
      <c r="I439" s="133">
        <f>SUM(inventory[[#This Row],[CO2_temp]:[other_temp]])</f>
        <v>2.2533146150170296E-13</v>
      </c>
      <c r="J439" s="117">
        <f>SUM(inventory[[#This Row],[CO2_mass0]:[CO2_mass3]])</f>
        <v>0.69748972815924981</v>
      </c>
      <c r="K439" s="117">
        <f>inventory[[#This Row],[CH4_flux]]+K438*EXP(-1/life_CH4)</f>
        <v>7.4086764786373595E-16</v>
      </c>
      <c r="L439" s="117">
        <f>inventory[[#This Row],[Gas1_flux]]+L438*EXP(-1/life_gas1)</f>
        <v>2.8148873755446686E-2</v>
      </c>
      <c r="M439" s="117">
        <f>inventory[[#This Row],[Gas2_flux]]+M438*EXP(-1/life_gas2)</f>
        <v>0</v>
      </c>
      <c r="N439" s="140">
        <f>inventory[[#This Row],[Gas3_flux]]+N438*EXP(-1/life_gas3)</f>
        <v>6.7728736490852502E-5</v>
      </c>
      <c r="O439" s="3">
        <f>inventory[[#This Row],[CO2]]*A_CO2</f>
        <v>1.2217927568165577E-15</v>
      </c>
      <c r="P439" s="3">
        <f>inventory[[#This Row],[CH4]]*A_CH4</f>
        <v>1.5597223503409747E-28</v>
      </c>
      <c r="Q439" s="3">
        <f>inventory[[#This Row],[gas1]]*A_gas1</f>
        <v>1.0044545982448174E-14</v>
      </c>
      <c r="R439" s="3">
        <f>inventory[[#This Row],[gas2]]*A_gas2</f>
        <v>0</v>
      </c>
      <c r="S439" s="3">
        <f>inventory[[#This Row],[gas3]]*A_gas3</f>
        <v>7.2186796834525697E-16</v>
      </c>
      <c r="T439" s="142">
        <f>inventory[[#This Row],[Other_forcing]]/earth_area</f>
        <v>0</v>
      </c>
      <c r="U439" s="3">
        <f>U438+A_CO2*(AX438+AY438*life1_CO2*(1-EXP(-1/life1_CO2))+AZ438*life2_CO2*(1-EXP(-1/life2_CO2))+BA438*life3_CO2*(1-EXP(-1/life3_CO2)))</f>
        <v>6.7388462578340244E-13</v>
      </c>
      <c r="V439" s="3">
        <f t="shared" si="78"/>
        <v>2.6105279667692147E-12</v>
      </c>
      <c r="W439" s="3">
        <f t="shared" si="79"/>
        <v>4.1961828123798389E-11</v>
      </c>
      <c r="X439" s="3">
        <f t="shared" si="80"/>
        <v>-3.5199999999999995E-12</v>
      </c>
      <c r="Y439" s="3">
        <f t="shared" si="81"/>
        <v>4.7958754517264916E-10</v>
      </c>
      <c r="Z439" s="142">
        <f>Z438+inventory[[#This Row],[Other_radfor]]</f>
        <v>0</v>
      </c>
      <c r="AA439" s="3">
        <f>SUM(inventory[[#This Row],[CO2_temp_s1]:[CO2_temp_s2]])</f>
        <v>1.1889778776578215E-15</v>
      </c>
      <c r="AB439" s="3">
        <f>inventory[[#This Row],[CH4_temp_s1]]+inventory[[#This Row],[CH4_temp_s2]]</f>
        <v>9.8203946096010306E-16</v>
      </c>
      <c r="AC439" s="3">
        <f>inventory[[#This Row],[gas1_temp_s1]]+inventory[[#This Row],[gas1_temp_s2]]</f>
        <v>2.7360429809048924E-14</v>
      </c>
      <c r="AD439" s="3">
        <f>inventory[[#This Row],[gas2_temp_s1]]+inventory[[#This Row],[gas2_temp_s2]]</f>
        <v>-1.2841060723080396E-15</v>
      </c>
      <c r="AE439" s="3">
        <f>inventory[[#This Row],[gas3_temp_s1]]+inventory[[#This Row],[gas3_temp_s2]]</f>
        <v>1.9708412042634415E-13</v>
      </c>
      <c r="AF439" s="142">
        <f>inventory[[#This Row],[other_temp_s1]]+inventory[[#This Row],[other_temp_s2]]</f>
        <v>0</v>
      </c>
      <c r="AG439" s="118">
        <f>inventory[[#This Row],[CO2_flux]]+AG438</f>
        <v>1</v>
      </c>
      <c r="AH439" s="118">
        <f>inventory[[#This Row],[CH4_flux]]+AH438</f>
        <v>1</v>
      </c>
      <c r="AI439" s="118">
        <f>inventory[[#This Row],[Gas1_flux]]+AI438</f>
        <v>1</v>
      </c>
      <c r="AJ439" s="118">
        <f>inventory[[#This Row],[Gas2_flux]]+AJ438</f>
        <v>1</v>
      </c>
      <c r="AK439" s="144">
        <f>inventory[[#This Row],[Gas3_flux]]+AK438</f>
        <v>1</v>
      </c>
      <c r="AL439" s="113">
        <f>A_CO2*(AX438*clim_sens1*(1-EXP(-1/clim_time1))
+AY438*clim_sens1*life1_CO2/(life1_CO2-clim_time1)*(EXP(-1/life1_CO2)-EXP(-1/clim_time1))
+AZ438*clim_sens1*life2_CO2/(life2_CO2-clim_time1)*(EXP(-1/life2_CO2)-EXP(-1/clim_time1))
+BA438*clim_sens1*life3_CO2/(life3_CO2-clim_time1)*(EXP(-1/life3_CO2)-EXP(-1/clim_time1)))
+AL438*EXP(-1/clim_time1)</f>
        <v>7.7531658724580956E-16</v>
      </c>
      <c r="AM439" s="113">
        <f>A_CO2*(AX438*clim_sens2*(1-EXP(-1/clim_time2))
+AY438*clim_sens2*life1_CO2/(life1_CO2-clim_time2)*(EXP(-1/life1_CO2)-EXP(-1/clim_time2))
+AZ438*clim_sens2*life2_CO2/(life2_CO2-clim_time2)*(EXP(-1/life2_CO2)-EXP(-1/clim_time2))
+BA438*clim_sens2*life3_CO2/(life3_CO2-clim_time2)*(EXP(-1/life3_CO2)-EXP(-1/clim_time2)))
+AM438*EXP(-1/clim_time2)</f>
        <v>4.1366129041201201E-16</v>
      </c>
      <c r="AN439" s="113">
        <f t="shared" si="82"/>
        <v>3.050972699151957E-28</v>
      </c>
      <c r="AO439" s="113">
        <f t="shared" si="83"/>
        <v>9.8203946095979797E-16</v>
      </c>
      <c r="AP439" s="113">
        <f t="shared" si="84"/>
        <v>6.8109336616865055E-15</v>
      </c>
      <c r="AQ439" s="113">
        <f t="shared" si="85"/>
        <v>2.0549496147362417E-14</v>
      </c>
      <c r="AR439" s="113">
        <f t="shared" si="86"/>
        <v>-1.2238185866651051E-35</v>
      </c>
      <c r="AS439" s="113">
        <f t="shared" si="87"/>
        <v>-1.2841060723080396E-15</v>
      </c>
      <c r="AT439" s="113">
        <f t="shared" si="88"/>
        <v>5.6003937052359483E-16</v>
      </c>
      <c r="AU439" s="113">
        <f t="shared" si="89"/>
        <v>1.9652408105582055E-13</v>
      </c>
      <c r="AV439" s="113">
        <f t="shared" si="90"/>
        <v>0</v>
      </c>
      <c r="AW439" s="149">
        <f>T438*Other_forcing_efficacy*clim_sens2*(1-EXP(-1/clim_time2))
+AW438*EXP(-1/clim_time2)</f>
        <v>0</v>
      </c>
      <c r="AX439" s="113">
        <f>p_0*(inventory[[#This Row],[CO2_flux]]+inventory[[#This Row],[CH4_to_CO2]])+AX438</f>
        <v>0.51608749999999959</v>
      </c>
      <c r="AY439" s="113">
        <f>p_1*(inventory[[#This Row],[CO2_flux]]+inventory[[#This Row],[CH4_to_CO2]])+AY438*EXP(-1/life1_CO2)</f>
        <v>0.18139578423939576</v>
      </c>
      <c r="AZ439" s="113">
        <f>p_2*(inventory[[#This Row],[CO2_flux]]+inventory[[#This Row],[CH4_to_CO2]])+AZ438*EXP(-1/life2_CO2)</f>
        <v>6.4439198542514736E-6</v>
      </c>
      <c r="BA439" s="113">
        <f>p_3*(inventory[[#This Row],[CO2_flux]]+inventory[[#This Row],[CH4_to_CO2]])+BA438*EXP(-1/life3_CO2)</f>
        <v>1.6794989959442439E-16</v>
      </c>
      <c r="BB439" s="113">
        <f>IF(fossil_CH4,K438*(1-EXP(-1/life_CH4))*CH4_to_CO2,0)</f>
        <v>8.5556143197153109E-17</v>
      </c>
    </row>
    <row r="440" spans="1:54" x14ac:dyDescent="0.2">
      <c r="A440" s="43">
        <v>433</v>
      </c>
      <c r="B440" s="107">
        <v>0</v>
      </c>
      <c r="C440" s="107">
        <v>0</v>
      </c>
      <c r="D440" s="107">
        <v>0</v>
      </c>
      <c r="E440" s="107">
        <v>0</v>
      </c>
      <c r="F440" s="107">
        <v>0</v>
      </c>
      <c r="G440" s="107">
        <v>0</v>
      </c>
      <c r="H440" s="131">
        <f>SUM(inventory[[#This Row],[CO2_IRF]:[other_IRF]])</f>
        <v>5.2132572433911431E-10</v>
      </c>
      <c r="I440" s="133">
        <f>SUM(inventory[[#This Row],[CO2_temp]:[other_temp]])</f>
        <v>2.2474534967107635E-13</v>
      </c>
      <c r="J440" s="117">
        <f>SUM(inventory[[#This Row],[CO2_mass0]:[CO2_mass3]])</f>
        <v>0.69703020832014018</v>
      </c>
      <c r="K440" s="117">
        <f>inventory[[#This Row],[CH4_flux]]+K439*EXP(-1/life_CH4)</f>
        <v>6.83465948207829E-16</v>
      </c>
      <c r="L440" s="117">
        <f>inventory[[#This Row],[Gas1_flux]]+L439*EXP(-1/life_gas1)</f>
        <v>2.7917197095375081E-2</v>
      </c>
      <c r="M440" s="117">
        <f>inventory[[#This Row],[Gas2_flux]]+M439*EXP(-1/life_gas2)</f>
        <v>0</v>
      </c>
      <c r="N440" s="140">
        <f>inventory[[#This Row],[Gas3_flux]]+N439*EXP(-1/life_gas3)</f>
        <v>6.6240253412536143E-5</v>
      </c>
      <c r="O440" s="3">
        <f>inventory[[#This Row],[CO2]]*A_CO2</f>
        <v>1.2209878159143893E-15</v>
      </c>
      <c r="P440" s="3">
        <f>inventory[[#This Row],[CH4]]*A_CH4</f>
        <v>1.4388765904282072E-28</v>
      </c>
      <c r="Q440" s="3">
        <f>inventory[[#This Row],[gas1]]*A_gas1</f>
        <v>9.96187529070517E-15</v>
      </c>
      <c r="R440" s="3">
        <f>inventory[[#This Row],[gas2]]*A_gas2</f>
        <v>0</v>
      </c>
      <c r="S440" s="3">
        <f>inventory[[#This Row],[gas3]]*A_gas3</f>
        <v>7.0600338395565083E-16</v>
      </c>
      <c r="T440" s="142">
        <f>inventory[[#This Row],[Other_forcing]]/earth_area</f>
        <v>0</v>
      </c>
      <c r="U440" s="3">
        <f>U439+A_CO2*(AX439+AY439*life1_CO2*(1-EXP(-1/life1_CO2))+AZ439*life2_CO2*(1-EXP(-1/life2_CO2))+BA439*life3_CO2*(1-EXP(-1/life3_CO2)))</f>
        <v>6.7510601589906029E-13</v>
      </c>
      <c r="V440" s="3">
        <f t="shared" si="78"/>
        <v>2.6105279667692147E-12</v>
      </c>
      <c r="W440" s="3">
        <f t="shared" si="79"/>
        <v>4.197183127749929E-11</v>
      </c>
      <c r="X440" s="3">
        <f t="shared" si="80"/>
        <v>-3.5199999999999995E-12</v>
      </c>
      <c r="Y440" s="3">
        <f t="shared" si="81"/>
        <v>4.7958825907894669E-10</v>
      </c>
      <c r="Z440" s="142">
        <f>Z439+inventory[[#This Row],[Other_radfor]]</f>
        <v>0</v>
      </c>
      <c r="AA440" s="3">
        <f>SUM(inventory[[#This Row],[CO2_temp_s1]:[CO2_temp_s2]])</f>
        <v>1.1887279144429282E-15</v>
      </c>
      <c r="AB440" s="3">
        <f>inventory[[#This Row],[CH4_temp_s1]]+inventory[[#This Row],[CH4_temp_s2]]</f>
        <v>9.7964424395146315E-16</v>
      </c>
      <c r="AC440" s="3">
        <f>inventory[[#This Row],[gas1_temp_s1]]+inventory[[#This Row],[gas1_temp_s2]]</f>
        <v>2.7264719053874159E-14</v>
      </c>
      <c r="AD440" s="3">
        <f>inventory[[#This Row],[gas2_temp_s1]]+inventory[[#This Row],[gas2_temp_s2]]</f>
        <v>-1.2809741078325451E-15</v>
      </c>
      <c r="AE440" s="3">
        <f>inventory[[#This Row],[gas3_temp_s1]]+inventory[[#This Row],[gas3_temp_s2]]</f>
        <v>1.9659323256664035E-13</v>
      </c>
      <c r="AF440" s="142">
        <f>inventory[[#This Row],[other_temp_s1]]+inventory[[#This Row],[other_temp_s2]]</f>
        <v>0</v>
      </c>
      <c r="AG440" s="118">
        <f>inventory[[#This Row],[CO2_flux]]+AG439</f>
        <v>1</v>
      </c>
      <c r="AH440" s="118">
        <f>inventory[[#This Row],[CH4_flux]]+AH439</f>
        <v>1</v>
      </c>
      <c r="AI440" s="118">
        <f>inventory[[#This Row],[Gas1_flux]]+AI439</f>
        <v>1</v>
      </c>
      <c r="AJ440" s="118">
        <f>inventory[[#This Row],[Gas2_flux]]+AJ439</f>
        <v>1</v>
      </c>
      <c r="AK440" s="144">
        <f>inventory[[#This Row],[Gas3_flux]]+AK439</f>
        <v>1</v>
      </c>
      <c r="AL440" s="113">
        <f>A_CO2*(AX439*clim_sens1*(1-EXP(-1/clim_time1))
+AY439*clim_sens1*life1_CO2/(life1_CO2-clim_time1)*(EXP(-1/life1_CO2)-EXP(-1/clim_time1))
+AZ439*clim_sens1*life2_CO2/(life2_CO2-clim_time1)*(EXP(-1/life2_CO2)-EXP(-1/clim_time1))
+BA439*clim_sens1*life3_CO2/(life3_CO2-clim_time1)*(EXP(-1/life3_CO2)-EXP(-1/clim_time1)))
+AL439*EXP(-1/clim_time1)</f>
        <v>7.7479756319145584E-16</v>
      </c>
      <c r="AM440" s="113">
        <f>A_CO2*(AX439*clim_sens2*(1-EXP(-1/clim_time2))
+AY439*clim_sens2*life1_CO2/(life1_CO2-clim_time2)*(EXP(-1/life1_CO2)-EXP(-1/clim_time2))
+AZ439*clim_sens2*life2_CO2/(life2_CO2-clim_time2)*(EXP(-1/life2_CO2)-EXP(-1/clim_time2))
+BA439*clim_sens2*life3_CO2/(life3_CO2-clim_time2)*(EXP(-1/life3_CO2)-EXP(-1/clim_time2)))
+AM439*EXP(-1/clim_time2)</f>
        <v>4.139303512514723E-16</v>
      </c>
      <c r="AN440" s="113">
        <f t="shared" si="82"/>
        <v>2.8145863295504272E-28</v>
      </c>
      <c r="AO440" s="113">
        <f t="shared" si="83"/>
        <v>9.7964424395118172E-16</v>
      </c>
      <c r="AP440" s="113">
        <f t="shared" si="84"/>
        <v>6.7548769122613719E-15</v>
      </c>
      <c r="AQ440" s="113">
        <f t="shared" si="85"/>
        <v>2.0509842141612787E-14</v>
      </c>
      <c r="AR440" s="113">
        <f t="shared" si="86"/>
        <v>-1.0864639503483188E-35</v>
      </c>
      <c r="AS440" s="113">
        <f t="shared" si="87"/>
        <v>-1.2809741078325451E-15</v>
      </c>
      <c r="AT440" s="113">
        <f t="shared" si="88"/>
        <v>5.4773131386395371E-16</v>
      </c>
      <c r="AU440" s="113">
        <f t="shared" si="89"/>
        <v>1.9604550125277641E-13</v>
      </c>
      <c r="AV440" s="113">
        <f t="shared" si="90"/>
        <v>0</v>
      </c>
      <c r="AW440" s="149">
        <f>T439*Other_forcing_efficacy*clim_sens2*(1-EXP(-1/clim_time2))
+AW439*EXP(-1/clim_time2)</f>
        <v>0</v>
      </c>
      <c r="AX440" s="113">
        <f>p_0*(inventory[[#This Row],[CO2_flux]]+inventory[[#This Row],[CH4_to_CO2]])+AX439</f>
        <v>0.51608749999999959</v>
      </c>
      <c r="AY440" s="113">
        <f>p_1*(inventory[[#This Row],[CO2_flux]]+inventory[[#This Row],[CH4_to_CO2]])+AY439*EXP(-1/life1_CO2)</f>
        <v>0.18093643836149362</v>
      </c>
      <c r="AZ440" s="113">
        <f>p_2*(inventory[[#This Row],[CO2_flux]]+inventory[[#This Row],[CH4_to_CO2]])+AZ439*EXP(-1/life2_CO2)</f>
        <v>6.2699586468688604E-6</v>
      </c>
      <c r="BA440" s="113">
        <f>p_3*(inventory[[#This Row],[CO2_flux]]+inventory[[#This Row],[CH4_to_CO2]])+BA439*EXP(-1/life3_CO2)</f>
        <v>1.5493730588547083E-16</v>
      </c>
      <c r="BB440" s="113">
        <f>IF(fossil_CH4,K439*(1-EXP(-1/life_CH4))*CH4_to_CO2,0)</f>
        <v>7.8927337026872062E-17</v>
      </c>
    </row>
    <row r="441" spans="1:54" x14ac:dyDescent="0.2">
      <c r="A441" s="43">
        <v>434</v>
      </c>
      <c r="B441" s="107">
        <v>0</v>
      </c>
      <c r="C441" s="107">
        <v>0</v>
      </c>
      <c r="D441" s="107">
        <v>0</v>
      </c>
      <c r="E441" s="107">
        <v>0</v>
      </c>
      <c r="F441" s="107">
        <v>0</v>
      </c>
      <c r="G441" s="107">
        <v>0</v>
      </c>
      <c r="H441" s="131">
        <f>SUM(inventory[[#This Row],[CO2_IRF]:[other_IRF]])</f>
        <v>5.2133756396568467E-10</v>
      </c>
      <c r="I441" s="133">
        <f>SUM(inventory[[#This Row],[CO2_temp]:[other_temp]])</f>
        <v>2.2416112915459555E-13</v>
      </c>
      <c r="J441" s="117">
        <f>SUM(inventory[[#This Row],[CO2_mass0]:[CO2_mass3]])</f>
        <v>0.69657185637213259</v>
      </c>
      <c r="K441" s="117">
        <f>inventory[[#This Row],[CH4_flux]]+K440*EXP(-1/life_CH4)</f>
        <v>6.3051167601469202E-16</v>
      </c>
      <c r="L441" s="117">
        <f>inventory[[#This Row],[Gas1_flux]]+L440*EXP(-1/life_gas1)</f>
        <v>2.7687427228281703E-2</v>
      </c>
      <c r="M441" s="117">
        <f>inventory[[#This Row],[Gas2_flux]]+M440*EXP(-1/life_gas2)</f>
        <v>0</v>
      </c>
      <c r="N441" s="140">
        <f>inventory[[#This Row],[Gas3_flux]]+N440*EXP(-1/life_gas3)</f>
        <v>6.4784482916636457E-5</v>
      </c>
      <c r="O441" s="3">
        <f>inventory[[#This Row],[CO2]]*A_CO2</f>
        <v>1.2201849208070644E-15</v>
      </c>
      <c r="P441" s="3">
        <f>inventory[[#This Row],[CH4]]*A_CH4</f>
        <v>1.3273938416216801E-28</v>
      </c>
      <c r="Q441" s="3">
        <f>inventory[[#This Row],[gas1]]*A_gas1</f>
        <v>9.8798850123213382E-15</v>
      </c>
      <c r="R441" s="3">
        <f>inventory[[#This Row],[gas2]]*A_gas2</f>
        <v>0</v>
      </c>
      <c r="S441" s="3">
        <f>inventory[[#This Row],[gas3]]*A_gas3</f>
        <v>6.9048745756015397E-16</v>
      </c>
      <c r="T441" s="142">
        <f>inventory[[#This Row],[Other_forcing]]/earth_area</f>
        <v>0</v>
      </c>
      <c r="U441" s="3">
        <f>U440+A_CO2*(AX440+AY440*life1_CO2*(1-EXP(-1/life1_CO2))+AZ440*life2_CO2*(1-EXP(-1/life2_CO2))+BA440*life3_CO2*(1-EXP(-1/life3_CO2)))</f>
        <v>6.7632660209716262E-13</v>
      </c>
      <c r="V441" s="3">
        <f t="shared" si="78"/>
        <v>2.6105279667692147E-12</v>
      </c>
      <c r="W441" s="3">
        <f t="shared" si="79"/>
        <v>4.1981752101183734E-11</v>
      </c>
      <c r="X441" s="3">
        <f t="shared" si="80"/>
        <v>-3.5199999999999995E-12</v>
      </c>
      <c r="Y441" s="3">
        <f t="shared" si="81"/>
        <v>4.7958895729563454E-10</v>
      </c>
      <c r="Z441" s="142">
        <f>Z440+inventory[[#This Row],[Other_radfor]]</f>
        <v>0</v>
      </c>
      <c r="AA441" s="3">
        <f>SUM(inventory[[#This Row],[CO2_temp_s1]:[CO2_temp_s2]])</f>
        <v>1.1884777742361509E-15</v>
      </c>
      <c r="AB441" s="3">
        <f>inventory[[#This Row],[CH4_temp_s1]]+inventory[[#This Row],[CH4_temp_s2]]</f>
        <v>9.7725486893262955E-16</v>
      </c>
      <c r="AC441" s="3">
        <f>inventory[[#This Row],[gas1_temp_s1]]+inventory[[#This Row],[gas1_temp_s2]]</f>
        <v>2.7169480240424361E-14</v>
      </c>
      <c r="AD441" s="3">
        <f>inventory[[#This Row],[gas2_temp_s1]]+inventory[[#This Row],[gas2_temp_s2]]</f>
        <v>-1.2778497822910044E-15</v>
      </c>
      <c r="AE441" s="3">
        <f>inventory[[#This Row],[gas3_temp_s1]]+inventory[[#This Row],[gas3_temp_s2]]</f>
        <v>1.9610376605329341E-13</v>
      </c>
      <c r="AF441" s="142">
        <f>inventory[[#This Row],[other_temp_s1]]+inventory[[#This Row],[other_temp_s2]]</f>
        <v>0</v>
      </c>
      <c r="AG441" s="118">
        <f>inventory[[#This Row],[CO2_flux]]+AG440</f>
        <v>1</v>
      </c>
      <c r="AH441" s="118">
        <f>inventory[[#This Row],[CH4_flux]]+AH440</f>
        <v>1</v>
      </c>
      <c r="AI441" s="118">
        <f>inventory[[#This Row],[Gas1_flux]]+AI440</f>
        <v>1</v>
      </c>
      <c r="AJ441" s="118">
        <f>inventory[[#This Row],[Gas2_flux]]+AJ440</f>
        <v>1</v>
      </c>
      <c r="AK441" s="144">
        <f>inventory[[#This Row],[Gas3_flux]]+AK440</f>
        <v>1</v>
      </c>
      <c r="AL441" s="113">
        <f>A_CO2*(AX440*clim_sens1*(1-EXP(-1/clim_time1))
+AY440*clim_sens1*life1_CO2/(life1_CO2-clim_time1)*(EXP(-1/life1_CO2)-EXP(-1/clim_time1))
+AZ440*clim_sens1*life2_CO2/(life2_CO2-clim_time1)*(EXP(-1/life2_CO2)-EXP(-1/clim_time1))
+BA440*clim_sens1*life3_CO2/(life3_CO2-clim_time1)*(EXP(-1/life3_CO2)-EXP(-1/clim_time1)))
+AL440*EXP(-1/clim_time1)</f>
        <v>7.7427985956226084E-16</v>
      </c>
      <c r="AM441" s="113">
        <f>A_CO2*(AX440*clim_sens2*(1-EXP(-1/clim_time2))
+AY440*clim_sens2*life1_CO2/(life1_CO2-clim_time2)*(EXP(-1/life1_CO2)-EXP(-1/clim_time2))
+AZ440*clim_sens2*life2_CO2/(life2_CO2-clim_time2)*(EXP(-1/life2_CO2)-EXP(-1/clim_time2))
+BA440*clim_sens2*life3_CO2/(life3_CO2-clim_time2)*(EXP(-1/life3_CO2)-EXP(-1/clim_time2)))
+AM440*EXP(-1/clim_time2)</f>
        <v>4.1419791467389007E-16</v>
      </c>
      <c r="AN441" s="113">
        <f t="shared" si="82"/>
        <v>2.5965149435760559E-28</v>
      </c>
      <c r="AO441" s="113">
        <f t="shared" si="83"/>
        <v>9.7725486893236982E-16</v>
      </c>
      <c r="AP441" s="113">
        <f t="shared" si="84"/>
        <v>6.6992815326442846E-15</v>
      </c>
      <c r="AQ441" s="113">
        <f t="shared" si="85"/>
        <v>2.0470198707780077E-14</v>
      </c>
      <c r="AR441" s="113">
        <f t="shared" si="86"/>
        <v>-9.6452523949898847E-36</v>
      </c>
      <c r="AS441" s="113">
        <f t="shared" si="87"/>
        <v>-1.2778497822910044E-15</v>
      </c>
      <c r="AT441" s="113">
        <f t="shared" si="88"/>
        <v>5.3569375293498821E-16</v>
      </c>
      <c r="AU441" s="113">
        <f t="shared" si="89"/>
        <v>1.9556807230035841E-13</v>
      </c>
      <c r="AV441" s="113">
        <f t="shared" si="90"/>
        <v>0</v>
      </c>
      <c r="AW441" s="149">
        <f>T440*Other_forcing_efficacy*clim_sens2*(1-EXP(-1/clim_time2))
+AW440*EXP(-1/clim_time2)</f>
        <v>0</v>
      </c>
      <c r="AX441" s="113">
        <f>p_0*(inventory[[#This Row],[CO2_flux]]+inventory[[#This Row],[CH4_to_CO2]])+AX440</f>
        <v>0.51608749999999959</v>
      </c>
      <c r="AY441" s="113">
        <f>p_1*(inventory[[#This Row],[CO2_flux]]+inventory[[#This Row],[CH4_to_CO2]])+AY440*EXP(-1/life1_CO2)</f>
        <v>0.18047825567840567</v>
      </c>
      <c r="AZ441" s="113">
        <f>p_2*(inventory[[#This Row],[CO2_flux]]+inventory[[#This Row],[CH4_to_CO2]])+AZ440*EXP(-1/life2_CO2)</f>
        <v>6.1006937272041651E-6</v>
      </c>
      <c r="BA441" s="113">
        <f>p_3*(inventory[[#This Row],[CO2_flux]]+inventory[[#This Row],[CH4_to_CO2]])+BA440*EXP(-1/life3_CO2)</f>
        <v>1.4293291519088763E-16</v>
      </c>
      <c r="BB441" s="113">
        <f>IF(fossil_CH4,K440*(1-EXP(-1/life_CH4))*CH4_to_CO2,0)</f>
        <v>7.2812124265563391E-17</v>
      </c>
    </row>
    <row r="442" spans="1:54" x14ac:dyDescent="0.2">
      <c r="A442" s="43">
        <v>435</v>
      </c>
      <c r="B442" s="107">
        <v>0</v>
      </c>
      <c r="C442" s="107">
        <v>0</v>
      </c>
      <c r="D442" s="107">
        <v>0</v>
      </c>
      <c r="E442" s="107">
        <v>0</v>
      </c>
      <c r="F442" s="107">
        <v>0</v>
      </c>
      <c r="G442" s="107">
        <v>0</v>
      </c>
      <c r="H442" s="131">
        <f>SUM(inventory[[#This Row],[CO2_IRF]:[other_IRF]])</f>
        <v>5.2134930579317632E-10</v>
      </c>
      <c r="I442" s="133">
        <f>SUM(inventory[[#This Row],[CO2_temp]:[other_temp]])</f>
        <v>2.2357878845400733E-13</v>
      </c>
      <c r="J442" s="117">
        <f>SUM(inventory[[#This Row],[CO2_mass0]:[CO2_mass3]])</f>
        <v>0.69611466924290388</v>
      </c>
      <c r="K442" s="117">
        <f>inventory[[#This Row],[CH4_flux]]+K441*EXP(-1/life_CH4)</f>
        <v>5.8166024896088907E-16</v>
      </c>
      <c r="L442" s="117">
        <f>inventory[[#This Row],[Gas1_flux]]+L441*EXP(-1/life_gas1)</f>
        <v>2.7459548460486146E-2</v>
      </c>
      <c r="M442" s="117">
        <f>inventory[[#This Row],[Gas2_flux]]+M441*EXP(-1/life_gas2)</f>
        <v>0</v>
      </c>
      <c r="N442" s="140">
        <f>inventory[[#This Row],[Gas3_flux]]+N441*EXP(-1/life_gas3)</f>
        <v>6.3360706074558321E-5</v>
      </c>
      <c r="O442" s="3">
        <f>inventory[[#This Row],[CO2]]*A_CO2</f>
        <v>1.2193840661127946E-15</v>
      </c>
      <c r="P442" s="3">
        <f>inventory[[#This Row],[CH4]]*A_CH4</f>
        <v>1.2245486669922135E-28</v>
      </c>
      <c r="Q442" s="3">
        <f>inventory[[#This Row],[gas1]]*A_gas1</f>
        <v>9.7985695472184688E-15</v>
      </c>
      <c r="R442" s="3">
        <f>inventory[[#This Row],[gas2]]*A_gas2</f>
        <v>0</v>
      </c>
      <c r="S442" s="3">
        <f>inventory[[#This Row],[gas3]]*A_gas3</f>
        <v>6.7531252665757047E-16</v>
      </c>
      <c r="T442" s="142">
        <f>inventory[[#This Row],[Other_forcing]]/earth_area</f>
        <v>0</v>
      </c>
      <c r="U442" s="3">
        <f>U441+A_CO2*(AX441+AY441*life1_CO2*(1-EXP(-1/life1_CO2))+AZ441*life2_CO2*(1-EXP(-1/life2_CO2))+BA441*life3_CO2*(1-EXP(-1/life3_CO2)))</f>
        <v>6.7754638642081184E-13</v>
      </c>
      <c r="V442" s="3">
        <f t="shared" si="78"/>
        <v>2.6105279667692147E-12</v>
      </c>
      <c r="W442" s="3">
        <f t="shared" si="79"/>
        <v>4.1991591272461179E-11</v>
      </c>
      <c r="X442" s="3">
        <f t="shared" si="80"/>
        <v>-3.5199999999999995E-12</v>
      </c>
      <c r="Y442" s="3">
        <f t="shared" si="81"/>
        <v>4.7958964016752511E-10</v>
      </c>
      <c r="Z442" s="142">
        <f>Z441+inventory[[#This Row],[Other_radfor]]</f>
        <v>0</v>
      </c>
      <c r="AA442" s="3">
        <f>SUM(inventory[[#This Row],[CO2_temp_s1]:[CO2_temp_s2]])</f>
        <v>1.1882274593189147E-15</v>
      </c>
      <c r="AB442" s="3">
        <f>inventory[[#This Row],[CH4_temp_s1]]+inventory[[#This Row],[CH4_temp_s2]]</f>
        <v>9.7487132165485344E-16</v>
      </c>
      <c r="AC442" s="3">
        <f>inventory[[#This Row],[gas1_temp_s1]]+inventory[[#This Row],[gas1_temp_s2]]</f>
        <v>2.7074710254662869E-14</v>
      </c>
      <c r="AD442" s="3">
        <f>inventory[[#This Row],[gas2_temp_s1]]+inventory[[#This Row],[gas2_temp_s2]]</f>
        <v>-1.2747330770518802E-15</v>
      </c>
      <c r="AE442" s="3">
        <f>inventory[[#This Row],[gas3_temp_s1]]+inventory[[#This Row],[gas3_temp_s2]]</f>
        <v>1.9561571249542256E-13</v>
      </c>
      <c r="AF442" s="142">
        <f>inventory[[#This Row],[other_temp_s1]]+inventory[[#This Row],[other_temp_s2]]</f>
        <v>0</v>
      </c>
      <c r="AG442" s="118">
        <f>inventory[[#This Row],[CO2_flux]]+AG441</f>
        <v>1</v>
      </c>
      <c r="AH442" s="118">
        <f>inventory[[#This Row],[CH4_flux]]+AH441</f>
        <v>1</v>
      </c>
      <c r="AI442" s="118">
        <f>inventory[[#This Row],[Gas1_flux]]+AI441</f>
        <v>1</v>
      </c>
      <c r="AJ442" s="118">
        <f>inventory[[#This Row],[Gas2_flux]]+AJ441</f>
        <v>1</v>
      </c>
      <c r="AK442" s="144">
        <f>inventory[[#This Row],[Gas3_flux]]+AK441</f>
        <v>1</v>
      </c>
      <c r="AL442" s="113">
        <f>A_CO2*(AX441*clim_sens1*(1-EXP(-1/clim_time1))
+AY441*clim_sens1*life1_CO2/(life1_CO2-clim_time1)*(EXP(-1/life1_CO2)-EXP(-1/clim_time1))
+AZ441*clim_sens1*life2_CO2/(life2_CO2-clim_time1)*(EXP(-1/life2_CO2)-EXP(-1/clim_time1))
+BA441*clim_sens1*life3_CO2/(life3_CO2-clim_time1)*(EXP(-1/life3_CO2)-EXP(-1/clim_time1)))
+AL441*EXP(-1/clim_time1)</f>
        <v>7.7376347284963404E-16</v>
      </c>
      <c r="AM442" s="113">
        <f>A_CO2*(AX441*clim_sens2*(1-EXP(-1/clim_time2))
+AY441*clim_sens2*life1_CO2/(life1_CO2-clim_time2)*(EXP(-1/life1_CO2)-EXP(-1/clim_time2))
+AZ441*clim_sens2*life2_CO2/(life2_CO2-clim_time2)*(EXP(-1/life2_CO2)-EXP(-1/clim_time2))
+BA441*clim_sens2*life3_CO2/(life3_CO2-clim_time2)*(EXP(-1/life3_CO2)-EXP(-1/clim_time2)))
+AM441*EXP(-1/clim_time2)</f>
        <v>4.1446398646928071E-16</v>
      </c>
      <c r="AN442" s="113">
        <f t="shared" si="82"/>
        <v>2.3953395143207845E-28</v>
      </c>
      <c r="AO442" s="113">
        <f t="shared" si="83"/>
        <v>9.7487132165461382E-16</v>
      </c>
      <c r="AP442" s="113">
        <f t="shared" si="84"/>
        <v>6.6441437255743981E-15</v>
      </c>
      <c r="AQ442" s="113">
        <f t="shared" si="85"/>
        <v>2.0430566529088473E-14</v>
      </c>
      <c r="AR442" s="113">
        <f t="shared" si="86"/>
        <v>-8.5627225581881977E-36</v>
      </c>
      <c r="AS442" s="113">
        <f t="shared" si="87"/>
        <v>-1.2747330770518802E-15</v>
      </c>
      <c r="AT442" s="113">
        <f t="shared" si="88"/>
        <v>5.2392074301753309E-16</v>
      </c>
      <c r="AU442" s="113">
        <f t="shared" si="89"/>
        <v>1.9509179175240502E-13</v>
      </c>
      <c r="AV442" s="113">
        <f t="shared" si="90"/>
        <v>0</v>
      </c>
      <c r="AW442" s="149">
        <f>T441*Other_forcing_efficacy*clim_sens2*(1-EXP(-1/clim_time2))
+AW441*EXP(-1/clim_time2)</f>
        <v>0</v>
      </c>
      <c r="AX442" s="113">
        <f>p_0*(inventory[[#This Row],[CO2_flux]]+inventory[[#This Row],[CH4_to_CO2]])+AX441</f>
        <v>0.51608749999999959</v>
      </c>
      <c r="AY442" s="113">
        <f>p_1*(inventory[[#This Row],[CO2_flux]]+inventory[[#This Row],[CH4_to_CO2]])+AY441*EXP(-1/life1_CO2)</f>
        <v>0.18002123324459079</v>
      </c>
      <c r="AZ442" s="113">
        <f>p_2*(inventory[[#This Row],[CO2_flux]]+inventory[[#This Row],[CH4_to_CO2]])+AZ441*EXP(-1/life2_CO2)</f>
        <v>5.9359983134383477E-6</v>
      </c>
      <c r="BA442" s="113">
        <f>p_3*(inventory[[#This Row],[CO2_flux]]+inventory[[#This Row],[CH4_to_CO2]])+BA441*EXP(-1/life3_CO2)</f>
        <v>1.3185861292868441E-16</v>
      </c>
      <c r="BB442" s="113">
        <f>IF(fossil_CH4,K441*(1-EXP(-1/life_CH4))*CH4_to_CO2,0)</f>
        <v>6.7170712198979045E-17</v>
      </c>
    </row>
    <row r="443" spans="1:54" x14ac:dyDescent="0.2">
      <c r="A443" s="43">
        <v>436</v>
      </c>
      <c r="B443" s="107">
        <v>0</v>
      </c>
      <c r="C443" s="107">
        <v>0</v>
      </c>
      <c r="D443" s="107">
        <v>0</v>
      </c>
      <c r="E443" s="107">
        <v>0</v>
      </c>
      <c r="F443" s="107">
        <v>0</v>
      </c>
      <c r="G443" s="107">
        <v>0</v>
      </c>
      <c r="H443" s="131">
        <f>SUM(inventory[[#This Row],[CO2_IRF]:[other_IRF]])</f>
        <v>5.213609508328942E-10</v>
      </c>
      <c r="I443" s="133">
        <f>SUM(inventory[[#This Row],[CO2_temp]:[other_temp]])</f>
        <v>2.2299831622347764E-13</v>
      </c>
      <c r="J443" s="117">
        <f>SUM(inventory[[#This Row],[CO2_mass0]:[CO2_mass3]])</f>
        <v>0.69565864387101295</v>
      </c>
      <c r="K443" s="117">
        <f>inventory[[#This Row],[CH4_flux]]+K442*EXP(-1/life_CH4)</f>
        <v>5.3659378262387613E-16</v>
      </c>
      <c r="L443" s="117">
        <f>inventory[[#This Row],[Gas1_flux]]+L442*EXP(-1/life_gas1)</f>
        <v>2.7233545227473357E-2</v>
      </c>
      <c r="M443" s="117">
        <f>inventory[[#This Row],[Gas2_flux]]+M442*EXP(-1/life_gas2)</f>
        <v>0</v>
      </c>
      <c r="N443" s="140">
        <f>inventory[[#This Row],[Gas3_flux]]+N442*EXP(-1/life_gas3)</f>
        <v>6.1968219757692011E-5</v>
      </c>
      <c r="O443" s="3">
        <f>inventory[[#This Row],[CO2]]*A_CO2</f>
        <v>1.2185852464688531E-15</v>
      </c>
      <c r="P443" s="3">
        <f>inventory[[#This Row],[CH4]]*A_CH4</f>
        <v>1.1296718357533137E-28</v>
      </c>
      <c r="Q443" s="3">
        <f>inventory[[#This Row],[gas1]]*A_gas1</f>
        <v>9.7179233414092702E-15</v>
      </c>
      <c r="R443" s="3">
        <f>inventory[[#This Row],[gas2]]*A_gas2</f>
        <v>0</v>
      </c>
      <c r="S443" s="3">
        <f>inventory[[#This Row],[gas3]]*A_gas3</f>
        <v>6.6047109714647047E-16</v>
      </c>
      <c r="T443" s="142">
        <f>inventory[[#This Row],[Other_forcing]]/earth_area</f>
        <v>0</v>
      </c>
      <c r="U443" s="3">
        <f>U442+A_CO2*(AX442+AY442*life1_CO2*(1-EXP(-1/life1_CO2))+AZ442*life2_CO2*(1-EXP(-1/life2_CO2))+BA442*life3_CO2*(1-EXP(-1/life3_CO2)))</f>
        <v>6.7876537090773809E-13</v>
      </c>
      <c r="V443" s="3">
        <f t="shared" si="78"/>
        <v>2.6105279667692147E-12</v>
      </c>
      <c r="W443" s="3">
        <f t="shared" si="79"/>
        <v>4.2001349463364091E-11</v>
      </c>
      <c r="X443" s="3">
        <f t="shared" si="80"/>
        <v>-3.5199999999999995E-12</v>
      </c>
      <c r="Y443" s="3">
        <f t="shared" si="81"/>
        <v>4.7959030803185311E-10</v>
      </c>
      <c r="Z443" s="142">
        <f>Z442+inventory[[#This Row],[Other_radfor]]</f>
        <v>0</v>
      </c>
      <c r="AA443" s="3">
        <f>SUM(inventory[[#This Row],[CO2_temp_s1]:[CO2_temp_s2]])</f>
        <v>1.1879769719662376E-15</v>
      </c>
      <c r="AB443" s="3">
        <f>inventory[[#This Row],[CH4_temp_s1]]+inventory[[#This Row],[CH4_temp_s2]]</f>
        <v>9.7249358790413886E-16</v>
      </c>
      <c r="AC443" s="3">
        <f>inventory[[#This Row],[gas1_temp_s1]]+inventory[[#This Row],[gas1_temp_s2]]</f>
        <v>2.6980406006304184E-14</v>
      </c>
      <c r="AD443" s="3">
        <f>inventory[[#This Row],[gas2_temp_s1]]+inventory[[#This Row],[gas2_temp_s2]]</f>
        <v>-1.2716239735290783E-15</v>
      </c>
      <c r="AE443" s="3">
        <f>inventory[[#This Row],[gas3_temp_s1]]+inventory[[#This Row],[gas3_temp_s2]]</f>
        <v>1.9512906363083217E-13</v>
      </c>
      <c r="AF443" s="142">
        <f>inventory[[#This Row],[other_temp_s1]]+inventory[[#This Row],[other_temp_s2]]</f>
        <v>0</v>
      </c>
      <c r="AG443" s="118">
        <f>inventory[[#This Row],[CO2_flux]]+AG442</f>
        <v>1</v>
      </c>
      <c r="AH443" s="118">
        <f>inventory[[#This Row],[CH4_flux]]+AH442</f>
        <v>1</v>
      </c>
      <c r="AI443" s="118">
        <f>inventory[[#This Row],[Gas1_flux]]+AI442</f>
        <v>1</v>
      </c>
      <c r="AJ443" s="118">
        <f>inventory[[#This Row],[Gas2_flux]]+AJ442</f>
        <v>1</v>
      </c>
      <c r="AK443" s="144">
        <f>inventory[[#This Row],[Gas3_flux]]+AK442</f>
        <v>1</v>
      </c>
      <c r="AL443" s="113">
        <f>A_CO2*(AX442*clim_sens1*(1-EXP(-1/clim_time1))
+AY442*clim_sens1*life1_CO2/(life1_CO2-clim_time1)*(EXP(-1/life1_CO2)-EXP(-1/clim_time1))
+AZ442*clim_sens1*life2_CO2/(life2_CO2-clim_time1)*(EXP(-1/life2_CO2)-EXP(-1/clim_time1))
+BA442*clim_sens1*life3_CO2/(life3_CO2-clim_time1)*(EXP(-1/life3_CO2)-EXP(-1/clim_time1)))
+AL442*EXP(-1/clim_time1)</f>
        <v>7.732483995583212E-16</v>
      </c>
      <c r="AM443" s="113">
        <f>A_CO2*(AX442*clim_sens2*(1-EXP(-1/clim_time2))
+AY442*clim_sens2*life1_CO2/(life1_CO2-clim_time2)*(EXP(-1/life1_CO2)-EXP(-1/clim_time2))
+AZ442*clim_sens2*life2_CO2/(life2_CO2-clim_time2)*(EXP(-1/life2_CO2)-EXP(-1/clim_time2))
+BA442*clim_sens2*life3_CO2/(life3_CO2-clim_time2)*(EXP(-1/life3_CO2)-EXP(-1/clim_time2)))
+AM442*EXP(-1/clim_time2)</f>
        <v>4.1472857240791641E-16</v>
      </c>
      <c r="AN443" s="113">
        <f t="shared" si="82"/>
        <v>2.2097509596820615E-28</v>
      </c>
      <c r="AO443" s="113">
        <f t="shared" si="83"/>
        <v>9.7249358790391798E-16</v>
      </c>
      <c r="AP443" s="113">
        <f t="shared" si="84"/>
        <v>6.5894597250438635E-15</v>
      </c>
      <c r="AQ443" s="113">
        <f t="shared" si="85"/>
        <v>2.0390946281260321E-14</v>
      </c>
      <c r="AR443" s="113">
        <f t="shared" si="86"/>
        <v>-7.6016898890681567E-36</v>
      </c>
      <c r="AS443" s="113">
        <f t="shared" si="87"/>
        <v>-1.2716239735290783E-15</v>
      </c>
      <c r="AT443" s="113">
        <f t="shared" si="88"/>
        <v>5.1240647004027394E-16</v>
      </c>
      <c r="AU443" s="113">
        <f t="shared" si="89"/>
        <v>1.9461665716079189E-13</v>
      </c>
      <c r="AV443" s="113">
        <f t="shared" si="90"/>
        <v>0</v>
      </c>
      <c r="AW443" s="149">
        <f>T442*Other_forcing_efficacy*clim_sens2*(1-EXP(-1/clim_time2))
+AW442*EXP(-1/clim_time2)</f>
        <v>0</v>
      </c>
      <c r="AX443" s="113">
        <f>p_0*(inventory[[#This Row],[CO2_flux]]+inventory[[#This Row],[CH4_to_CO2]])+AX442</f>
        <v>0.51608749999999959</v>
      </c>
      <c r="AY443" s="113">
        <f>p_1*(inventory[[#This Row],[CO2_flux]]+inventory[[#This Row],[CH4_to_CO2]])+AY442*EXP(-1/life1_CO2)</f>
        <v>0.17956536812196683</v>
      </c>
      <c r="AZ443" s="113">
        <f>p_2*(inventory[[#This Row],[CO2_flux]]+inventory[[#This Row],[CH4_to_CO2]])+AZ442*EXP(-1/life2_CO2)</f>
        <v>5.7757490463769126E-6</v>
      </c>
      <c r="BA443" s="113">
        <f>p_3*(inventory[[#This Row],[CO2_flux]]+inventory[[#This Row],[CH4_to_CO2]])+BA442*EXP(-1/life3_CO2)</f>
        <v>1.2164233675816799E-16</v>
      </c>
      <c r="BB443" s="113">
        <f>IF(fossil_CH4,K442*(1-EXP(-1/life_CH4))*CH4_to_CO2,0)</f>
        <v>6.1966391213392807E-17</v>
      </c>
    </row>
    <row r="444" spans="1:54" x14ac:dyDescent="0.2">
      <c r="A444" s="43">
        <v>437</v>
      </c>
      <c r="B444" s="107">
        <v>0</v>
      </c>
      <c r="C444" s="107">
        <v>0</v>
      </c>
      <c r="D444" s="107">
        <v>0</v>
      </c>
      <c r="E444" s="107">
        <v>0</v>
      </c>
      <c r="F444" s="107">
        <v>0</v>
      </c>
      <c r="G444" s="107">
        <v>0</v>
      </c>
      <c r="H444" s="131">
        <f>SUM(inventory[[#This Row],[CO2_IRF]:[other_IRF]])</f>
        <v>5.2137250008319503E-10</v>
      </c>
      <c r="I444" s="133">
        <f>SUM(inventory[[#This Row],[CO2_temp]:[other_temp]])</f>
        <v>2.2241970126670832E-13</v>
      </c>
      <c r="J444" s="117">
        <f>SUM(inventory[[#This Row],[CO2_mass0]:[CO2_mass3]])</f>
        <v>0.69520377720578841</v>
      </c>
      <c r="K444" s="117">
        <f>inventory[[#This Row],[CH4_flux]]+K443*EXP(-1/life_CH4)</f>
        <v>4.950190219547911E-16</v>
      </c>
      <c r="L444" s="117">
        <f>inventory[[#This Row],[Gas1_flux]]+L443*EXP(-1/life_gas1)</f>
        <v>2.7009402092830564E-2</v>
      </c>
      <c r="M444" s="117">
        <f>inventory[[#This Row],[Gas2_flux]]+M443*EXP(-1/life_gas2)</f>
        <v>0</v>
      </c>
      <c r="N444" s="140">
        <f>inventory[[#This Row],[Gas3_flux]]+N443*EXP(-1/life_gas3)</f>
        <v>6.0606336290174915E-5</v>
      </c>
      <c r="O444" s="3">
        <f>inventory[[#This Row],[CO2]]*A_CO2</f>
        <v>1.2177884565313793E-15</v>
      </c>
      <c r="P444" s="3">
        <f>inventory[[#This Row],[CH4]]*A_CH4</f>
        <v>1.0421459684642949E-28</v>
      </c>
      <c r="Q444" s="3">
        <f>inventory[[#This Row],[gas1]]*A_gas1</f>
        <v>9.6379408866180196E-15</v>
      </c>
      <c r="R444" s="3">
        <f>inventory[[#This Row],[gas2]]*A_gas2</f>
        <v>0</v>
      </c>
      <c r="S444" s="3">
        <f>inventory[[#This Row],[gas3]]*A_gas3</f>
        <v>6.4595583962424672E-16</v>
      </c>
      <c r="T444" s="142">
        <f>inventory[[#This Row],[Other_forcing]]/earth_area</f>
        <v>0</v>
      </c>
      <c r="U444" s="3">
        <f>U443+A_CO2*(AX443+AY443*life1_CO2*(1-EXP(-1/life1_CO2))+AZ443*life2_CO2*(1-EXP(-1/life2_CO2))+BA443*life3_CO2*(1-EXP(-1/life3_CO2)))</f>
        <v>6.7998355759031818E-13</v>
      </c>
      <c r="V444" s="3">
        <f t="shared" si="78"/>
        <v>2.6105279667692147E-12</v>
      </c>
      <c r="W444" s="3">
        <f t="shared" si="79"/>
        <v>4.2011027340393834E-11</v>
      </c>
      <c r="X444" s="3">
        <f t="shared" si="80"/>
        <v>-3.5199999999999995E-12</v>
      </c>
      <c r="Y444" s="3">
        <f t="shared" si="81"/>
        <v>4.7959096121844162E-10</v>
      </c>
      <c r="Z444" s="142">
        <f>Z443+inventory[[#This Row],[Other_radfor]]</f>
        <v>0</v>
      </c>
      <c r="AA444" s="3">
        <f>SUM(inventory[[#This Row],[CO2_temp_s1]:[CO2_temp_s2]])</f>
        <v>1.1877263144466446E-15</v>
      </c>
      <c r="AB444" s="3">
        <f>inventory[[#This Row],[CH4_temp_s1]]+inventory[[#This Row],[CH4_temp_s2]]</f>
        <v>9.7012165350115913E-16</v>
      </c>
      <c r="AC444" s="3">
        <f>inventory[[#This Row],[gas1_temp_s1]]+inventory[[#This Row],[gas1_temp_s2]]</f>
        <v>2.688656442862307E-14</v>
      </c>
      <c r="AD444" s="3">
        <f>inventory[[#This Row],[gas2_temp_s1]]+inventory[[#This Row],[gas2_temp_s2]]</f>
        <v>-1.2685224531818366E-15</v>
      </c>
      <c r="AE444" s="3">
        <f>inventory[[#This Row],[gas3_temp_s1]]+inventory[[#This Row],[gas3_temp_s2]]</f>
        <v>1.9464381132331927E-13</v>
      </c>
      <c r="AF444" s="142">
        <f>inventory[[#This Row],[other_temp_s1]]+inventory[[#This Row],[other_temp_s2]]</f>
        <v>0</v>
      </c>
      <c r="AG444" s="118">
        <f>inventory[[#This Row],[CO2_flux]]+AG443</f>
        <v>1</v>
      </c>
      <c r="AH444" s="118">
        <f>inventory[[#This Row],[CH4_flux]]+AH443</f>
        <v>1</v>
      </c>
      <c r="AI444" s="118">
        <f>inventory[[#This Row],[Gas1_flux]]+AI443</f>
        <v>1</v>
      </c>
      <c r="AJ444" s="118">
        <f>inventory[[#This Row],[Gas2_flux]]+AJ443</f>
        <v>1</v>
      </c>
      <c r="AK444" s="144">
        <f>inventory[[#This Row],[Gas3_flux]]+AK443</f>
        <v>1</v>
      </c>
      <c r="AL444" s="113">
        <f>A_CO2*(AX443*clim_sens1*(1-EXP(-1/clim_time1))
+AY443*clim_sens1*life1_CO2/(life1_CO2-clim_time1)*(EXP(-1/life1_CO2)-EXP(-1/clim_time1))
+AZ443*clim_sens1*life2_CO2/(life2_CO2-clim_time1)*(EXP(-1/life2_CO2)-EXP(-1/clim_time1))
+BA443*clim_sens1*life3_CO2/(life3_CO2-clim_time1)*(EXP(-1/life3_CO2)-EXP(-1/clim_time1)))
+AL443*EXP(-1/clim_time1)</f>
        <v>7.7273463620625036E-16</v>
      </c>
      <c r="AM444" s="113">
        <f>A_CO2*(AX443*clim_sens2*(1-EXP(-1/clim_time2))
+AY443*clim_sens2*life1_CO2/(life1_CO2-clim_time2)*(EXP(-1/life1_CO2)-EXP(-1/clim_time2))
+AZ443*clim_sens2*life2_CO2/(life2_CO2-clim_time2)*(EXP(-1/life2_CO2)-EXP(-1/clim_time2))
+BA443*clim_sens2*life3_CO2/(life3_CO2-clim_time2)*(EXP(-1/life3_CO2)-EXP(-1/clim_time2)))
+AM443*EXP(-1/clim_time2)</f>
        <v>4.1499167824039419E-16</v>
      </c>
      <c r="AN444" s="113">
        <f t="shared" si="82"/>
        <v>2.0385416239480547E-28</v>
      </c>
      <c r="AO444" s="113">
        <f t="shared" si="83"/>
        <v>9.701216535009552E-16</v>
      </c>
      <c r="AP444" s="113">
        <f t="shared" si="84"/>
        <v>6.5352257960406072E-15</v>
      </c>
      <c r="AQ444" s="113">
        <f t="shared" si="85"/>
        <v>2.0351338632582463E-14</v>
      </c>
      <c r="AR444" s="113">
        <f t="shared" si="86"/>
        <v>-6.7485182168261248E-36</v>
      </c>
      <c r="AS444" s="113">
        <f t="shared" si="87"/>
        <v>-1.2685224531818366E-15</v>
      </c>
      <c r="AT444" s="113">
        <f t="shared" si="88"/>
        <v>5.0114524770848306E-16</v>
      </c>
      <c r="AU444" s="113">
        <f t="shared" si="89"/>
        <v>1.941426660756108E-13</v>
      </c>
      <c r="AV444" s="113">
        <f t="shared" si="90"/>
        <v>0</v>
      </c>
      <c r="AW444" s="149">
        <f>T443*Other_forcing_efficacy*clim_sens2*(1-EXP(-1/clim_time2))
+AW443*EXP(-1/clim_time2)</f>
        <v>0</v>
      </c>
      <c r="AX444" s="113">
        <f>p_0*(inventory[[#This Row],[CO2_flux]]+inventory[[#This Row],[CH4_to_CO2]])+AX443</f>
        <v>0.51608749999999959</v>
      </c>
      <c r="AY444" s="113">
        <f>p_1*(inventory[[#This Row],[CO2_flux]]+inventory[[#This Row],[CH4_to_CO2]])+AY443*EXP(-1/life1_CO2)</f>
        <v>0.1791106573798916</v>
      </c>
      <c r="AZ444" s="113">
        <f>p_2*(inventory[[#This Row],[CO2_flux]]+inventory[[#This Row],[CH4_to_CO2]])+AZ443*EXP(-1/life2_CO2)</f>
        <v>5.6198258970521258E-6</v>
      </c>
      <c r="BA444" s="113">
        <f>p_3*(inventory[[#This Row],[CO2_flux]]+inventory[[#This Row],[CH4_to_CO2]])+BA443*EXP(-1/life3_CO2)</f>
        <v>1.1221760765821504E-16</v>
      </c>
      <c r="BB444" s="113">
        <f>IF(fossil_CH4,K443*(1-EXP(-1/life_CH4))*CH4_to_CO2,0)</f>
        <v>5.716529591999187E-17</v>
      </c>
    </row>
    <row r="445" spans="1:54" x14ac:dyDescent="0.2">
      <c r="A445" s="43">
        <v>438</v>
      </c>
      <c r="B445" s="107">
        <v>0</v>
      </c>
      <c r="C445" s="107">
        <v>0</v>
      </c>
      <c r="D445" s="107">
        <v>0</v>
      </c>
      <c r="E445" s="107">
        <v>0</v>
      </c>
      <c r="F445" s="107">
        <v>0</v>
      </c>
      <c r="G445" s="107">
        <v>0</v>
      </c>
      <c r="H445" s="131">
        <f>SUM(inventory[[#This Row],[CO2_IRF]:[other_IRF]])</f>
        <v>5.2138395452969618E-10</v>
      </c>
      <c r="I445" s="133">
        <f>SUM(inventory[[#This Row],[CO2_temp]:[other_temp]])</f>
        <v>2.2184293253411421E-13</v>
      </c>
      <c r="J445" s="117">
        <f>SUM(inventory[[#This Row],[CO2_mass0]:[CO2_mass3]])</f>
        <v>0.6947500662072208</v>
      </c>
      <c r="K445" s="117">
        <f>inventory[[#This Row],[CH4_flux]]+K444*EXP(-1/life_CH4)</f>
        <v>4.5666543301870633E-16</v>
      </c>
      <c r="L445" s="117">
        <f>inventory[[#This Row],[Gas1_flux]]+L444*EXP(-1/life_gas1)</f>
        <v>2.6787103747192946E-2</v>
      </c>
      <c r="M445" s="117">
        <f>inventory[[#This Row],[Gas2_flux]]+M444*EXP(-1/life_gas2)</f>
        <v>0</v>
      </c>
      <c r="N445" s="140">
        <f>inventory[[#This Row],[Gas3_flux]]+N444*EXP(-1/life_gas3)</f>
        <v>5.927438310928456E-5</v>
      </c>
      <c r="O445" s="3">
        <f>inventory[[#This Row],[CO2]]*A_CO2</f>
        <v>1.2169936909751885E-15</v>
      </c>
      <c r="P445" s="3">
        <f>inventory[[#This Row],[CH4]]*A_CH4</f>
        <v>9.6140151963879535E-29</v>
      </c>
      <c r="Q445" s="3">
        <f>inventory[[#This Row],[gas1]]*A_gas1</f>
        <v>9.5586167199043464E-15</v>
      </c>
      <c r="R445" s="3">
        <f>inventory[[#This Row],[gas2]]*A_gas2</f>
        <v>0</v>
      </c>
      <c r="S445" s="3">
        <f>inventory[[#This Row],[gas3]]*A_gas3</f>
        <v>6.3175958576750773E-16</v>
      </c>
      <c r="T445" s="142">
        <f>inventory[[#This Row],[Other_forcing]]/earth_area</f>
        <v>0</v>
      </c>
      <c r="U445" s="3">
        <f>U444+A_CO2*(AX444+AY444*life1_CO2*(1-EXP(-1/life1_CO2))+AZ444*life2_CO2*(1-EXP(-1/life2_CO2))+BA444*life3_CO2*(1-EXP(-1/life3_CO2)))</f>
        <v>6.8120094849559445E-13</v>
      </c>
      <c r="V445" s="3">
        <f t="shared" si="78"/>
        <v>2.6105279667692147E-12</v>
      </c>
      <c r="W445" s="3">
        <f t="shared" si="79"/>
        <v>4.2020625564566187E-11</v>
      </c>
      <c r="X445" s="3">
        <f t="shared" si="80"/>
        <v>-3.5199999999999995E-12</v>
      </c>
      <c r="Y445" s="3">
        <f t="shared" si="81"/>
        <v>4.7959160004986523E-10</v>
      </c>
      <c r="Z445" s="142">
        <f>Z444+inventory[[#This Row],[Other_radfor]]</f>
        <v>0</v>
      </c>
      <c r="AA445" s="3">
        <f>SUM(inventory[[#This Row],[CO2_temp_s1]:[CO2_temp_s2]])</f>
        <v>1.1874754890220854E-15</v>
      </c>
      <c r="AB445" s="3">
        <f>inventory[[#This Row],[CH4_temp_s1]]+inventory[[#This Row],[CH4_temp_s2]]</f>
        <v>9.6775550430117001E-16</v>
      </c>
      <c r="AC445" s="3">
        <f>inventory[[#This Row],[gas1_temp_s1]]+inventory[[#This Row],[gas1_temp_s2]]</f>
        <v>2.6793182478265216E-14</v>
      </c>
      <c r="AD445" s="3">
        <f>inventory[[#This Row],[gas2_temp_s1]]+inventory[[#This Row],[gas2_temp_s2]]</f>
        <v>-1.2654284975146141E-15</v>
      </c>
      <c r="AE445" s="3">
        <f>inventory[[#This Row],[gas3_temp_s1]]+inventory[[#This Row],[gas3_temp_s2]]</f>
        <v>1.9415994756004035E-13</v>
      </c>
      <c r="AF445" s="142">
        <f>inventory[[#This Row],[other_temp_s1]]+inventory[[#This Row],[other_temp_s2]]</f>
        <v>0</v>
      </c>
      <c r="AG445" s="118">
        <f>inventory[[#This Row],[CO2_flux]]+AG444</f>
        <v>1</v>
      </c>
      <c r="AH445" s="118">
        <f>inventory[[#This Row],[CH4_flux]]+AH444</f>
        <v>1</v>
      </c>
      <c r="AI445" s="118">
        <f>inventory[[#This Row],[Gas1_flux]]+AI444</f>
        <v>1</v>
      </c>
      <c r="AJ445" s="118">
        <f>inventory[[#This Row],[Gas2_flux]]+AJ444</f>
        <v>1</v>
      </c>
      <c r="AK445" s="144">
        <f>inventory[[#This Row],[Gas3_flux]]+AK444</f>
        <v>1</v>
      </c>
      <c r="AL445" s="113">
        <f>A_CO2*(AX444*clim_sens1*(1-EXP(-1/clim_time1))
+AY444*clim_sens1*life1_CO2/(life1_CO2-clim_time1)*(EXP(-1/life1_CO2)-EXP(-1/clim_time1))
+AZ444*clim_sens1*life2_CO2/(life2_CO2-clim_time1)*(EXP(-1/life2_CO2)-EXP(-1/clim_time1))
+BA444*clim_sens1*life3_CO2/(life3_CO2-clim_time1)*(EXP(-1/life3_CO2)-EXP(-1/clim_time1)))
+AL444*EXP(-1/clim_time1)</f>
        <v>7.7222217932438181E-16</v>
      </c>
      <c r="AM445" s="113">
        <f>A_CO2*(AX444*clim_sens2*(1-EXP(-1/clim_time2))
+AY444*clim_sens2*life1_CO2/(life1_CO2-clim_time2)*(EXP(-1/life1_CO2)-EXP(-1/clim_time2))
+AZ444*clim_sens2*life2_CO2/(life2_CO2-clim_time2)*(EXP(-1/life2_CO2)-EXP(-1/clim_time2))
+BA444*clim_sens2*life3_CO2/(life3_CO2-clim_time2)*(EXP(-1/life3_CO2)-EXP(-1/clim_time2)))
+AM444*EXP(-1/clim_time2)</f>
        <v>4.1525330969770356E-16</v>
      </c>
      <c r="AN445" s="113">
        <f t="shared" si="82"/>
        <v>1.8805974193811813E-28</v>
      </c>
      <c r="AO445" s="113">
        <f t="shared" si="83"/>
        <v>9.6775550430098186E-16</v>
      </c>
      <c r="AP445" s="113">
        <f t="shared" si="84"/>
        <v>6.4814382342932203E-15</v>
      </c>
      <c r="AQ445" s="113">
        <f t="shared" si="85"/>
        <v>2.0311744243971996E-14</v>
      </c>
      <c r="AR445" s="113">
        <f t="shared" si="86"/>
        <v>-5.9911018191268024E-36</v>
      </c>
      <c r="AS445" s="113">
        <f t="shared" si="87"/>
        <v>-1.2654284975146141E-15</v>
      </c>
      <c r="AT445" s="113">
        <f t="shared" si="88"/>
        <v>4.901315146958573E-16</v>
      </c>
      <c r="AU445" s="113">
        <f t="shared" si="89"/>
        <v>1.9366981604534449E-13</v>
      </c>
      <c r="AV445" s="113">
        <f t="shared" si="90"/>
        <v>0</v>
      </c>
      <c r="AW445" s="149">
        <f>T444*Other_forcing_efficacy*clim_sens2*(1-EXP(-1/clim_time2))
+AW444*EXP(-1/clim_time2)</f>
        <v>0</v>
      </c>
      <c r="AX445" s="113">
        <f>p_0*(inventory[[#This Row],[CO2_flux]]+inventory[[#This Row],[CH4_to_CO2]])+AX444</f>
        <v>0.51608749999999959</v>
      </c>
      <c r="AY445" s="113">
        <f>p_1*(inventory[[#This Row],[CO2_flux]]+inventory[[#This Row],[CH4_to_CO2]])+AY444*EXP(-1/life1_CO2)</f>
        <v>0.17865709809514427</v>
      </c>
      <c r="AZ445" s="113">
        <f>p_2*(inventory[[#This Row],[CO2_flux]]+inventory[[#This Row],[CH4_to_CO2]])+AZ444*EXP(-1/life2_CO2)</f>
        <v>5.4681120768196242E-6</v>
      </c>
      <c r="BA445" s="113">
        <f>p_3*(inventory[[#This Row],[CO2_flux]]+inventory[[#This Row],[CH4_to_CO2]])+BA444*EXP(-1/life3_CO2)</f>
        <v>1.0352309733714078E-16</v>
      </c>
      <c r="BB445" s="113">
        <f>IF(fossil_CH4,K444*(1-EXP(-1/life_CH4))*CH4_to_CO2,0)</f>
        <v>5.2736184787116552E-17</v>
      </c>
    </row>
    <row r="446" spans="1:54" x14ac:dyDescent="0.2">
      <c r="A446" s="43">
        <v>439</v>
      </c>
      <c r="B446" s="107">
        <v>0</v>
      </c>
      <c r="C446" s="107">
        <v>0</v>
      </c>
      <c r="D446" s="107">
        <v>0</v>
      </c>
      <c r="E446" s="107">
        <v>0</v>
      </c>
      <c r="F446" s="107">
        <v>0</v>
      </c>
      <c r="G446" s="107">
        <v>0</v>
      </c>
      <c r="H446" s="131">
        <f>SUM(inventory[[#This Row],[CO2_IRF]:[other_IRF]])</f>
        <v>5.2139531514548018E-10</v>
      </c>
      <c r="I446" s="133">
        <f>SUM(inventory[[#This Row],[CO2_temp]:[other_temp]])</f>
        <v>2.2126799912005957E-13</v>
      </c>
      <c r="J446" s="117">
        <f>SUM(inventory[[#This Row],[CO2_mass0]:[CO2_mass3]])</f>
        <v>0.69429750784585587</v>
      </c>
      <c r="K446" s="117">
        <f>inventory[[#This Row],[CH4_flux]]+K445*EXP(-1/life_CH4)</f>
        <v>4.2128344258497672E-16</v>
      </c>
      <c r="L446" s="117">
        <f>inventory[[#This Row],[Gas1_flux]]+L445*EXP(-1/life_gas1)</f>
        <v>2.6566635007197959E-2</v>
      </c>
      <c r="M446" s="117">
        <f>inventory[[#This Row],[Gas2_flux]]+M445*EXP(-1/life_gas2)</f>
        <v>0</v>
      </c>
      <c r="N446" s="140">
        <f>inventory[[#This Row],[Gas3_flux]]+N445*EXP(-1/life_gas3)</f>
        <v>5.7971702433295169E-5</v>
      </c>
      <c r="O446" s="3">
        <f>inventory[[#This Row],[CO2]]*A_CO2</f>
        <v>1.2162009444935856E-15</v>
      </c>
      <c r="P446" s="3">
        <f>inventory[[#This Row],[CH4]]*A_CH4</f>
        <v>8.8691307161685014E-29</v>
      </c>
      <c r="Q446" s="3">
        <f>inventory[[#This Row],[gas1]]*A_gas1</f>
        <v>9.4799454232900878E-15</v>
      </c>
      <c r="R446" s="3">
        <f>inventory[[#This Row],[gas2]]*A_gas2</f>
        <v>0</v>
      </c>
      <c r="S446" s="3">
        <f>inventory[[#This Row],[gas3]]*A_gas3</f>
        <v>6.1787532479201924E-16</v>
      </c>
      <c r="T446" s="142">
        <f>inventory[[#This Row],[Other_forcing]]/earth_area</f>
        <v>0</v>
      </c>
      <c r="U446" s="3">
        <f>U445+A_CO2*(AX445+AY445*life1_CO2*(1-EXP(-1/life1_CO2))+AZ445*life2_CO2*(1-EXP(-1/life2_CO2))+BA445*life3_CO2*(1-EXP(-1/life3_CO2)))</f>
        <v>6.8241754564529326E-13</v>
      </c>
      <c r="V446" s="3">
        <f t="shared" si="78"/>
        <v>2.6105279667692147E-12</v>
      </c>
      <c r="W446" s="3">
        <f t="shared" si="79"/>
        <v>4.2030144791456512E-11</v>
      </c>
      <c r="X446" s="3">
        <f t="shared" si="80"/>
        <v>-3.5199999999999995E-12</v>
      </c>
      <c r="Y446" s="3">
        <f t="shared" si="81"/>
        <v>4.7959222484160916E-10</v>
      </c>
      <c r="Z446" s="142">
        <f>Z445+inventory[[#This Row],[Other_radfor]]</f>
        <v>0</v>
      </c>
      <c r="AA446" s="3">
        <f>SUM(inventory[[#This Row],[CO2_temp_s1]:[CO2_temp_s2]])</f>
        <v>1.1872244979478546E-15</v>
      </c>
      <c r="AB446" s="3">
        <f>inventory[[#This Row],[CH4_temp_s1]]+inventory[[#This Row],[CH4_temp_s2]]</f>
        <v>9.6539512619392713E-16</v>
      </c>
      <c r="AC446" s="3">
        <f>inventory[[#This Row],[gas1_temp_s1]]+inventory[[#This Row],[gas1_temp_s2]]</f>
        <v>2.670025713505944E-14</v>
      </c>
      <c r="AD446" s="3">
        <f>inventory[[#This Row],[gas2_temp_s1]]+inventory[[#This Row],[gas2_temp_s2]]</f>
        <v>-1.2623420880769805E-15</v>
      </c>
      <c r="AE446" s="3">
        <f>inventory[[#This Row],[gas3_temp_s1]]+inventory[[#This Row],[gas3_temp_s2]]</f>
        <v>1.9367746444893533E-13</v>
      </c>
      <c r="AF446" s="142">
        <f>inventory[[#This Row],[other_temp_s1]]+inventory[[#This Row],[other_temp_s2]]</f>
        <v>0</v>
      </c>
      <c r="AG446" s="118">
        <f>inventory[[#This Row],[CO2_flux]]+AG445</f>
        <v>1</v>
      </c>
      <c r="AH446" s="118">
        <f>inventory[[#This Row],[CH4_flux]]+AH445</f>
        <v>1</v>
      </c>
      <c r="AI446" s="118">
        <f>inventory[[#This Row],[Gas1_flux]]+AI445</f>
        <v>1</v>
      </c>
      <c r="AJ446" s="118">
        <f>inventory[[#This Row],[Gas2_flux]]+AJ445</f>
        <v>1</v>
      </c>
      <c r="AK446" s="144">
        <f>inventory[[#This Row],[Gas3_flux]]+AK445</f>
        <v>1</v>
      </c>
      <c r="AL446" s="113">
        <f>A_CO2*(AX445*clim_sens1*(1-EXP(-1/clim_time1))
+AY445*clim_sens1*life1_CO2/(life1_CO2-clim_time1)*(EXP(-1/life1_CO2)-EXP(-1/clim_time1))
+AZ445*clim_sens1*life2_CO2/(life2_CO2-clim_time1)*(EXP(-1/life2_CO2)-EXP(-1/clim_time1))
+BA445*clim_sens1*life3_CO2/(life3_CO2-clim_time1)*(EXP(-1/life3_CO2)-EXP(-1/clim_time1)))
+AL445*EXP(-1/clim_time1)</f>
        <v>7.7171102545656102E-16</v>
      </c>
      <c r="AM446" s="113">
        <f>A_CO2*(AX445*clim_sens2*(1-EXP(-1/clim_time2))
+AY445*clim_sens2*life1_CO2/(life1_CO2-clim_time2)*(EXP(-1/life1_CO2)-EXP(-1/clim_time2))
+AZ445*clim_sens2*life2_CO2/(life2_CO2-clim_time2)*(EXP(-1/life2_CO2)-EXP(-1/clim_time2))
+BA445*clim_sens2*life3_CO2/(life3_CO2-clim_time2)*(EXP(-1/life3_CO2)-EXP(-1/clim_time2)))
+AM445*EXP(-1/clim_time2)</f>
        <v>4.1551347249129367E-16</v>
      </c>
      <c r="AN446" s="113">
        <f t="shared" si="82"/>
        <v>1.7348905766639416E-28</v>
      </c>
      <c r="AO446" s="113">
        <f t="shared" si="83"/>
        <v>9.6539512619375358E-16</v>
      </c>
      <c r="AP446" s="113">
        <f t="shared" si="84"/>
        <v>6.4280933660179517E-15</v>
      </c>
      <c r="AQ446" s="113">
        <f t="shared" si="85"/>
        <v>2.0272163769041488E-14</v>
      </c>
      <c r="AR446" s="113">
        <f t="shared" si="86"/>
        <v>-5.3186936530231897E-36</v>
      </c>
      <c r="AS446" s="113">
        <f t="shared" si="87"/>
        <v>-1.2623420880769805E-15</v>
      </c>
      <c r="AT446" s="113">
        <f t="shared" si="88"/>
        <v>4.7935983189807053E-16</v>
      </c>
      <c r="AU446" s="113">
        <f t="shared" si="89"/>
        <v>1.9319810461703727E-13</v>
      </c>
      <c r="AV446" s="113">
        <f t="shared" si="90"/>
        <v>0</v>
      </c>
      <c r="AW446" s="149">
        <f>T445*Other_forcing_efficacy*clim_sens2*(1-EXP(-1/clim_time2))
+AW445*EXP(-1/clim_time2)</f>
        <v>0</v>
      </c>
      <c r="AX446" s="113">
        <f>p_0*(inventory[[#This Row],[CO2_flux]]+inventory[[#This Row],[CH4_to_CO2]])+AX445</f>
        <v>0.51608749999999959</v>
      </c>
      <c r="AY446" s="113">
        <f>p_1*(inventory[[#This Row],[CO2_flux]]+inventory[[#This Row],[CH4_to_CO2]])+AY445*EXP(-1/life1_CO2)</f>
        <v>0.17820468735190634</v>
      </c>
      <c r="AZ446" s="113">
        <f>p_2*(inventory[[#This Row],[CO2_flux]]+inventory[[#This Row],[CH4_to_CO2]])+AZ445*EXP(-1/life2_CO2)</f>
        <v>5.320493949882068E-6</v>
      </c>
      <c r="BA446" s="113">
        <f>p_3*(inventory[[#This Row],[CO2_flux]]+inventory[[#This Row],[CH4_to_CO2]])+BA445*EXP(-1/life3_CO2)</f>
        <v>9.5502229159227392E-17</v>
      </c>
      <c r="BB446" s="113">
        <f>IF(fossil_CH4,K445*(1-EXP(-1/life_CH4))*CH4_to_CO2,0)</f>
        <v>4.8650236846378234E-17</v>
      </c>
    </row>
    <row r="447" spans="1:54" x14ac:dyDescent="0.2">
      <c r="A447" s="43">
        <v>440</v>
      </c>
      <c r="B447" s="107">
        <v>0</v>
      </c>
      <c r="C447" s="107">
        <v>0</v>
      </c>
      <c r="D447" s="107">
        <v>0</v>
      </c>
      <c r="E447" s="107">
        <v>0</v>
      </c>
      <c r="F447" s="107">
        <v>0</v>
      </c>
      <c r="G447" s="107">
        <v>0</v>
      </c>
      <c r="H447" s="131">
        <f>SUM(inventory[[#This Row],[CO2_IRF]:[other_IRF]])</f>
        <v>5.2140658289129478E-10</v>
      </c>
      <c r="I447" s="133">
        <f>SUM(inventory[[#This Row],[CO2_temp]:[other_temp]])</f>
        <v>2.2069489026015225E-13</v>
      </c>
      <c r="J447" s="117">
        <f>SUM(inventory[[#This Row],[CO2_mass0]:[CO2_mass3]])</f>
        <v>0.69384609910269091</v>
      </c>
      <c r="K447" s="117">
        <f>inventory[[#This Row],[CH4_flux]]+K446*EXP(-1/life_CH4)</f>
        <v>3.8864281411240356E-16</v>
      </c>
      <c r="L447" s="117">
        <f>inventory[[#This Row],[Gas1_flux]]+L446*EXP(-1/life_gas1)</f>
        <v>2.6347980814448307E-2</v>
      </c>
      <c r="M447" s="117">
        <f>inventory[[#This Row],[Gas2_flux]]+M446*EXP(-1/life_gas2)</f>
        <v>0</v>
      </c>
      <c r="N447" s="140">
        <f>inventory[[#This Row],[Gas3_flux]]+N446*EXP(-1/life_gas3)</f>
        <v>5.6697650936633848E-5</v>
      </c>
      <c r="O447" s="3">
        <f>inventory[[#This Row],[CO2]]*A_CO2</f>
        <v>1.2154102117981835E-15</v>
      </c>
      <c r="P447" s="3">
        <f>inventory[[#This Row],[CH4]]*A_CH4</f>
        <v>8.181959155841278E-29</v>
      </c>
      <c r="Q447" s="3">
        <f>inventory[[#This Row],[gas1]]*A_gas1</f>
        <v>9.4019216233892486E-15</v>
      </c>
      <c r="R447" s="3">
        <f>inventory[[#This Row],[gas2]]*A_gas2</f>
        <v>0</v>
      </c>
      <c r="S447" s="3">
        <f>inventory[[#This Row],[gas3]]*A_gas3</f>
        <v>6.0429619999044618E-16</v>
      </c>
      <c r="T447" s="142">
        <f>inventory[[#This Row],[Other_forcing]]/earth_area</f>
        <v>0</v>
      </c>
      <c r="U447" s="3">
        <f>U446+A_CO2*(AX446+AY446*life1_CO2*(1-EXP(-1/life1_CO2))+AZ446*life2_CO2*(1-EXP(-1/life2_CO2))+BA446*life3_CO2*(1-EXP(-1/life3_CO2)))</f>
        <v>6.8363335105584355E-13</v>
      </c>
      <c r="V447" s="3">
        <f t="shared" si="78"/>
        <v>2.6105279667692147E-12</v>
      </c>
      <c r="W447" s="3">
        <f t="shared" si="79"/>
        <v>4.2039585671244515E-11</v>
      </c>
      <c r="X447" s="3">
        <f t="shared" si="80"/>
        <v>-3.5199999999999995E-12</v>
      </c>
      <c r="Y447" s="3">
        <f t="shared" si="81"/>
        <v>4.7959283590222524E-10</v>
      </c>
      <c r="Z447" s="142">
        <f>Z446+inventory[[#This Row],[Other_radfor]]</f>
        <v>0</v>
      </c>
      <c r="AA447" s="3">
        <f>SUM(inventory[[#This Row],[CO2_temp_s1]:[CO2_temp_s2]])</f>
        <v>1.1869733434725158E-15</v>
      </c>
      <c r="AB447" s="3">
        <f>inventory[[#This Row],[CH4_temp_s1]]+inventory[[#This Row],[CH4_temp_s2]]</f>
        <v>9.6304050510360177E-16</v>
      </c>
      <c r="AC447" s="3">
        <f>inventory[[#This Row],[gas1_temp_s1]]+inventory[[#This Row],[gas1_temp_s2]]</f>
        <v>2.6607785401831446E-14</v>
      </c>
      <c r="AD447" s="3">
        <f>inventory[[#This Row],[gas2_temp_s1]]+inventory[[#This Row],[gas2_temp_s2]]</f>
        <v>-1.2592632064635073E-15</v>
      </c>
      <c r="AE447" s="3">
        <f>inventory[[#This Row],[gas3_temp_s1]]+inventory[[#This Row],[gas3_temp_s2]]</f>
        <v>1.9319635421620818E-13</v>
      </c>
      <c r="AF447" s="142">
        <f>inventory[[#This Row],[other_temp_s1]]+inventory[[#This Row],[other_temp_s2]]</f>
        <v>0</v>
      </c>
      <c r="AG447" s="118">
        <f>inventory[[#This Row],[CO2_flux]]+AG446</f>
        <v>1</v>
      </c>
      <c r="AH447" s="118">
        <f>inventory[[#This Row],[CH4_flux]]+AH446</f>
        <v>1</v>
      </c>
      <c r="AI447" s="118">
        <f>inventory[[#This Row],[Gas1_flux]]+AI446</f>
        <v>1</v>
      </c>
      <c r="AJ447" s="118">
        <f>inventory[[#This Row],[Gas2_flux]]+AJ446</f>
        <v>1</v>
      </c>
      <c r="AK447" s="144">
        <f>inventory[[#This Row],[Gas3_flux]]+AK446</f>
        <v>1</v>
      </c>
      <c r="AL447" s="113">
        <f>A_CO2*(AX446*clim_sens1*(1-EXP(-1/clim_time1))
+AY446*clim_sens1*life1_CO2/(life1_CO2-clim_time1)*(EXP(-1/life1_CO2)-EXP(-1/clim_time1))
+AZ446*clim_sens1*life2_CO2/(life2_CO2-clim_time1)*(EXP(-1/life2_CO2)-EXP(-1/clim_time1))
+BA446*clim_sens1*life3_CO2/(life3_CO2-clim_time1)*(EXP(-1/life3_CO2)-EXP(-1/clim_time1)))
+AL446*EXP(-1/clim_time1)</f>
        <v>7.7120117115937554E-16</v>
      </c>
      <c r="AM447" s="113">
        <f>A_CO2*(AX446*clim_sens2*(1-EXP(-1/clim_time2))
+AY446*clim_sens2*life1_CO2/(life1_CO2-clim_time2)*(EXP(-1/life1_CO2)-EXP(-1/clim_time2))
+AZ446*clim_sens2*life2_CO2/(life2_CO2-clim_time2)*(EXP(-1/life2_CO2)-EXP(-1/clim_time2))
+BA446*clim_sens2*life3_CO2/(life3_CO2-clim_time2)*(EXP(-1/life3_CO2)-EXP(-1/clim_time2)))
+AM446*EXP(-1/clim_time2)</f>
        <v>4.157721723131404E-16</v>
      </c>
      <c r="AN447" s="113">
        <f t="shared" si="82"/>
        <v>1.6004729570330178E-28</v>
      </c>
      <c r="AO447" s="113">
        <f t="shared" si="83"/>
        <v>9.6304050510344163E-16</v>
      </c>
      <c r="AP447" s="113">
        <f t="shared" si="84"/>
        <v>6.3751875476677838E-15</v>
      </c>
      <c r="AQ447" s="113">
        <f t="shared" si="85"/>
        <v>2.0232597854163662E-14</v>
      </c>
      <c r="AR447" s="113">
        <f t="shared" si="86"/>
        <v>-4.7217528642890239E-36</v>
      </c>
      <c r="AS447" s="113">
        <f t="shared" si="87"/>
        <v>-1.2592632064635073E-15</v>
      </c>
      <c r="AT447" s="113">
        <f t="shared" si="88"/>
        <v>4.6882487974668621E-16</v>
      </c>
      <c r="AU447" s="113">
        <f t="shared" si="89"/>
        <v>1.9272752933646151E-13</v>
      </c>
      <c r="AV447" s="113">
        <f t="shared" si="90"/>
        <v>0</v>
      </c>
      <c r="AW447" s="149">
        <f>T446*Other_forcing_efficacy*clim_sens2*(1-EXP(-1/clim_time2))
+AW446*EXP(-1/clim_time2)</f>
        <v>0</v>
      </c>
      <c r="AX447" s="113">
        <f>p_0*(inventory[[#This Row],[CO2_flux]]+inventory[[#This Row],[CH4_to_CO2]])+AX446</f>
        <v>0.51608749999999959</v>
      </c>
      <c r="AY447" s="113">
        <f>p_1*(inventory[[#This Row],[CO2_flux]]+inventory[[#This Row],[CH4_to_CO2]])+AY446*EXP(-1/life1_CO2)</f>
        <v>0.17775342224174306</v>
      </c>
      <c r="AZ447" s="113">
        <f>p_2*(inventory[[#This Row],[CO2_flux]]+inventory[[#This Row],[CH4_to_CO2]])+AZ446*EXP(-1/life2_CO2)</f>
        <v>5.1768609481743208E-6</v>
      </c>
      <c r="BA447" s="113">
        <f>p_3*(inventory[[#This Row],[CO2_flux]]+inventory[[#This Row],[CH4_to_CO2]])+BA446*EXP(-1/life3_CO2)</f>
        <v>8.8102809991074104E-17</v>
      </c>
      <c r="BB447" s="113">
        <f>IF(fossil_CH4,K446*(1-EXP(-1/life_CH4))*CH4_to_CO2,0)</f>
        <v>4.4880864149788076E-17</v>
      </c>
    </row>
    <row r="448" spans="1:54" x14ac:dyDescent="0.2">
      <c r="A448" s="43">
        <v>441</v>
      </c>
      <c r="B448" s="107">
        <v>0</v>
      </c>
      <c r="C448" s="107">
        <v>0</v>
      </c>
      <c r="D448" s="107">
        <v>0</v>
      </c>
      <c r="E448" s="107">
        <v>0</v>
      </c>
      <c r="F448" s="107">
        <v>0</v>
      </c>
      <c r="G448" s="107">
        <v>0</v>
      </c>
      <c r="H448" s="131">
        <f>SUM(inventory[[#This Row],[CO2_IRF]:[other_IRF]])</f>
        <v>5.214177587157505E-10</v>
      </c>
      <c r="I448" s="133">
        <f>SUM(inventory[[#This Row],[CO2_temp]:[other_temp]])</f>
        <v>2.2012359532859428E-13</v>
      </c>
      <c r="J448" s="117">
        <f>SUM(inventory[[#This Row],[CO2_mass0]:[CO2_mass3]])</f>
        <v>0.69339583696907281</v>
      </c>
      <c r="K448" s="117">
        <f>inventory[[#This Row],[CH4_flux]]+K447*EXP(-1/life_CH4)</f>
        <v>3.5853114956147717E-16</v>
      </c>
      <c r="L448" s="117">
        <f>inventory[[#This Row],[Gas1_flux]]+L447*EXP(-1/life_gas1)</f>
        <v>2.6131126234483416E-2</v>
      </c>
      <c r="M448" s="117">
        <f>inventory[[#This Row],[Gas2_flux]]+M447*EXP(-1/life_gas2)</f>
        <v>0</v>
      </c>
      <c r="N448" s="140">
        <f>inventory[[#This Row],[Gas3_flux]]+N447*EXP(-1/life_gas3)</f>
        <v>5.5451599432175834E-5</v>
      </c>
      <c r="O448" s="3">
        <f>inventory[[#This Row],[CO2]]*A_CO2</f>
        <v>1.2146214876187247E-15</v>
      </c>
      <c r="P448" s="3">
        <f>inventory[[#This Row],[CH4]]*A_CH4</f>
        <v>7.5480289749044518E-29</v>
      </c>
      <c r="Q448" s="3">
        <f>inventory[[#This Row],[gas1]]*A_gas1</f>
        <v>9.3245399910409791E-15</v>
      </c>
      <c r="R448" s="3">
        <f>inventory[[#This Row],[gas2]]*A_gas2</f>
        <v>0</v>
      </c>
      <c r="S448" s="3">
        <f>inventory[[#This Row],[gas3]]*A_gas3</f>
        <v>5.9101550534618471E-16</v>
      </c>
      <c r="T448" s="142">
        <f>inventory[[#This Row],[Other_forcing]]/earth_area</f>
        <v>0</v>
      </c>
      <c r="U448" s="3">
        <f>U447+A_CO2*(AX447+AY447*life1_CO2*(1-EXP(-1/life1_CO2))+AZ447*life2_CO2*(1-EXP(-1/life2_CO2))+BA447*life3_CO2*(1-EXP(-1/life3_CO2)))</f>
        <v>6.8484836673839482E-13</v>
      </c>
      <c r="V448" s="3">
        <f t="shared" si="78"/>
        <v>2.6105279667692147E-12</v>
      </c>
      <c r="W448" s="3">
        <f t="shared" si="79"/>
        <v>4.2048948848758653E-11</v>
      </c>
      <c r="X448" s="3">
        <f t="shared" si="80"/>
        <v>-3.5199999999999995E-12</v>
      </c>
      <c r="Y448" s="3">
        <f t="shared" si="81"/>
        <v>4.7959343353348425E-10</v>
      </c>
      <c r="Z448" s="142">
        <f>Z447+inventory[[#This Row],[Other_radfor]]</f>
        <v>0</v>
      </c>
      <c r="AA448" s="3">
        <f>SUM(inventory[[#This Row],[CO2_temp_s1]:[CO2_temp_s2]])</f>
        <v>1.1867220278378276E-15</v>
      </c>
      <c r="AB448" s="3">
        <f>inventory[[#This Row],[CH4_temp_s1]]+inventory[[#This Row],[CH4_temp_s2]]</f>
        <v>9.606916269886958E-16</v>
      </c>
      <c r="AC448" s="3">
        <f>inventory[[#This Row],[gas1_temp_s1]]+inventory[[#This Row],[gas1_temp_s2]]</f>
        <v>2.6515764304219064E-14</v>
      </c>
      <c r="AD448" s="3">
        <f>inventory[[#This Row],[gas2_temp_s1]]+inventory[[#This Row],[gas2_temp_s2]]</f>
        <v>-1.2561918343136568E-15</v>
      </c>
      <c r="AE448" s="3">
        <f>inventory[[#This Row],[gas3_temp_s1]]+inventory[[#This Row],[gas3_temp_s2]]</f>
        <v>1.9271660920386234E-13</v>
      </c>
      <c r="AF448" s="142">
        <f>inventory[[#This Row],[other_temp_s1]]+inventory[[#This Row],[other_temp_s2]]</f>
        <v>0</v>
      </c>
      <c r="AG448" s="118">
        <f>inventory[[#This Row],[CO2_flux]]+AG447</f>
        <v>1</v>
      </c>
      <c r="AH448" s="118">
        <f>inventory[[#This Row],[CH4_flux]]+AH447</f>
        <v>1</v>
      </c>
      <c r="AI448" s="118">
        <f>inventory[[#This Row],[Gas1_flux]]+AI447</f>
        <v>1</v>
      </c>
      <c r="AJ448" s="118">
        <f>inventory[[#This Row],[Gas2_flux]]+AJ447</f>
        <v>1</v>
      </c>
      <c r="AK448" s="144">
        <f>inventory[[#This Row],[Gas3_flux]]+AK447</f>
        <v>1</v>
      </c>
      <c r="AL448" s="113">
        <f>A_CO2*(AX447*clim_sens1*(1-EXP(-1/clim_time1))
+AY447*clim_sens1*life1_CO2/(life1_CO2-clim_time1)*(EXP(-1/life1_CO2)-EXP(-1/clim_time1))
+AZ447*clim_sens1*life2_CO2/(life2_CO2-clim_time1)*(EXP(-1/life2_CO2)-EXP(-1/clim_time1))
+BA447*clim_sens1*life3_CO2/(life3_CO2-clim_time1)*(EXP(-1/life3_CO2)-EXP(-1/clim_time1)))
+AL447*EXP(-1/clim_time1)</f>
        <v>7.7069261300201494E-16</v>
      </c>
      <c r="AM448" s="113">
        <f>A_CO2*(AX447*clim_sens2*(1-EXP(-1/clim_time2))
+AY447*clim_sens2*life1_CO2/(life1_CO2-clim_time2)*(EXP(-1/life1_CO2)-EXP(-1/clim_time2))
+AZ447*clim_sens2*life2_CO2/(life2_CO2-clim_time2)*(EXP(-1/life2_CO2)-EXP(-1/clim_time2))
+BA447*clim_sens2*life3_CO2/(life3_CO2-clim_time2)*(EXP(-1/life3_CO2)-EXP(-1/clim_time2)))
+AM447*EXP(-1/clim_time2)</f>
        <v>4.1602941483581269E-16</v>
      </c>
      <c r="AN448" s="113">
        <f t="shared" si="82"/>
        <v>1.4764698825825879E-28</v>
      </c>
      <c r="AO448" s="113">
        <f t="shared" si="83"/>
        <v>9.6069162698854809E-16</v>
      </c>
      <c r="AP448" s="113">
        <f t="shared" si="84"/>
        <v>6.3227171656835685E-15</v>
      </c>
      <c r="AQ448" s="113">
        <f t="shared" si="85"/>
        <v>2.0193047138535496E-14</v>
      </c>
      <c r="AR448" s="113">
        <f t="shared" si="86"/>
        <v>-4.1918094114612083E-36</v>
      </c>
      <c r="AS448" s="113">
        <f t="shared" si="87"/>
        <v>-1.2561918343136568E-15</v>
      </c>
      <c r="AT448" s="113">
        <f t="shared" si="88"/>
        <v>4.5852145558210149E-16</v>
      </c>
      <c r="AU448" s="113">
        <f t="shared" si="89"/>
        <v>1.9225808774828024E-13</v>
      </c>
      <c r="AV448" s="113">
        <f t="shared" si="90"/>
        <v>0</v>
      </c>
      <c r="AW448" s="149">
        <f>T447*Other_forcing_efficacy*clim_sens2*(1-EXP(-1/clim_time2))
+AW447*EXP(-1/clim_time2)</f>
        <v>0</v>
      </c>
      <c r="AX448" s="113">
        <f>p_0*(inventory[[#This Row],[CO2_flux]]+inventory[[#This Row],[CH4_to_CO2]])+AX447</f>
        <v>0.51608749999999959</v>
      </c>
      <c r="AY448" s="113">
        <f>p_1*(inventory[[#This Row],[CO2_flux]]+inventory[[#This Row],[CH4_to_CO2]])+AY447*EXP(-1/life1_CO2)</f>
        <v>0.17730329986358465</v>
      </c>
      <c r="AZ448" s="113">
        <f>p_2*(inventory[[#This Row],[CO2_flux]]+inventory[[#This Row],[CH4_to_CO2]])+AZ447*EXP(-1/life2_CO2)</f>
        <v>5.0371054885464083E-6</v>
      </c>
      <c r="BA448" s="113">
        <f>p_3*(inventory[[#This Row],[CO2_flux]]+inventory[[#This Row],[CH4_to_CO2]])+BA447*EXP(-1/life3_CO2)</f>
        <v>8.1276690572131383E-17</v>
      </c>
      <c r="BB448" s="113">
        <f>IF(fossil_CH4,K447*(1-EXP(-1/life_CH4))*CH4_to_CO2,0)</f>
        <v>4.1403538757523769E-17</v>
      </c>
    </row>
    <row r="449" spans="1:54" x14ac:dyDescent="0.2">
      <c r="A449" s="43">
        <v>442</v>
      </c>
      <c r="B449" s="107">
        <v>0</v>
      </c>
      <c r="C449" s="107">
        <v>0</v>
      </c>
      <c r="D449" s="107">
        <v>0</v>
      </c>
      <c r="E449" s="107">
        <v>0</v>
      </c>
      <c r="F449" s="107">
        <v>0</v>
      </c>
      <c r="G449" s="107">
        <v>0</v>
      </c>
      <c r="H449" s="131">
        <f>SUM(inventory[[#This Row],[CO2_IRF]:[other_IRF]])</f>
        <v>5.2142884355551306E-10</v>
      </c>
      <c r="I449" s="133">
        <f>SUM(inventory[[#This Row],[CO2_temp]:[other_temp]])</f>
        <v>2.1955410383558793E-13</v>
      </c>
      <c r="J449" s="117">
        <f>SUM(inventory[[#This Row],[CO2_mass0]:[CO2_mass3]])</f>
        <v>0.6929467184465995</v>
      </c>
      <c r="K449" s="117">
        <f>inventory[[#This Row],[CH4_flux]]+K448*EXP(-1/life_CH4)</f>
        <v>3.3075250728473923E-16</v>
      </c>
      <c r="L449" s="117">
        <f>inventory[[#This Row],[Gas1_flux]]+L448*EXP(-1/life_gas1)</f>
        <v>2.5916056455759385E-2</v>
      </c>
      <c r="M449" s="117">
        <f>inventory[[#This Row],[Gas2_flux]]+M448*EXP(-1/life_gas2)</f>
        <v>0</v>
      </c>
      <c r="N449" s="140">
        <f>inventory[[#This Row],[Gas3_flux]]+N448*EXP(-1/life_gas3)</f>
        <v>5.4232932560522048E-5</v>
      </c>
      <c r="O449" s="3">
        <f>inventory[[#This Row],[CO2]]*A_CO2</f>
        <v>1.2138347667029081E-15</v>
      </c>
      <c r="P449" s="3">
        <f>inventory[[#This Row],[CH4]]*A_CH4</f>
        <v>6.9632150834342741E-29</v>
      </c>
      <c r="Q449" s="3">
        <f>inventory[[#This Row],[gas1]]*A_gas1</f>
        <v>9.2477952409455864E-15</v>
      </c>
      <c r="R449" s="3">
        <f>inventory[[#This Row],[gas2]]*A_gas2</f>
        <v>0</v>
      </c>
      <c r="S449" s="3">
        <f>inventory[[#This Row],[gas3]]*A_gas3</f>
        <v>5.7802668222161331E-16</v>
      </c>
      <c r="T449" s="142">
        <f>inventory[[#This Row],[Other_forcing]]/earth_area</f>
        <v>0</v>
      </c>
      <c r="U449" s="3">
        <f>U448+A_CO2*(AX448+AY448*life1_CO2*(1-EXP(-1/life1_CO2))+AZ448*life2_CO2*(1-EXP(-1/life2_CO2))+BA448*life3_CO2*(1-EXP(-1/life3_CO2)))</f>
        <v>6.8606259469883542E-13</v>
      </c>
      <c r="V449" s="3">
        <f t="shared" si="78"/>
        <v>2.6105279667692147E-12</v>
      </c>
      <c r="W449" s="3">
        <f t="shared" si="79"/>
        <v>4.2058234963520195E-11</v>
      </c>
      <c r="X449" s="3">
        <f t="shared" si="80"/>
        <v>-3.5199999999999995E-12</v>
      </c>
      <c r="Y449" s="3">
        <f t="shared" si="81"/>
        <v>4.7959401803052485E-10</v>
      </c>
      <c r="Z449" s="142">
        <f>Z448+inventory[[#This Row],[Other_radfor]]</f>
        <v>0</v>
      </c>
      <c r="AA449" s="3">
        <f>SUM(inventory[[#This Row],[CO2_temp_s1]:[CO2_temp_s2]])</f>
        <v>1.186470553278673E-15</v>
      </c>
      <c r="AB449" s="3">
        <f>inventory[[#This Row],[CH4_temp_s1]]+inventory[[#This Row],[CH4_temp_s2]]</f>
        <v>9.5834847784195933E-16</v>
      </c>
      <c r="AC449" s="3">
        <f>inventory[[#This Row],[gas1_temp_s1]]+inventory[[#This Row],[gas1_temp_s2]]</f>
        <v>2.6424190890489041E-14</v>
      </c>
      <c r="AD449" s="3">
        <f>inventory[[#This Row],[gas2_temp_s1]]+inventory[[#This Row],[gas2_temp_s2]]</f>
        <v>-1.2531279533116731E-15</v>
      </c>
      <c r="AE449" s="3">
        <f>inventory[[#This Row],[gas3_temp_s1]]+inventory[[#This Row],[gas3_temp_s2]]</f>
        <v>1.9223822186728994E-13</v>
      </c>
      <c r="AF449" s="142">
        <f>inventory[[#This Row],[other_temp_s1]]+inventory[[#This Row],[other_temp_s2]]</f>
        <v>0</v>
      </c>
      <c r="AG449" s="118">
        <f>inventory[[#This Row],[CO2_flux]]+AG448</f>
        <v>1</v>
      </c>
      <c r="AH449" s="118">
        <f>inventory[[#This Row],[CH4_flux]]+AH448</f>
        <v>1</v>
      </c>
      <c r="AI449" s="118">
        <f>inventory[[#This Row],[Gas1_flux]]+AI448</f>
        <v>1</v>
      </c>
      <c r="AJ449" s="118">
        <f>inventory[[#This Row],[Gas2_flux]]+AJ448</f>
        <v>1</v>
      </c>
      <c r="AK449" s="144">
        <f>inventory[[#This Row],[Gas3_flux]]+AK448</f>
        <v>1</v>
      </c>
      <c r="AL449" s="113">
        <f>A_CO2*(AX448*clim_sens1*(1-EXP(-1/clim_time1))
+AY448*clim_sens1*life1_CO2/(life1_CO2-clim_time1)*(EXP(-1/life1_CO2)-EXP(-1/clim_time1))
+AZ448*clim_sens1*life2_CO2/(life2_CO2-clim_time1)*(EXP(-1/life2_CO2)-EXP(-1/clim_time1))
+BA448*clim_sens1*life3_CO2/(life3_CO2-clim_time1)*(EXP(-1/life3_CO2)-EXP(-1/clim_time1)))
+AL448*EXP(-1/clim_time1)</f>
        <v>7.701853475661341E-16</v>
      </c>
      <c r="AM449" s="113">
        <f>A_CO2*(AX448*clim_sens2*(1-EXP(-1/clim_time2))
+AY448*clim_sens2*life1_CO2/(life1_CO2-clim_time2)*(EXP(-1/life1_CO2)-EXP(-1/clim_time2))
+AZ448*clim_sens2*life2_CO2/(life2_CO2-clim_time2)*(EXP(-1/life2_CO2)-EXP(-1/clim_time2))
+BA448*clim_sens2*life3_CO2/(life3_CO2-clim_time2)*(EXP(-1/life3_CO2)-EXP(-1/clim_time2)))
+AM448*EXP(-1/clim_time2)</f>
        <v>4.1628520571253894E-16</v>
      </c>
      <c r="AN449" s="113">
        <f t="shared" si="82"/>
        <v>1.3620744445896228E-28</v>
      </c>
      <c r="AO449" s="113">
        <f t="shared" si="83"/>
        <v>9.5834847784182305E-16</v>
      </c>
      <c r="AP449" s="113">
        <f t="shared" si="84"/>
        <v>6.2706786362472165E-15</v>
      </c>
      <c r="AQ449" s="113">
        <f t="shared" si="85"/>
        <v>2.0153512254241823E-14</v>
      </c>
      <c r="AR449" s="113">
        <f t="shared" si="86"/>
        <v>-3.7213438837317354E-36</v>
      </c>
      <c r="AS449" s="113">
        <f t="shared" si="87"/>
        <v>-1.2531279533116731E-15</v>
      </c>
      <c r="AT449" s="113">
        <f t="shared" si="88"/>
        <v>4.4844447108422712E-16</v>
      </c>
      <c r="AU449" s="113">
        <f t="shared" si="89"/>
        <v>1.9178977739620572E-13</v>
      </c>
      <c r="AV449" s="113">
        <f t="shared" si="90"/>
        <v>0</v>
      </c>
      <c r="AW449" s="149">
        <f>T448*Other_forcing_efficacy*clim_sens2*(1-EXP(-1/clim_time2))
+AW448*EXP(-1/clim_time2)</f>
        <v>0</v>
      </c>
      <c r="AX449" s="113">
        <f>p_0*(inventory[[#This Row],[CO2_flux]]+inventory[[#This Row],[CH4_to_CO2]])+AX448</f>
        <v>0.51608749999999959</v>
      </c>
      <c r="AY449" s="113">
        <f>p_1*(inventory[[#This Row],[CO2_flux]]+inventory[[#This Row],[CH4_to_CO2]])+AY448*EXP(-1/life1_CO2)</f>
        <v>0.1768543173237076</v>
      </c>
      <c r="AZ449" s="113">
        <f>p_2*(inventory[[#This Row],[CO2_flux]]+inventory[[#This Row],[CH4_to_CO2]])+AZ448*EXP(-1/life2_CO2)</f>
        <v>4.9011228921822154E-6</v>
      </c>
      <c r="BA449" s="113">
        <f>p_3*(inventory[[#This Row],[CO2_flux]]+inventory[[#This Row],[CH4_to_CO2]])+BA448*EXP(-1/life3_CO2)</f>
        <v>7.4979452199393508E-17</v>
      </c>
      <c r="BB449" s="113">
        <f>IF(fossil_CH4,K448*(1-EXP(-1/life_CH4))*CH4_to_CO2,0)</f>
        <v>3.8195633130514656E-17</v>
      </c>
    </row>
    <row r="450" spans="1:54" x14ac:dyDescent="0.2">
      <c r="A450" s="43">
        <v>443</v>
      </c>
      <c r="B450" s="107">
        <v>0</v>
      </c>
      <c r="C450" s="107">
        <v>0</v>
      </c>
      <c r="D450" s="107">
        <v>0</v>
      </c>
      <c r="E450" s="107">
        <v>0</v>
      </c>
      <c r="F450" s="107">
        <v>0</v>
      </c>
      <c r="G450" s="107">
        <v>0</v>
      </c>
      <c r="H450" s="131">
        <f>SUM(inventory[[#This Row],[CO2_IRF]:[other_IRF]])</f>
        <v>5.2143983833549343E-10</v>
      </c>
      <c r="I450" s="133">
        <f>SUM(inventory[[#This Row],[CO2_temp]:[other_temp]])</f>
        <v>2.1898640542479606E-13</v>
      </c>
      <c r="J450" s="117">
        <f>SUM(inventory[[#This Row],[CO2_mass0]:[CO2_mass3]])</f>
        <v>0.6924987405470221</v>
      </c>
      <c r="K450" s="117">
        <f>inventory[[#This Row],[CH4_flux]]+K449*EXP(-1/life_CH4)</f>
        <v>3.0512612700164614E-16</v>
      </c>
      <c r="L450" s="117">
        <f>inventory[[#This Row],[Gas1_flux]]+L449*EXP(-1/life_gas1)</f>
        <v>2.5702756788637333E-2</v>
      </c>
      <c r="M450" s="117">
        <f>inventory[[#This Row],[Gas2_flux]]+M449*EXP(-1/life_gas2)</f>
        <v>0</v>
      </c>
      <c r="N450" s="140">
        <f>inventory[[#This Row],[Gas3_flux]]+N449*EXP(-1/life_gas3)</f>
        <v>5.3041048486105392E-5</v>
      </c>
      <c r="O450" s="3">
        <f>inventory[[#This Row],[CO2]]*A_CO2</f>
        <v>1.2130500438162184E-15</v>
      </c>
      <c r="P450" s="3">
        <f>inventory[[#This Row],[CH4]]*A_CH4</f>
        <v>6.423711999433648E-29</v>
      </c>
      <c r="Q450" s="3">
        <f>inventory[[#This Row],[gas1]]*A_gas1</f>
        <v>9.1716821313035441E-15</v>
      </c>
      <c r="R450" s="3">
        <f>inventory[[#This Row],[gas2]]*A_gas2</f>
        <v>0</v>
      </c>
      <c r="S450" s="3">
        <f>inventory[[#This Row],[gas3]]*A_gas3</f>
        <v>5.6532331611912559E-16</v>
      </c>
      <c r="T450" s="142">
        <f>inventory[[#This Row],[Other_forcing]]/earth_area</f>
        <v>0</v>
      </c>
      <c r="U450" s="3">
        <f>U449+A_CO2*(AX449+AY449*life1_CO2*(1-EXP(-1/life1_CO2))+AZ449*life2_CO2*(1-EXP(-1/life2_CO2))+BA449*life3_CO2*(1-EXP(-1/life3_CO2)))</f>
        <v>6.8727603693781022E-13</v>
      </c>
      <c r="V450" s="3">
        <f t="shared" si="78"/>
        <v>2.6105279667692147E-12</v>
      </c>
      <c r="W450" s="3">
        <f t="shared" si="79"/>
        <v>4.2067444649786884E-11</v>
      </c>
      <c r="X450" s="3">
        <f t="shared" si="80"/>
        <v>-3.5199999999999995E-12</v>
      </c>
      <c r="Y450" s="3">
        <f t="shared" si="81"/>
        <v>4.7959458968199948E-10</v>
      </c>
      <c r="Z450" s="142">
        <f>Z449+inventory[[#This Row],[Other_radfor]]</f>
        <v>0</v>
      </c>
      <c r="AA450" s="3">
        <f>SUM(inventory[[#This Row],[CO2_temp_s1]:[CO2_temp_s2]])</f>
        <v>1.1862189220229923E-15</v>
      </c>
      <c r="AB450" s="3">
        <f>inventory[[#This Row],[CH4_temp_s1]]+inventory[[#This Row],[CH4_temp_s2]]</f>
        <v>9.5601104369030585E-16</v>
      </c>
      <c r="AC450" s="3">
        <f>inventory[[#This Row],[gas1_temp_s1]]+inventory[[#This Row],[gas1_temp_s2]]</f>
        <v>2.63330622313553E-14</v>
      </c>
      <c r="AD450" s="3">
        <f>inventory[[#This Row],[gas2_temp_s1]]+inventory[[#This Row],[gas2_temp_s2]]</f>
        <v>-1.2500715451864728E-15</v>
      </c>
      <c r="AE450" s="3">
        <f>inventory[[#This Row],[gas3_temp_s1]]+inventory[[#This Row],[gas3_temp_s2]]</f>
        <v>1.9176118477291395E-13</v>
      </c>
      <c r="AF450" s="142">
        <f>inventory[[#This Row],[other_temp_s1]]+inventory[[#This Row],[other_temp_s2]]</f>
        <v>0</v>
      </c>
      <c r="AG450" s="118">
        <f>inventory[[#This Row],[CO2_flux]]+AG449</f>
        <v>1</v>
      </c>
      <c r="AH450" s="118">
        <f>inventory[[#This Row],[CH4_flux]]+AH449</f>
        <v>1</v>
      </c>
      <c r="AI450" s="118">
        <f>inventory[[#This Row],[Gas1_flux]]+AI449</f>
        <v>1</v>
      </c>
      <c r="AJ450" s="118">
        <f>inventory[[#This Row],[Gas2_flux]]+AJ449</f>
        <v>1</v>
      </c>
      <c r="AK450" s="144">
        <f>inventory[[#This Row],[Gas3_flux]]+AK449</f>
        <v>1</v>
      </c>
      <c r="AL450" s="113">
        <f>A_CO2*(AX449*clim_sens1*(1-EXP(-1/clim_time1))
+AY449*clim_sens1*life1_CO2/(life1_CO2-clim_time1)*(EXP(-1/life1_CO2)-EXP(-1/clim_time1))
+AZ449*clim_sens1*life2_CO2/(life2_CO2-clim_time1)*(EXP(-1/life2_CO2)-EXP(-1/clim_time1))
+BA449*clim_sens1*life3_CO2/(life3_CO2-clim_time1)*(EXP(-1/life3_CO2)-EXP(-1/clim_time1)))
+AL449*EXP(-1/clim_time1)</f>
        <v>7.6967937144571948E-16</v>
      </c>
      <c r="AM450" s="113">
        <f>A_CO2*(AX449*clim_sens2*(1-EXP(-1/clim_time2))
+AY449*clim_sens2*life1_CO2/(life1_CO2-clim_time2)*(EXP(-1/life1_CO2)-EXP(-1/clim_time2))
+AZ449*clim_sens2*life2_CO2/(life2_CO2-clim_time2)*(EXP(-1/life2_CO2)-EXP(-1/clim_time2))
+BA449*clim_sens2*life3_CO2/(life3_CO2-clim_time2)*(EXP(-1/life3_CO2)-EXP(-1/clim_time2)))
+AM449*EXP(-1/clim_time2)</f>
        <v>4.1653955057727292E-16</v>
      </c>
      <c r="AN450" s="113">
        <f t="shared" si="82"/>
        <v>1.2565422528244991E-28</v>
      </c>
      <c r="AO450" s="113">
        <f t="shared" si="83"/>
        <v>9.5601104369018022E-16</v>
      </c>
      <c r="AP450" s="113">
        <f t="shared" si="84"/>
        <v>6.2190684050369177E-15</v>
      </c>
      <c r="AQ450" s="113">
        <f t="shared" si="85"/>
        <v>2.0113993826318381E-14</v>
      </c>
      <c r="AR450" s="113">
        <f t="shared" si="86"/>
        <v>-3.3036808074153898E-36</v>
      </c>
      <c r="AS450" s="113">
        <f t="shared" si="87"/>
        <v>-1.2500715451864728E-15</v>
      </c>
      <c r="AT450" s="113">
        <f t="shared" si="88"/>
        <v>4.3858894975963318E-16</v>
      </c>
      <c r="AU450" s="113">
        <f t="shared" si="89"/>
        <v>1.9132259582315432E-13</v>
      </c>
      <c r="AV450" s="113">
        <f t="shared" si="90"/>
        <v>0</v>
      </c>
      <c r="AW450" s="149">
        <f>T449*Other_forcing_efficacy*clim_sens2*(1-EXP(-1/clim_time2))
+AW449*EXP(-1/clim_time2)</f>
        <v>0</v>
      </c>
      <c r="AX450" s="113">
        <f>p_0*(inventory[[#This Row],[CO2_flux]]+inventory[[#This Row],[CH4_to_CO2]])+AX449</f>
        <v>0.51608749999999959</v>
      </c>
      <c r="AY450" s="113">
        <f>p_1*(inventory[[#This Row],[CO2_flux]]+inventory[[#This Row],[CH4_to_CO2]])+AY449*EXP(-1/life1_CO2)</f>
        <v>0.17640647173571622</v>
      </c>
      <c r="AZ450" s="113">
        <f>p_2*(inventory[[#This Row],[CO2_flux]]+inventory[[#This Row],[CH4_to_CO2]])+AZ449*EXP(-1/life2_CO2)</f>
        <v>4.7688113061935751E-6</v>
      </c>
      <c r="BA450" s="113">
        <f>p_3*(inventory[[#This Row],[CO2_flux]]+inventory[[#This Row],[CH4_to_CO2]])+BA449*EXP(-1/life3_CO2)</f>
        <v>6.9170117687454307E-17</v>
      </c>
      <c r="BB450" s="113">
        <f>IF(fossil_CH4,K449*(1-EXP(-1/life_CH4))*CH4_to_CO2,0)</f>
        <v>3.5236272889252961E-17</v>
      </c>
    </row>
    <row r="451" spans="1:54" x14ac:dyDescent="0.2">
      <c r="A451" s="43">
        <v>444</v>
      </c>
      <c r="B451" s="107">
        <v>0</v>
      </c>
      <c r="C451" s="107">
        <v>0</v>
      </c>
      <c r="D451" s="107">
        <v>0</v>
      </c>
      <c r="E451" s="107">
        <v>0</v>
      </c>
      <c r="F451" s="107">
        <v>0</v>
      </c>
      <c r="G451" s="107">
        <v>0</v>
      </c>
      <c r="H451" s="131">
        <f>SUM(inventory[[#This Row],[CO2_IRF]:[other_IRF]])</f>
        <v>5.214507439690329E-10</v>
      </c>
      <c r="I451" s="133">
        <f>SUM(inventory[[#This Row],[CO2_temp]:[other_temp]])</f>
        <v>2.1842048987085513E-13</v>
      </c>
      <c r="J451" s="117">
        <f>SUM(inventory[[#This Row],[CO2_mass0]:[CO2_mass3]])</f>
        <v>0.69205190029215102</v>
      </c>
      <c r="K451" s="117">
        <f>inventory[[#This Row],[CH4_flux]]+K450*EXP(-1/life_CH4)</f>
        <v>2.8148525356113115E-16</v>
      </c>
      <c r="L451" s="117">
        <f>inventory[[#This Row],[Gas1_flux]]+L450*EXP(-1/life_gas1)</f>
        <v>2.5491212664380068E-2</v>
      </c>
      <c r="M451" s="117">
        <f>inventory[[#This Row],[Gas2_flux]]+M450*EXP(-1/life_gas2)</f>
        <v>0</v>
      </c>
      <c r="N451" s="140">
        <f>inventory[[#This Row],[Gas3_flux]]+N450*EXP(-1/life_gas3)</f>
        <v>5.1875358599975764E-5</v>
      </c>
      <c r="O451" s="3">
        <f>inventory[[#This Row],[CO2]]*A_CO2</f>
        <v>1.2122673137417607E-15</v>
      </c>
      <c r="P451" s="3">
        <f>inventory[[#This Row],[CH4]]*A_CH4</f>
        <v>5.9260090859230352E-29</v>
      </c>
      <c r="Q451" s="3">
        <f>inventory[[#This Row],[gas1]]*A_gas1</f>
        <v>9.096195463457458E-15</v>
      </c>
      <c r="R451" s="3">
        <f>inventory[[#This Row],[gas2]]*A_gas2</f>
        <v>0</v>
      </c>
      <c r="S451" s="3">
        <f>inventory[[#This Row],[gas3]]*A_gas3</f>
        <v>5.5289913351334708E-16</v>
      </c>
      <c r="T451" s="142">
        <f>inventory[[#This Row],[Other_forcing]]/earth_area</f>
        <v>0</v>
      </c>
      <c r="U451" s="3">
        <f>U450+A_CO2*(AX450+AY450*life1_CO2*(1-EXP(-1/life1_CO2))+AZ450*life2_CO2*(1-EXP(-1/life2_CO2))+BA450*life3_CO2*(1-EXP(-1/life3_CO2)))</f>
        <v>6.8848869545073845E-13</v>
      </c>
      <c r="V451" s="3">
        <f t="shared" si="78"/>
        <v>2.6105279667692147E-12</v>
      </c>
      <c r="W451" s="3">
        <f t="shared" si="79"/>
        <v>4.2076578536596258E-11</v>
      </c>
      <c r="X451" s="3">
        <f t="shared" si="80"/>
        <v>-3.5199999999999995E-12</v>
      </c>
      <c r="Y451" s="3">
        <f t="shared" si="81"/>
        <v>4.7959514877021671E-10</v>
      </c>
      <c r="Z451" s="142">
        <f>Z450+inventory[[#This Row],[Other_radfor]]</f>
        <v>0</v>
      </c>
      <c r="AA451" s="3">
        <f>SUM(inventory[[#This Row],[CO2_temp_s1]:[CO2_temp_s2]])</f>
        <v>1.1859671362917179E-15</v>
      </c>
      <c r="AB451" s="3">
        <f>inventory[[#This Row],[CH4_temp_s1]]+inventory[[#This Row],[CH4_temp_s2]]</f>
        <v>9.536793105947302E-16</v>
      </c>
      <c r="AC451" s="3">
        <f>inventory[[#This Row],[gas1_temp_s1]]+inventory[[#This Row],[gas1_temp_s2]]</f>
        <v>2.6242375419798707E-14</v>
      </c>
      <c r="AD451" s="3">
        <f>inventory[[#This Row],[gas2_temp_s1]]+inventory[[#This Row],[gas2_temp_s2]]</f>
        <v>-1.2470225917115365E-15</v>
      </c>
      <c r="AE451" s="3">
        <f>inventory[[#This Row],[gas3_temp_s1]]+inventory[[#This Row],[gas3_temp_s2]]</f>
        <v>1.9128549059588152E-13</v>
      </c>
      <c r="AF451" s="142">
        <f>inventory[[#This Row],[other_temp_s1]]+inventory[[#This Row],[other_temp_s2]]</f>
        <v>0</v>
      </c>
      <c r="AG451" s="118">
        <f>inventory[[#This Row],[CO2_flux]]+AG450</f>
        <v>1</v>
      </c>
      <c r="AH451" s="118">
        <f>inventory[[#This Row],[CH4_flux]]+AH450</f>
        <v>1</v>
      </c>
      <c r="AI451" s="118">
        <f>inventory[[#This Row],[Gas1_flux]]+AI450</f>
        <v>1</v>
      </c>
      <c r="AJ451" s="118">
        <f>inventory[[#This Row],[Gas2_flux]]+AJ450</f>
        <v>1</v>
      </c>
      <c r="AK451" s="144">
        <f>inventory[[#This Row],[Gas3_flux]]+AK450</f>
        <v>1</v>
      </c>
      <c r="AL451" s="113">
        <f>A_CO2*(AX450*clim_sens1*(1-EXP(-1/clim_time1))
+AY450*clim_sens1*life1_CO2/(life1_CO2-clim_time1)*(EXP(-1/life1_CO2)-EXP(-1/clim_time1))
+AZ450*clim_sens1*life2_CO2/(life2_CO2-clim_time1)*(EXP(-1/life2_CO2)-EXP(-1/clim_time1))
+BA450*clim_sens1*life3_CO2/(life3_CO2-clim_time1)*(EXP(-1/life3_CO2)-EXP(-1/clim_time1)))
+AL450*EXP(-1/clim_time1)</f>
        <v>7.6917468124695892E-16</v>
      </c>
      <c r="AM451" s="113">
        <f>A_CO2*(AX450*clim_sens2*(1-EXP(-1/clim_time2))
+AY450*clim_sens2*life1_CO2/(life1_CO2-clim_time2)*(EXP(-1/life1_CO2)-EXP(-1/clim_time2))
+AZ450*clim_sens2*life2_CO2/(life2_CO2-clim_time2)*(EXP(-1/life2_CO2)-EXP(-1/clim_time2))
+BA450*clim_sens2*life3_CO2/(life3_CO2-clim_time2)*(EXP(-1/life3_CO2)-EXP(-1/clim_time2)))
+AM450*EXP(-1/clim_time2)</f>
        <v>4.1679245504475905E-16</v>
      </c>
      <c r="AN451" s="113">
        <f t="shared" si="82"/>
        <v>1.1591865916798248E-28</v>
      </c>
      <c r="AO451" s="113">
        <f t="shared" si="83"/>
        <v>9.5367931059461423E-16</v>
      </c>
      <c r="AP451" s="113">
        <f t="shared" si="84"/>
        <v>6.1678829469843723E-15</v>
      </c>
      <c r="AQ451" s="113">
        <f t="shared" si="85"/>
        <v>2.0074492472814334E-14</v>
      </c>
      <c r="AR451" s="113">
        <f t="shared" si="86"/>
        <v>-2.9328939271100144E-36</v>
      </c>
      <c r="AS451" s="113">
        <f t="shared" si="87"/>
        <v>-1.2470225917115365E-15</v>
      </c>
      <c r="AT451" s="113">
        <f t="shared" si="88"/>
        <v>4.2895002448392058E-16</v>
      </c>
      <c r="AU451" s="113">
        <f t="shared" si="89"/>
        <v>1.908565405713976E-13</v>
      </c>
      <c r="AV451" s="113">
        <f t="shared" si="90"/>
        <v>0</v>
      </c>
      <c r="AW451" s="149">
        <f>T450*Other_forcing_efficacy*clim_sens2*(1-EXP(-1/clim_time2))
+AW450*EXP(-1/clim_time2)</f>
        <v>0</v>
      </c>
      <c r="AX451" s="113">
        <f>p_0*(inventory[[#This Row],[CO2_flux]]+inventory[[#This Row],[CH4_to_CO2]])+AX450</f>
        <v>0.51608749999999959</v>
      </c>
      <c r="AY451" s="113">
        <f>p_1*(inventory[[#This Row],[CO2_flux]]+inventory[[#This Row],[CH4_to_CO2]])+AY450*EXP(-1/life1_CO2)</f>
        <v>0.17595976022052395</v>
      </c>
      <c r="AZ451" s="113">
        <f>p_2*(inventory[[#This Row],[CO2_flux]]+inventory[[#This Row],[CH4_to_CO2]])+AZ450*EXP(-1/life2_CO2)</f>
        <v>4.6400716273310124E-6</v>
      </c>
      <c r="BA451" s="113">
        <f>p_3*(inventory[[#This Row],[CO2_flux]]+inventory[[#This Row],[CH4_to_CO2]])+BA450*EXP(-1/life3_CO2)</f>
        <v>6.3810884723094572E-17</v>
      </c>
      <c r="BB451" s="113">
        <f>IF(fossil_CH4,K450*(1-EXP(-1/life_CH4))*CH4_to_CO2,0)</f>
        <v>3.2506200980708121E-17</v>
      </c>
    </row>
    <row r="452" spans="1:54" x14ac:dyDescent="0.2">
      <c r="A452" s="43">
        <v>445</v>
      </c>
      <c r="B452" s="107">
        <v>0</v>
      </c>
      <c r="C452" s="107">
        <v>0</v>
      </c>
      <c r="D452" s="107">
        <v>0</v>
      </c>
      <c r="E452" s="107">
        <v>0</v>
      </c>
      <c r="F452" s="107">
        <v>0</v>
      </c>
      <c r="G452" s="107">
        <v>0</v>
      </c>
      <c r="H452" s="131">
        <f>SUM(inventory[[#This Row],[CO2_IRF]:[other_IRF]])</f>
        <v>5.2146156135808663E-10</v>
      </c>
      <c r="I452" s="133">
        <f>SUM(inventory[[#This Row],[CO2_temp]:[other_temp]])</f>
        <v>2.1785634707694027E-13</v>
      </c>
      <c r="J452" s="117">
        <f>SUM(inventory[[#This Row],[CO2_mass0]:[CO2_mass3]])</f>
        <v>0.69160619471376239</v>
      </c>
      <c r="K452" s="117">
        <f>inventory[[#This Row],[CH4_flux]]+K451*EXP(-1/life_CH4)</f>
        <v>2.5967605183789073E-16</v>
      </c>
      <c r="L452" s="117">
        <f>inventory[[#This Row],[Gas1_flux]]+L451*EXP(-1/life_gas1)</f>
        <v>2.5281409634157027E-2</v>
      </c>
      <c r="M452" s="117">
        <f>inventory[[#This Row],[Gas2_flux]]+M451*EXP(-1/life_gas2)</f>
        <v>0</v>
      </c>
      <c r="N452" s="140">
        <f>inventory[[#This Row],[Gas3_flux]]+N451*EXP(-1/life_gas3)</f>
        <v>5.0735287229117025E-5</v>
      </c>
      <c r="O452" s="3">
        <f>inventory[[#This Row],[CO2]]*A_CO2</f>
        <v>1.2114865712800973E-15</v>
      </c>
      <c r="P452" s="3">
        <f>inventory[[#This Row],[CH4]]*A_CH4</f>
        <v>5.4668677066373062E-29</v>
      </c>
      <c r="Q452" s="3">
        <f>inventory[[#This Row],[gas1]]*A_gas1</f>
        <v>9.0213300815369986E-15</v>
      </c>
      <c r="R452" s="3">
        <f>inventory[[#This Row],[gas2]]*A_gas2</f>
        <v>0</v>
      </c>
      <c r="S452" s="3">
        <f>inventory[[#This Row],[gas3]]*A_gas3</f>
        <v>5.4074799875297038E-16</v>
      </c>
      <c r="T452" s="142">
        <f>inventory[[#This Row],[Other_forcing]]/earth_area</f>
        <v>0</v>
      </c>
      <c r="U452" s="3">
        <f>U451+A_CO2*(AX451+AY451*life1_CO2*(1-EXP(-1/life1_CO2))+AZ451*life2_CO2*(1-EXP(-1/life2_CO2))+BA451*life3_CO2*(1-EXP(-1/life3_CO2)))</f>
        <v>6.8970057222783121E-13</v>
      </c>
      <c r="V452" s="3">
        <f t="shared" si="78"/>
        <v>2.6105279667692147E-12</v>
      </c>
      <c r="W452" s="3">
        <f t="shared" si="79"/>
        <v>4.2085637247808631E-11</v>
      </c>
      <c r="X452" s="3">
        <f t="shared" si="80"/>
        <v>-3.5199999999999995E-12</v>
      </c>
      <c r="Y452" s="3">
        <f t="shared" si="81"/>
        <v>4.7959569557128095E-10</v>
      </c>
      <c r="Z452" s="142">
        <f>Z451+inventory[[#This Row],[Other_radfor]]</f>
        <v>0</v>
      </c>
      <c r="AA452" s="3">
        <f>SUM(inventory[[#This Row],[CO2_temp_s1]:[CO2_temp_s2]])</f>
        <v>1.1857151982987118E-15</v>
      </c>
      <c r="AB452" s="3">
        <f>inventory[[#This Row],[CH4_temp_s1]]+inventory[[#This Row],[CH4_temp_s2]]</f>
        <v>9.5135326465022398E-16</v>
      </c>
      <c r="AC452" s="3">
        <f>inventory[[#This Row],[gas1_temp_s1]]+inventory[[#This Row],[gas1_temp_s2]]</f>
        <v>2.6152127570888293E-14</v>
      </c>
      <c r="AD452" s="3">
        <f>inventory[[#This Row],[gas2_temp_s1]]+inventory[[#This Row],[gas2_temp_s2]]</f>
        <v>-1.2439810747047993E-15</v>
      </c>
      <c r="AE452" s="3">
        <f>inventory[[#This Row],[gas3_temp_s1]]+inventory[[#This Row],[gas3_temp_s2]]</f>
        <v>1.9081113211780783E-13</v>
      </c>
      <c r="AF452" s="142">
        <f>inventory[[#This Row],[other_temp_s1]]+inventory[[#This Row],[other_temp_s2]]</f>
        <v>0</v>
      </c>
      <c r="AG452" s="118">
        <f>inventory[[#This Row],[CO2_flux]]+AG451</f>
        <v>1</v>
      </c>
      <c r="AH452" s="118">
        <f>inventory[[#This Row],[CH4_flux]]+AH451</f>
        <v>1</v>
      </c>
      <c r="AI452" s="118">
        <f>inventory[[#This Row],[Gas1_flux]]+AI451</f>
        <v>1</v>
      </c>
      <c r="AJ452" s="118">
        <f>inventory[[#This Row],[Gas2_flux]]+AJ451</f>
        <v>1</v>
      </c>
      <c r="AK452" s="144">
        <f>inventory[[#This Row],[Gas3_flux]]+AK451</f>
        <v>1</v>
      </c>
      <c r="AL452" s="113">
        <f>A_CO2*(AX451*clim_sens1*(1-EXP(-1/clim_time1))
+AY451*clim_sens1*life1_CO2/(life1_CO2-clim_time1)*(EXP(-1/life1_CO2)-EXP(-1/clim_time1))
+AZ451*clim_sens1*life2_CO2/(life2_CO2-clim_time1)*(EXP(-1/life2_CO2)-EXP(-1/clim_time1))
+BA451*clim_sens1*life3_CO2/(life3_CO2-clim_time1)*(EXP(-1/life3_CO2)-EXP(-1/clim_time1)))
+AL451*EXP(-1/clim_time1)</f>
        <v>7.68671273588114E-16</v>
      </c>
      <c r="AM452" s="113">
        <f>A_CO2*(AX451*clim_sens2*(1-EXP(-1/clim_time2))
+AY451*clim_sens2*life1_CO2/(life1_CO2-clim_time2)*(EXP(-1/life1_CO2)-EXP(-1/clim_time2))
+AZ451*clim_sens2*life2_CO2/(life2_CO2-clim_time2)*(EXP(-1/life2_CO2)-EXP(-1/clim_time2))
+BA451*clim_sens2*life3_CO2/(life3_CO2-clim_time2)*(EXP(-1/life3_CO2)-EXP(-1/clim_time2)))
+AM451*EXP(-1/clim_time2)</f>
        <v>4.170439247105978E-16</v>
      </c>
      <c r="AN452" s="113">
        <f t="shared" si="82"/>
        <v>1.0693739515976084E-28</v>
      </c>
      <c r="AO452" s="113">
        <f t="shared" si="83"/>
        <v>9.5135326465011709E-16</v>
      </c>
      <c r="AP452" s="113">
        <f t="shared" si="84"/>
        <v>6.117118766034026E-15</v>
      </c>
      <c r="AQ452" s="113">
        <f t="shared" si="85"/>
        <v>2.0035008804854267E-14</v>
      </c>
      <c r="AR452" s="113">
        <f t="shared" si="86"/>
        <v>-2.6037221175760044E-36</v>
      </c>
      <c r="AS452" s="113">
        <f t="shared" si="87"/>
        <v>-1.2439810747047993E-15</v>
      </c>
      <c r="AT452" s="113">
        <f t="shared" si="88"/>
        <v>4.195229350981037E-16</v>
      </c>
      <c r="AU452" s="113">
        <f t="shared" si="89"/>
        <v>1.9039160918270972E-13</v>
      </c>
      <c r="AV452" s="113">
        <f t="shared" si="90"/>
        <v>0</v>
      </c>
      <c r="AW452" s="149">
        <f>T451*Other_forcing_efficacy*clim_sens2*(1-EXP(-1/clim_time2))
+AW451*EXP(-1/clim_time2)</f>
        <v>0</v>
      </c>
      <c r="AX452" s="113">
        <f>p_0*(inventory[[#This Row],[CO2_flux]]+inventory[[#This Row],[CH4_to_CO2]])+AX451</f>
        <v>0.51608749999999959</v>
      </c>
      <c r="AY452" s="113">
        <f>p_1*(inventory[[#This Row],[CO2_flux]]+inventory[[#This Row],[CH4_to_CO2]])+AY451*EXP(-1/life1_CO2)</f>
        <v>0.17551417990633494</v>
      </c>
      <c r="AZ452" s="113">
        <f>p_2*(inventory[[#This Row],[CO2_flux]]+inventory[[#This Row],[CH4_to_CO2]])+AZ451*EXP(-1/life2_CO2)</f>
        <v>4.5148074277540113E-6</v>
      </c>
      <c r="BA452" s="113">
        <f>p_3*(inventory[[#This Row],[CO2_flux]]+inventory[[#This Row],[CH4_to_CO2]])+BA451*EXP(-1/life3_CO2)</f>
        <v>5.8866879879294904E-17</v>
      </c>
      <c r="BB452" s="113">
        <f>IF(fossil_CH4,K451*(1-EXP(-1/life_CH4))*CH4_to_CO2,0)</f>
        <v>2.9987652369455568E-17</v>
      </c>
    </row>
    <row r="453" spans="1:54" x14ac:dyDescent="0.2">
      <c r="A453" s="43">
        <v>446</v>
      </c>
      <c r="B453" s="107">
        <v>0</v>
      </c>
      <c r="C453" s="107">
        <v>0</v>
      </c>
      <c r="D453" s="107">
        <v>0</v>
      </c>
      <c r="E453" s="107">
        <v>0</v>
      </c>
      <c r="F453" s="107">
        <v>0</v>
      </c>
      <c r="G453" s="107">
        <v>0</v>
      </c>
      <c r="H453" s="131">
        <f>SUM(inventory[[#This Row],[CO2_IRF]:[other_IRF]])</f>
        <v>5.2147229139340138E-10</v>
      </c>
      <c r="I453" s="133">
        <f>SUM(inventory[[#This Row],[CO2_temp]:[other_temp]])</f>
        <v>2.1729396707238106E-13</v>
      </c>
      <c r="J453" s="117">
        <f>SUM(inventory[[#This Row],[CO2_mass0]:[CO2_mass3]])</f>
        <v>0.69116162085350796</v>
      </c>
      <c r="K453" s="117">
        <f>inventory[[#This Row],[CH4_flux]]+K452*EXP(-1/life_CH4)</f>
        <v>2.3955660570144413E-16</v>
      </c>
      <c r="L453" s="117">
        <f>inventory[[#This Row],[Gas1_flux]]+L452*EXP(-1/life_gas1)</f>
        <v>2.5073333368057383E-2</v>
      </c>
      <c r="M453" s="117">
        <f>inventory[[#This Row],[Gas2_flux]]+M452*EXP(-1/life_gas2)</f>
        <v>0</v>
      </c>
      <c r="N453" s="140">
        <f>inventory[[#This Row],[Gas3_flux]]+N452*EXP(-1/life_gas3)</f>
        <v>4.9620271352152298E-5</v>
      </c>
      <c r="O453" s="3">
        <f>inventory[[#This Row],[CO2]]*A_CO2</f>
        <v>1.2107078112490896E-15</v>
      </c>
      <c r="P453" s="3">
        <f>inventory[[#This Row],[CH4]]*A_CH4</f>
        <v>5.0433001516768169E-29</v>
      </c>
      <c r="Q453" s="3">
        <f>inventory[[#This Row],[gas1]]*A_gas1</f>
        <v>8.9470808721067423E-15</v>
      </c>
      <c r="R453" s="3">
        <f>inventory[[#This Row],[gas2]]*A_gas2</f>
        <v>0</v>
      </c>
      <c r="S453" s="3">
        <f>inventory[[#This Row],[gas3]]*A_gas3</f>
        <v>5.2886391103067918E-16</v>
      </c>
      <c r="T453" s="142">
        <f>inventory[[#This Row],[Other_forcing]]/earth_area</f>
        <v>0</v>
      </c>
      <c r="U453" s="3">
        <f>U452+A_CO2*(AX452+AY452*life1_CO2*(1-EXP(-1/life1_CO2))+AZ452*life2_CO2*(1-EXP(-1/life2_CO2))+BA452*life3_CO2*(1-EXP(-1/life3_CO2)))</f>
        <v>6.9091166925410871E-13</v>
      </c>
      <c r="V453" s="3">
        <f t="shared" si="78"/>
        <v>2.6105279667692147E-12</v>
      </c>
      <c r="W453" s="3">
        <f t="shared" si="79"/>
        <v>4.2094621402149693E-11</v>
      </c>
      <c r="X453" s="3">
        <f t="shared" si="80"/>
        <v>-3.5199999999999995E-12</v>
      </c>
      <c r="Y453" s="3">
        <f t="shared" si="81"/>
        <v>4.7959623035522841E-10</v>
      </c>
      <c r="Z453" s="142">
        <f>Z452+inventory[[#This Row],[Other_radfor]]</f>
        <v>0</v>
      </c>
      <c r="AA453" s="3">
        <f>SUM(inventory[[#This Row],[CO2_temp_s1]:[CO2_temp_s2]])</f>
        <v>1.1854631102507065E-15</v>
      </c>
      <c r="AB453" s="3">
        <f>inventory[[#This Row],[CH4_temp_s1]]+inventory[[#This Row],[CH4_temp_s2]]</f>
        <v>9.4903289198569408E-16</v>
      </c>
      <c r="AC453" s="3">
        <f>inventory[[#This Row],[gas1_temp_s1]]+inventory[[#This Row],[gas1_temp_s2]]</f>
        <v>2.6062315821603932E-14</v>
      </c>
      <c r="AD453" s="3">
        <f>inventory[[#This Row],[gas2_temp_s1]]+inventory[[#This Row],[gas2_temp_s2]]</f>
        <v>-1.2409469760285428E-15</v>
      </c>
      <c r="AE453" s="3">
        <f>inventory[[#This Row],[gas3_temp_s1]]+inventory[[#This Row],[gas3_temp_s2]]</f>
        <v>1.9033810222456926E-13</v>
      </c>
      <c r="AF453" s="142">
        <f>inventory[[#This Row],[other_temp_s1]]+inventory[[#This Row],[other_temp_s2]]</f>
        <v>0</v>
      </c>
      <c r="AG453" s="118">
        <f>inventory[[#This Row],[CO2_flux]]+AG452</f>
        <v>1</v>
      </c>
      <c r="AH453" s="118">
        <f>inventory[[#This Row],[CH4_flux]]+AH452</f>
        <v>1</v>
      </c>
      <c r="AI453" s="118">
        <f>inventory[[#This Row],[Gas1_flux]]+AI452</f>
        <v>1</v>
      </c>
      <c r="AJ453" s="118">
        <f>inventory[[#This Row],[Gas2_flux]]+AJ452</f>
        <v>1</v>
      </c>
      <c r="AK453" s="144">
        <f>inventory[[#This Row],[Gas3_flux]]+AK452</f>
        <v>1</v>
      </c>
      <c r="AL453" s="113">
        <f>A_CO2*(AX452*clim_sens1*(1-EXP(-1/clim_time1))
+AY452*clim_sens1*life1_CO2/(life1_CO2-clim_time1)*(EXP(-1/life1_CO2)-EXP(-1/clim_time1))
+AZ452*clim_sens1*life2_CO2/(life2_CO2-clim_time1)*(EXP(-1/life2_CO2)-EXP(-1/clim_time1))
+BA452*clim_sens1*life3_CO2/(life3_CO2-clim_time1)*(EXP(-1/life3_CO2)-EXP(-1/clim_time1)))
+AL452*EXP(-1/clim_time1)</f>
        <v>7.6816914509939586E-16</v>
      </c>
      <c r="AM453" s="113">
        <f>A_CO2*(AX452*clim_sens2*(1-EXP(-1/clim_time2))
+AY452*clim_sens2*life1_CO2/(life1_CO2-clim_time2)*(EXP(-1/life1_CO2)-EXP(-1/clim_time2))
+AZ452*clim_sens2*life2_CO2/(life2_CO2-clim_time2)*(EXP(-1/life2_CO2)-EXP(-1/clim_time2))
+BA452*clim_sens2*life3_CO2/(life3_CO2-clim_time2)*(EXP(-1/life3_CO2)-EXP(-1/clim_time2)))
+AM452*EXP(-1/clim_time2)</f>
        <v>4.1729396515131062E-16</v>
      </c>
      <c r="AN453" s="113">
        <f t="shared" si="82"/>
        <v>9.8651990671702686E-29</v>
      </c>
      <c r="AO453" s="113">
        <f t="shared" si="83"/>
        <v>9.4903289198559547E-16</v>
      </c>
      <c r="AP453" s="113">
        <f t="shared" si="84"/>
        <v>6.066772394904279E-15</v>
      </c>
      <c r="AQ453" s="113">
        <f t="shared" si="85"/>
        <v>1.9995543426699655E-14</v>
      </c>
      <c r="AR453" s="113">
        <f t="shared" si="86"/>
        <v>-2.3114947332018445E-36</v>
      </c>
      <c r="AS453" s="113">
        <f t="shared" si="87"/>
        <v>-1.2409469760285428E-15</v>
      </c>
      <c r="AT453" s="113">
        <f t="shared" si="88"/>
        <v>4.1030302605781798E-16</v>
      </c>
      <c r="AU453" s="113">
        <f t="shared" si="89"/>
        <v>1.8992779919851144E-13</v>
      </c>
      <c r="AV453" s="113">
        <f t="shared" si="90"/>
        <v>0</v>
      </c>
      <c r="AW453" s="149">
        <f>T452*Other_forcing_efficacy*clim_sens2*(1-EXP(-1/clim_time2))
+AW452*EXP(-1/clim_time2)</f>
        <v>0</v>
      </c>
      <c r="AX453" s="113">
        <f>p_0*(inventory[[#This Row],[CO2_flux]]+inventory[[#This Row],[CH4_to_CO2]])+AX452</f>
        <v>0.51608749999999959</v>
      </c>
      <c r="AY453" s="113">
        <f>p_1*(inventory[[#This Row],[CO2_flux]]+inventory[[#This Row],[CH4_to_CO2]])+AY452*EXP(-1/life1_CO2)</f>
        <v>0.17506972792862549</v>
      </c>
      <c r="AZ453" s="113">
        <f>p_2*(inventory[[#This Row],[CO2_flux]]+inventory[[#This Row],[CH4_to_CO2]])+AZ452*EXP(-1/life2_CO2)</f>
        <v>4.3929248828051965E-6</v>
      </c>
      <c r="BA453" s="113">
        <f>p_3*(inventory[[#This Row],[CO2_flux]]+inventory[[#This Row],[CH4_to_CO2]])+BA452*EXP(-1/life3_CO2)</f>
        <v>5.430593168800186E-17</v>
      </c>
      <c r="BB453" s="113">
        <f>IF(fossil_CH4,K452*(1-EXP(-1/life_CH4))*CH4_to_CO2,0)</f>
        <v>2.7664238437614086E-17</v>
      </c>
    </row>
    <row r="454" spans="1:54" x14ac:dyDescent="0.2">
      <c r="A454" s="43">
        <v>447</v>
      </c>
      <c r="B454" s="107">
        <v>0</v>
      </c>
      <c r="C454" s="107">
        <v>0</v>
      </c>
      <c r="D454" s="107">
        <v>0</v>
      </c>
      <c r="E454" s="107">
        <v>0</v>
      </c>
      <c r="F454" s="107">
        <v>0</v>
      </c>
      <c r="G454" s="107">
        <v>0</v>
      </c>
      <c r="H454" s="131">
        <f>SUM(inventory[[#This Row],[CO2_IRF]:[other_IRF]])</f>
        <v>5.2148293495469231E-10</v>
      </c>
      <c r="I454" s="133">
        <f>SUM(inventory[[#This Row],[CO2_temp]:[other_temp]])</f>
        <v>2.1673334001032689E-13</v>
      </c>
      <c r="J454" s="117">
        <f>SUM(inventory[[#This Row],[CO2_mass0]:[CO2_mass3]])</f>
        <v>0.69071817576282613</v>
      </c>
      <c r="K454" s="117">
        <f>inventory[[#This Row],[CH4_flux]]+K453*EXP(-1/life_CH4)</f>
        <v>2.209959945440894E-16</v>
      </c>
      <c r="L454" s="117">
        <f>inventory[[#This Row],[Gas1_flux]]+L453*EXP(-1/life_gas1)</f>
        <v>2.4866969654111299E-2</v>
      </c>
      <c r="M454" s="117">
        <f>inventory[[#This Row],[Gas2_flux]]+M453*EXP(-1/life_gas2)</f>
        <v>0</v>
      </c>
      <c r="N454" s="140">
        <f>inventory[[#This Row],[Gas3_flux]]+N453*EXP(-1/life_gas3)</f>
        <v>4.8529760321297325E-5</v>
      </c>
      <c r="O454" s="3">
        <f>inventory[[#This Row],[CO2]]*A_CO2</f>
        <v>1.2099310284837422E-15</v>
      </c>
      <c r="P454" s="3">
        <f>inventory[[#This Row],[CH4]]*A_CH4</f>
        <v>4.6525501959784033E-29</v>
      </c>
      <c r="Q454" s="3">
        <f>inventory[[#This Row],[gas1]]*A_gas1</f>
        <v>8.8734427638169173E-15</v>
      </c>
      <c r="R454" s="3">
        <f>inventory[[#This Row],[gas2]]*A_gas2</f>
        <v>0</v>
      </c>
      <c r="S454" s="3">
        <f>inventory[[#This Row],[gas3]]*A_gas3</f>
        <v>5.1724100141966516E-16</v>
      </c>
      <c r="T454" s="142">
        <f>inventory[[#This Row],[Other_forcing]]/earth_area</f>
        <v>0</v>
      </c>
      <c r="U454" s="3">
        <f>U453+A_CO2*(AX453+AY453*life1_CO2*(1-EXP(-1/life1_CO2))+AZ453*life2_CO2*(1-EXP(-1/life2_CO2))+BA453*life3_CO2*(1-EXP(-1/life3_CO2)))</f>
        <v>6.9212198850941775E-13</v>
      </c>
      <c r="V454" s="3">
        <f t="shared" si="78"/>
        <v>2.6105279667692147E-12</v>
      </c>
      <c r="W454" s="3">
        <f t="shared" si="79"/>
        <v>4.2103531613252763E-11</v>
      </c>
      <c r="X454" s="3">
        <f t="shared" si="80"/>
        <v>-3.5199999999999995E-12</v>
      </c>
      <c r="Y454" s="3">
        <f t="shared" si="81"/>
        <v>4.795967533861609E-10</v>
      </c>
      <c r="Z454" s="142">
        <f>Z453+inventory[[#This Row],[Other_radfor]]</f>
        <v>0</v>
      </c>
      <c r="AA454" s="3">
        <f>SUM(inventory[[#This Row],[CO2_temp_s1]:[CO2_temp_s2]])</f>
        <v>1.1852108743472474E-15</v>
      </c>
      <c r="AB454" s="3">
        <f>inventory[[#This Row],[CH4_temp_s1]]+inventory[[#This Row],[CH4_temp_s2]]</f>
        <v>9.4671817876387888E-16</v>
      </c>
      <c r="AC454" s="3">
        <f>inventory[[#This Row],[gas1_temp_s1]]+inventory[[#This Row],[gas1_temp_s2]]</f>
        <v>2.5972937330660499E-14</v>
      </c>
      <c r="AD454" s="3">
        <f>inventory[[#This Row],[gas2_temp_s1]]+inventory[[#This Row],[gas2_temp_s2]]</f>
        <v>-1.237920277589287E-15</v>
      </c>
      <c r="AE454" s="3">
        <f>inventory[[#This Row],[gas3_temp_s1]]+inventory[[#This Row],[gas3_temp_s2]]</f>
        <v>1.8986639390414455E-13</v>
      </c>
      <c r="AF454" s="142">
        <f>inventory[[#This Row],[other_temp_s1]]+inventory[[#This Row],[other_temp_s2]]</f>
        <v>0</v>
      </c>
      <c r="AG454" s="118">
        <f>inventory[[#This Row],[CO2_flux]]+AG453</f>
        <v>1</v>
      </c>
      <c r="AH454" s="118">
        <f>inventory[[#This Row],[CH4_flux]]+AH453</f>
        <v>1</v>
      </c>
      <c r="AI454" s="118">
        <f>inventory[[#This Row],[Gas1_flux]]+AI453</f>
        <v>1</v>
      </c>
      <c r="AJ454" s="118">
        <f>inventory[[#This Row],[Gas2_flux]]+AJ453</f>
        <v>1</v>
      </c>
      <c r="AK454" s="144">
        <f>inventory[[#This Row],[Gas3_flux]]+AK453</f>
        <v>1</v>
      </c>
      <c r="AL454" s="113">
        <f>A_CO2*(AX453*clim_sens1*(1-EXP(-1/clim_time1))
+AY453*clim_sens1*life1_CO2/(life1_CO2-clim_time1)*(EXP(-1/life1_CO2)-EXP(-1/clim_time1))
+AZ453*clim_sens1*life2_CO2/(life2_CO2-clim_time1)*(EXP(-1/life2_CO2)-EXP(-1/clim_time1))
+BA453*clim_sens1*life3_CO2/(life3_CO2-clim_time1)*(EXP(-1/life3_CO2)-EXP(-1/clim_time1)))
+AL453*EXP(-1/clim_time1)</f>
        <v>7.6766829242284311E-16</v>
      </c>
      <c r="AM454" s="113">
        <f>A_CO2*(AX453*clim_sens2*(1-EXP(-1/clim_time2))
+AY453*clim_sens2*life1_CO2/(life1_CO2-clim_time2)*(EXP(-1/life1_CO2)-EXP(-1/clim_time2))
+AZ453*clim_sens2*life2_CO2/(life2_CO2-clim_time2)*(EXP(-1/life2_CO2)-EXP(-1/clim_time2))
+BA453*clim_sens2*life3_CO2/(life3_CO2-clim_time2)*(EXP(-1/life3_CO2)-EXP(-1/clim_time2)))
+AM453*EXP(-1/clim_time2)</f>
        <v>4.1754258192440429E-16</v>
      </c>
      <c r="AN454" s="113">
        <f t="shared" si="82"/>
        <v>9.1008531191796736E-29</v>
      </c>
      <c r="AO454" s="113">
        <f t="shared" si="83"/>
        <v>9.4671817876378797E-16</v>
      </c>
      <c r="AP454" s="113">
        <f t="shared" si="84"/>
        <v>6.0168403948506687E-15</v>
      </c>
      <c r="AQ454" s="113">
        <f t="shared" si="85"/>
        <v>1.995609693580983E-14</v>
      </c>
      <c r="AR454" s="113">
        <f t="shared" si="86"/>
        <v>-2.0520653358331739E-36</v>
      </c>
      <c r="AS454" s="113">
        <f t="shared" si="87"/>
        <v>-1.237920277589287E-15</v>
      </c>
      <c r="AT454" s="113">
        <f t="shared" si="88"/>
        <v>4.0128574413419102E-16</v>
      </c>
      <c r="AU454" s="113">
        <f t="shared" si="89"/>
        <v>1.8946510816001035E-13</v>
      </c>
      <c r="AV454" s="113">
        <f t="shared" si="90"/>
        <v>0</v>
      </c>
      <c r="AW454" s="149">
        <f>T453*Other_forcing_efficacy*clim_sens2*(1-EXP(-1/clim_time2))
+AW453*EXP(-1/clim_time2)</f>
        <v>0</v>
      </c>
      <c r="AX454" s="113">
        <f>p_0*(inventory[[#This Row],[CO2_flux]]+inventory[[#This Row],[CH4_to_CO2]])+AX453</f>
        <v>0.51608749999999959</v>
      </c>
      <c r="AY454" s="113">
        <f>p_1*(inventory[[#This Row],[CO2_flux]]+inventory[[#This Row],[CH4_to_CO2]])+AY453*EXP(-1/life1_CO2)</f>
        <v>0.17462640143012573</v>
      </c>
      <c r="AZ454" s="113">
        <f>p_2*(inventory[[#This Row],[CO2_flux]]+inventory[[#This Row],[CH4_to_CO2]])+AZ453*EXP(-1/life2_CO2)</f>
        <v>4.2743327007343423E-6</v>
      </c>
      <c r="BA454" s="113">
        <f>p_3*(inventory[[#This Row],[CO2_flux]]+inventory[[#This Row],[CH4_to_CO2]])+BA453*EXP(-1/life3_CO2)</f>
        <v>5.0098361294993923E-17</v>
      </c>
      <c r="BB454" s="113">
        <f>IF(fossil_CH4,K453*(1-EXP(-1/life_CH4))*CH4_to_CO2,0)</f>
        <v>2.5520840341362771E-17</v>
      </c>
    </row>
    <row r="455" spans="1:54" x14ac:dyDescent="0.2">
      <c r="A455" s="43">
        <v>448</v>
      </c>
      <c r="B455" s="107">
        <v>0</v>
      </c>
      <c r="C455" s="107">
        <v>0</v>
      </c>
      <c r="D455" s="107">
        <v>0</v>
      </c>
      <c r="E455" s="107">
        <v>0</v>
      </c>
      <c r="F455" s="107">
        <v>0</v>
      </c>
      <c r="G455" s="107">
        <v>0</v>
      </c>
      <c r="H455" s="131">
        <f>SUM(inventory[[#This Row],[CO2_IRF]:[other_IRF]])</f>
        <v>5.2149349291081431E-10</v>
      </c>
      <c r="I455" s="133">
        <f>SUM(inventory[[#This Row],[CO2_temp]:[other_temp]])</f>
        <v>2.1617445616546089E-13</v>
      </c>
      <c r="J455" s="117">
        <f>SUM(inventory[[#This Row],[CO2_mass0]:[CO2_mass3]])</f>
        <v>0.69027585650285506</v>
      </c>
      <c r="K455" s="117">
        <f>inventory[[#This Row],[CH4_flux]]+K454*EXP(-1/life_CH4)</f>
        <v>2.0387344135856892E-16</v>
      </c>
      <c r="L455" s="117">
        <f>inventory[[#This Row],[Gas1_flux]]+L454*EXP(-1/life_gas1)</f>
        <v>2.4662304397319215E-2</v>
      </c>
      <c r="M455" s="117">
        <f>inventory[[#This Row],[Gas2_flux]]+M454*EXP(-1/life_gas2)</f>
        <v>0</v>
      </c>
      <c r="N455" s="140">
        <f>inventory[[#This Row],[Gas3_flux]]+N454*EXP(-1/life_gas3)</f>
        <v>4.7463215590424401E-5</v>
      </c>
      <c r="O455" s="3">
        <f>inventory[[#This Row],[CO2]]*A_CO2</f>
        <v>1.209156217836051E-15</v>
      </c>
      <c r="P455" s="3">
        <f>inventory[[#This Row],[CH4]]*A_CH4</f>
        <v>4.2920751640969962E-29</v>
      </c>
      <c r="Q455" s="3">
        <f>inventory[[#This Row],[gas1]]*A_gas1</f>
        <v>8.8004107270570136E-15</v>
      </c>
      <c r="R455" s="3">
        <f>inventory[[#This Row],[gas2]]*A_gas2</f>
        <v>0</v>
      </c>
      <c r="S455" s="3">
        <f>inventory[[#This Row],[gas3]]*A_gas3</f>
        <v>5.058735299752722E-16</v>
      </c>
      <c r="T455" s="142">
        <f>inventory[[#This Row],[Other_forcing]]/earth_area</f>
        <v>0</v>
      </c>
      <c r="U455" s="3">
        <f>U454+A_CO2*(AX454+AY454*life1_CO2*(1-EXP(-1/life1_CO2))+AZ454*life2_CO2*(1-EXP(-1/life2_CO2))+BA454*life3_CO2*(1-EXP(-1/life3_CO2)))</f>
        <v>6.9333153196844858E-13</v>
      </c>
      <c r="V455" s="3">
        <f t="shared" si="78"/>
        <v>2.6105279667692147E-12</v>
      </c>
      <c r="W455" s="3">
        <f t="shared" si="79"/>
        <v>4.2112368489700714E-11</v>
      </c>
      <c r="X455" s="3">
        <f t="shared" si="80"/>
        <v>-3.5199999999999995E-12</v>
      </c>
      <c r="Y455" s="3">
        <f t="shared" si="81"/>
        <v>4.7959726492237592E-10</v>
      </c>
      <c r="Z455" s="142">
        <f>Z454+inventory[[#This Row],[Other_radfor]]</f>
        <v>0</v>
      </c>
      <c r="AA455" s="3">
        <f>SUM(inventory[[#This Row],[CO2_temp_s1]:[CO2_temp_s2]])</f>
        <v>1.1849584927806386E-15</v>
      </c>
      <c r="AB455" s="3">
        <f>inventory[[#This Row],[CH4_temp_s1]]+inventory[[#This Row],[CH4_temp_s2]]</f>
        <v>9.444091111812668E-16</v>
      </c>
      <c r="AC455" s="3">
        <f>inventory[[#This Row],[gas1_temp_s1]]+inventory[[#This Row],[gas1_temp_s2]]</f>
        <v>2.5883989278333415E-14</v>
      </c>
      <c r="AD455" s="3">
        <f>inventory[[#This Row],[gas2_temp_s1]]+inventory[[#This Row],[gas2_temp_s2]]</f>
        <v>-1.2349009613376823E-15</v>
      </c>
      <c r="AE455" s="3">
        <f>inventory[[#This Row],[gas3_temp_s1]]+inventory[[#This Row],[gas3_temp_s2]]</f>
        <v>1.8939600024450325E-13</v>
      </c>
      <c r="AF455" s="142">
        <f>inventory[[#This Row],[other_temp_s1]]+inventory[[#This Row],[other_temp_s2]]</f>
        <v>0</v>
      </c>
      <c r="AG455" s="118">
        <f>inventory[[#This Row],[CO2_flux]]+AG454</f>
        <v>1</v>
      </c>
      <c r="AH455" s="118">
        <f>inventory[[#This Row],[CH4_flux]]+AH454</f>
        <v>1</v>
      </c>
      <c r="AI455" s="118">
        <f>inventory[[#This Row],[Gas1_flux]]+AI454</f>
        <v>1</v>
      </c>
      <c r="AJ455" s="118">
        <f>inventory[[#This Row],[Gas2_flux]]+AJ454</f>
        <v>1</v>
      </c>
      <c r="AK455" s="144">
        <f>inventory[[#This Row],[Gas3_flux]]+AK454</f>
        <v>1</v>
      </c>
      <c r="AL455" s="113">
        <f>A_CO2*(AX454*clim_sens1*(1-EXP(-1/clim_time1))
+AY454*clim_sens1*life1_CO2/(life1_CO2-clim_time1)*(EXP(-1/life1_CO2)-EXP(-1/clim_time1))
+AZ454*clim_sens1*life2_CO2/(life2_CO2-clim_time1)*(EXP(-1/life2_CO2)-EXP(-1/clim_time1))
+BA454*clim_sens1*life3_CO2/(life3_CO2-clim_time1)*(EXP(-1/life3_CO2)-EXP(-1/clim_time1)))
+AL454*EXP(-1/clim_time1)</f>
        <v>7.6716871221220326E-16</v>
      </c>
      <c r="AM455" s="113">
        <f>A_CO2*(AX454*clim_sens2*(1-EXP(-1/clim_time2))
+AY454*clim_sens2*life1_CO2/(life1_CO2-clim_time2)*(EXP(-1/life1_CO2)-EXP(-1/clim_time2))
+AZ454*clim_sens2*life2_CO2/(life2_CO2-clim_time2)*(EXP(-1/life2_CO2)-EXP(-1/clim_time2))
+BA454*clim_sens2*life3_CO2/(life3_CO2-clim_time2)*(EXP(-1/life3_CO2)-EXP(-1/clim_time2)))
+AM454*EXP(-1/clim_time2)</f>
        <v>4.1778978056843529E-16</v>
      </c>
      <c r="AN455" s="113">
        <f t="shared" si="82"/>
        <v>8.3957279451387442E-29</v>
      </c>
      <c r="AO455" s="113">
        <f t="shared" si="83"/>
        <v>9.4440911118118279E-16</v>
      </c>
      <c r="AP455" s="113">
        <f t="shared" si="84"/>
        <v>5.9673193554309936E-15</v>
      </c>
      <c r="AQ455" s="113">
        <f t="shared" si="85"/>
        <v>1.991666992290242E-14</v>
      </c>
      <c r="AR455" s="113">
        <f t="shared" si="86"/>
        <v>-1.8217528606241502E-36</v>
      </c>
      <c r="AS455" s="113">
        <f t="shared" si="87"/>
        <v>-1.2349009613376823E-15</v>
      </c>
      <c r="AT455" s="113">
        <f t="shared" si="88"/>
        <v>3.9246663616524193E-16</v>
      </c>
      <c r="AU455" s="113">
        <f t="shared" si="89"/>
        <v>1.8900353360833802E-13</v>
      </c>
      <c r="AV455" s="113">
        <f t="shared" si="90"/>
        <v>0</v>
      </c>
      <c r="AW455" s="149">
        <f>T454*Other_forcing_efficacy*clim_sens2*(1-EXP(-1/clim_time2))
+AW454*EXP(-1/clim_time2)</f>
        <v>0</v>
      </c>
      <c r="AX455" s="113">
        <f>p_0*(inventory[[#This Row],[CO2_flux]]+inventory[[#This Row],[CH4_to_CO2]])+AX454</f>
        <v>0.51608749999999959</v>
      </c>
      <c r="AY455" s="113">
        <f>p_1*(inventory[[#This Row],[CO2_flux]]+inventory[[#This Row],[CH4_to_CO2]])+AY454*EXP(-1/life1_CO2)</f>
        <v>0.1741841975608012</v>
      </c>
      <c r="AZ455" s="113">
        <f>p_2*(inventory[[#This Row],[CO2_flux]]+inventory[[#This Row],[CH4_to_CO2]])+AZ454*EXP(-1/life2_CO2)</f>
        <v>4.1589420543195554E-6</v>
      </c>
      <c r="BA455" s="113">
        <f>p_3*(inventory[[#This Row],[CO2_flux]]+inventory[[#This Row],[CH4_to_CO2]])+BA454*EXP(-1/life3_CO2)</f>
        <v>4.6216789334603408E-17</v>
      </c>
      <c r="BB455" s="113">
        <f>IF(fossil_CH4,K454*(1-EXP(-1/life_CH4))*CH4_to_CO2,0)</f>
        <v>2.3543510630090651E-17</v>
      </c>
    </row>
    <row r="456" spans="1:54" x14ac:dyDescent="0.2">
      <c r="A456" s="43">
        <v>449</v>
      </c>
      <c r="B456" s="107">
        <v>0</v>
      </c>
      <c r="C456" s="107">
        <v>0</v>
      </c>
      <c r="D456" s="107">
        <v>0</v>
      </c>
      <c r="E456" s="107">
        <v>0</v>
      </c>
      <c r="F456" s="107">
        <v>0</v>
      </c>
      <c r="G456" s="107">
        <v>0</v>
      </c>
      <c r="H456" s="131">
        <f>SUM(inventory[[#This Row],[CO2_IRF]:[other_IRF]])</f>
        <v>5.2150396611993182E-10</v>
      </c>
      <c r="I456" s="133">
        <f>SUM(inventory[[#This Row],[CO2_temp]:[other_temp]])</f>
        <v>2.156173059317614E-13</v>
      </c>
      <c r="J456" s="117">
        <f>SUM(inventory[[#This Row],[CO2_mass0]:[CO2_mass3]])</f>
        <v>0.68983466014434847</v>
      </c>
      <c r="K456" s="117">
        <f>inventory[[#This Row],[CH4_flux]]+K455*EXP(-1/life_CH4)</f>
        <v>1.88077526821843E-16</v>
      </c>
      <c r="L456" s="117">
        <f>inventory[[#This Row],[Gas1_flux]]+L455*EXP(-1/life_gas1)</f>
        <v>2.4459323618689143E-2</v>
      </c>
      <c r="M456" s="117">
        <f>inventory[[#This Row],[Gas2_flux]]+M455*EXP(-1/life_gas2)</f>
        <v>0</v>
      </c>
      <c r="N456" s="140">
        <f>inventory[[#This Row],[Gas3_flux]]+N455*EXP(-1/life_gas3)</f>
        <v>4.6420110449102751E-5</v>
      </c>
      <c r="O456" s="3">
        <f>inventory[[#This Row],[CO2]]*A_CO2</f>
        <v>1.208383374174855E-15</v>
      </c>
      <c r="P456" s="3">
        <f>inventory[[#This Row],[CH4]]*A_CH4</f>
        <v>3.9595293845903882E-29</v>
      </c>
      <c r="Q456" s="3">
        <f>inventory[[#This Row],[gas1]]*A_gas1</f>
        <v>8.7279797736122638E-15</v>
      </c>
      <c r="R456" s="3">
        <f>inventory[[#This Row],[gas2]]*A_gas2</f>
        <v>0</v>
      </c>
      <c r="S456" s="3">
        <f>inventory[[#This Row],[gas3]]*A_gas3</f>
        <v>4.9475588290034043E-16</v>
      </c>
      <c r="T456" s="142">
        <f>inventory[[#This Row],[Other_forcing]]/earth_area</f>
        <v>0</v>
      </c>
      <c r="U456" s="3">
        <f>U455+A_CO2*(AX455+AY455*life1_CO2*(1-EXP(-1/life1_CO2))+AZ455*life2_CO2*(1-EXP(-1/life2_CO2))+BA455*life3_CO2*(1-EXP(-1/life3_CO2)))</f>
        <v>6.9454030160075186E-13</v>
      </c>
      <c r="V456" s="3">
        <f t="shared" ref="V456:V507" si="91">V455+K455*A_CH4*life_CH4*(1-EXP(-1/life_CH4))</f>
        <v>2.6105279667692147E-12</v>
      </c>
      <c r="W456" s="3">
        <f t="shared" ref="W456:W507" si="92">W455+L455*A_gas1*life_gas1*(1-EXP(-1/life_gas1))</f>
        <v>4.2121132635067527E-11</v>
      </c>
      <c r="X456" s="3">
        <f t="shared" ref="X456:X507" si="93">X455+M455*A_gas2*life_gas2*(1-EXP(-1/life_gas2))</f>
        <v>-3.5199999999999995E-12</v>
      </c>
      <c r="Y456" s="3">
        <f t="shared" ref="Y456:Y507" si="94">Y455+N455*A_gas3*life_gas3*(1-EXP(-1/life_gas3))</f>
        <v>4.7959776521649431E-10</v>
      </c>
      <c r="Z456" s="142">
        <f>Z455+inventory[[#This Row],[Other_radfor]]</f>
        <v>0</v>
      </c>
      <c r="AA456" s="3">
        <f>SUM(inventory[[#This Row],[CO2_temp_s1]:[CO2_temp_s2]])</f>
        <v>1.1847059677358901E-15</v>
      </c>
      <c r="AB456" s="3">
        <f>inventory[[#This Row],[CH4_temp_s1]]+inventory[[#This Row],[CH4_temp_s2]]</f>
        <v>9.4210567546801247E-16</v>
      </c>
      <c r="AC456" s="3">
        <f>inventory[[#This Row],[gas1_temp_s1]]+inventory[[#This Row],[gas1_temp_s2]]</f>
        <v>2.5795468866285662E-14</v>
      </c>
      <c r="AD456" s="3">
        <f>inventory[[#This Row],[gas2_temp_s1]]+inventory[[#This Row],[gas2_temp_s2]]</f>
        <v>-1.2318890092684021E-15</v>
      </c>
      <c r="AE456" s="3">
        <f>inventory[[#This Row],[gas3_temp_s1]]+inventory[[#This Row],[gas3_temp_s2]]</f>
        <v>1.8892691443154023E-13</v>
      </c>
      <c r="AF456" s="142">
        <f>inventory[[#This Row],[other_temp_s1]]+inventory[[#This Row],[other_temp_s2]]</f>
        <v>0</v>
      </c>
      <c r="AG456" s="118">
        <f>inventory[[#This Row],[CO2_flux]]+AG455</f>
        <v>1</v>
      </c>
      <c r="AH456" s="118">
        <f>inventory[[#This Row],[CH4_flux]]+AH455</f>
        <v>1</v>
      </c>
      <c r="AI456" s="118">
        <f>inventory[[#This Row],[Gas1_flux]]+AI455</f>
        <v>1</v>
      </c>
      <c r="AJ456" s="118">
        <f>inventory[[#This Row],[Gas2_flux]]+AJ455</f>
        <v>1</v>
      </c>
      <c r="AK456" s="144">
        <f>inventory[[#This Row],[Gas3_flux]]+AK455</f>
        <v>1</v>
      </c>
      <c r="AL456" s="113">
        <f>A_CO2*(AX455*clim_sens1*(1-EXP(-1/clim_time1))
+AY455*clim_sens1*life1_CO2/(life1_CO2-clim_time1)*(EXP(-1/life1_CO2)-EXP(-1/clim_time1))
+AZ455*clim_sens1*life2_CO2/(life2_CO2-clim_time1)*(EXP(-1/life2_CO2)-EXP(-1/clim_time1))
+BA455*clim_sens1*life3_CO2/(life3_CO2-clim_time1)*(EXP(-1/life3_CO2)-EXP(-1/clim_time1)))
+AL455*EXP(-1/clim_time1)</f>
        <v>7.6667040113281631E-16</v>
      </c>
      <c r="AM456" s="113">
        <f>A_CO2*(AX455*clim_sens2*(1-EXP(-1/clim_time2))
+AY455*clim_sens2*life1_CO2/(life1_CO2-clim_time2)*(EXP(-1/life1_CO2)-EXP(-1/clim_time2))
+AZ455*clim_sens2*life2_CO2/(life2_CO2-clim_time2)*(EXP(-1/life2_CO2)-EXP(-1/clim_time2))
+BA455*clim_sens2*life3_CO2/(life3_CO2-clim_time2)*(EXP(-1/life3_CO2)-EXP(-1/clim_time2)))
+AM455*EXP(-1/clim_time2)</f>
        <v>4.1803556660307372E-16</v>
      </c>
      <c r="AN456" s="113">
        <f t="shared" ref="AN456:AN507" si="95">A_CH4*K455*clim_sens1*life_CH4/(life_CH4-clim_time1)*(EXP(-1/life_CH4)-EXP(-1/clim_time1))
+AN455*EXP(-1/clim_time1)</f>
        <v>7.7452351776476619E-29</v>
      </c>
      <c r="AO456" s="113">
        <f t="shared" ref="AO456:AO507" si="96">A_CH4*K455*clim_sens2*life_CH4/(life_CH4-clim_time2)*(EXP(-1/life_CH4)-EXP(-1/clim_time2))
+AO455*EXP(-1/clim_time2)</f>
        <v>9.4210567546793496E-16</v>
      </c>
      <c r="AP456" s="113">
        <f t="shared" ref="AP456:AP507" si="97">A_gas1*L455*clim_sens1*life_gas1/(life_gas1-clim_time1)*(EXP(-1/life_gas1)-EXP(-1/clim_time1))
+AP455*EXP(-1/clim_time1)</f>
        <v>5.9182058942723779E-15</v>
      </c>
      <c r="AQ456" s="113">
        <f t="shared" ref="AQ456:AQ507" si="98">A_gas1*L455*clim_sens2*life_gas1/(life_gas1-clim_time2)*(EXP(-1/life_gas1)-EXP(-1/clim_time2))
+AQ455*EXP(-1/clim_time2)</f>
        <v>1.9877262972013285E-14</v>
      </c>
      <c r="AR456" s="113">
        <f t="shared" ref="AR456:AR507" si="99">A_gas2*M455*clim_sens1*life_gas2/(life_gas2-clim_time1)*(EXP(-1/life_gas2)-EXP(-1/clim_time1))
+AR455*EXP(-1/clim_time1)</f>
        <v>-1.6172893851085842E-36</v>
      </c>
      <c r="AS456" s="113">
        <f t="shared" ref="AS456:AS507" si="100">A_gas2*M455*clim_sens2*life_gas2/(life_gas2-clim_time2)*(EXP(-1/life_gas2)-EXP(-1/clim_time2))
+AS455*EXP(-1/clim_time2)</f>
        <v>-1.2318890092684021E-15</v>
      </c>
      <c r="AT456" s="113">
        <f t="shared" ref="AT456:AT507" si="101">A_gas3*N455*clim_sens1*life_gas3/(life_gas3-clim_time1)*(EXP(-1/life_gas3)-EXP(-1/clim_time1))
+AT455*EXP(-1/clim_time1)</f>
        <v>3.8384134685669852E-16</v>
      </c>
      <c r="AU456" s="113">
        <f t="shared" ref="AU456:AU507" si="102">A_gas3*N455*clim_sens2*life_gas3/(life_gas3-clim_time2)*(EXP(-1/life_gas3)-EXP(-1/clim_time2))
+AU455*EXP(-1/clim_time2)</f>
        <v>1.8854307308468354E-13</v>
      </c>
      <c r="AV456" s="113">
        <f t="shared" ref="AV456:AV507" si="103">T455*Other_forcing_efficacy*clim_sens1*(1-EXP(-1/clim_time1))
+AV455*EXP(-1/clim_time1)</f>
        <v>0</v>
      </c>
      <c r="AW456" s="149">
        <f>T455*Other_forcing_efficacy*clim_sens2*(1-EXP(-1/clim_time2))
+AW455*EXP(-1/clim_time2)</f>
        <v>0</v>
      </c>
      <c r="AX456" s="113">
        <f>p_0*(inventory[[#This Row],[CO2_flux]]+inventory[[#This Row],[CH4_to_CO2]])+AX455</f>
        <v>0.51608749999999959</v>
      </c>
      <c r="AY456" s="113">
        <f>p_1*(inventory[[#This Row],[CO2_flux]]+inventory[[#This Row],[CH4_to_CO2]])+AY455*EXP(-1/life1_CO2)</f>
        <v>0.17374311347783453</v>
      </c>
      <c r="AZ456" s="113">
        <f>p_2*(inventory[[#This Row],[CO2_flux]]+inventory[[#This Row],[CH4_to_CO2]])+AZ455*EXP(-1/life2_CO2)</f>
        <v>4.046666514334434E-6</v>
      </c>
      <c r="BA456" s="113">
        <f>p_3*(inventory[[#This Row],[CO2_flux]]+inventory[[#This Row],[CH4_to_CO2]])+BA455*EXP(-1/life3_CO2)</f>
        <v>4.2635957767595685E-17</v>
      </c>
      <c r="BB456" s="113">
        <f>IF(fossil_CH4,K455*(1-EXP(-1/life_CH4))*CH4_to_CO2,0)</f>
        <v>2.1719382487998149E-17</v>
      </c>
    </row>
    <row r="457" spans="1:54" x14ac:dyDescent="0.2">
      <c r="A457" s="43">
        <v>450</v>
      </c>
      <c r="B457" s="107">
        <v>0</v>
      </c>
      <c r="C457" s="107">
        <v>0</v>
      </c>
      <c r="D457" s="107">
        <v>0</v>
      </c>
      <c r="E457" s="107">
        <v>0</v>
      </c>
      <c r="F457" s="107">
        <v>0</v>
      </c>
      <c r="G457" s="107">
        <v>0</v>
      </c>
      <c r="H457" s="131">
        <f>SUM(inventory[[#This Row],[CO2_IRF]:[other_IRF]])</f>
        <v>5.2151435542968451E-10</v>
      </c>
      <c r="I457" s="133">
        <f>SUM(inventory[[#This Row],[CO2_temp]:[other_temp]])</f>
        <v>2.1506187982030984E-13</v>
      </c>
      <c r="J457" s="117">
        <f>SUM(inventory[[#This Row],[CO2_mass0]:[CO2_mass3]])</f>
        <v>0.68939458376759155</v>
      </c>
      <c r="K457" s="117">
        <f>inventory[[#This Row],[CH4_flux]]+K456*EXP(-1/life_CH4)</f>
        <v>1.7350546427088265E-16</v>
      </c>
      <c r="L457" s="117">
        <f>inventory[[#This Row],[Gas1_flux]]+L456*EXP(-1/life_gas1)</f>
        <v>2.4258013454281874E-2</v>
      </c>
      <c r="M457" s="117">
        <f>inventory[[#This Row],[Gas2_flux]]+M456*EXP(-1/life_gas2)</f>
        <v>0</v>
      </c>
      <c r="N457" s="140">
        <f>inventory[[#This Row],[Gas3_flux]]+N456*EXP(-1/life_gas3)</f>
        <v>4.5399929762483892E-5</v>
      </c>
      <c r="O457" s="3">
        <f>inventory[[#This Row],[CO2]]*A_CO2</f>
        <v>1.20761249238569E-15</v>
      </c>
      <c r="P457" s="3">
        <f>inventory[[#This Row],[CH4]]*A_CH4</f>
        <v>3.652748926342063E-29</v>
      </c>
      <c r="Q457" s="3">
        <f>inventory[[#This Row],[gas1]]*A_gas1</f>
        <v>8.656144956322931E-15</v>
      </c>
      <c r="R457" s="3">
        <f>inventory[[#This Row],[gas2]]*A_gas2</f>
        <v>0</v>
      </c>
      <c r="S457" s="3">
        <f>inventory[[#This Row],[gas3]]*A_gas3</f>
        <v>4.8388256977284565E-16</v>
      </c>
      <c r="T457" s="142">
        <f>inventory[[#This Row],[Other_forcing]]/earth_area</f>
        <v>0</v>
      </c>
      <c r="U457" s="3">
        <f>U456+A_CO2*(AX456+AY456*life1_CO2*(1-EXP(-1/life1_CO2))+AZ456*life2_CO2*(1-EXP(-1/life2_CO2))+BA456*life3_CO2*(1-EXP(-1/life3_CO2)))</f>
        <v>6.9574829937075544E-13</v>
      </c>
      <c r="V457" s="3">
        <f t="shared" si="91"/>
        <v>2.6105279667692147E-12</v>
      </c>
      <c r="W457" s="3">
        <f t="shared" si="92"/>
        <v>4.2129824647959534E-11</v>
      </c>
      <c r="X457" s="3">
        <f t="shared" si="93"/>
        <v>-3.5199999999999995E-12</v>
      </c>
      <c r="Y457" s="3">
        <f t="shared" si="94"/>
        <v>4.79598254515585E-10</v>
      </c>
      <c r="Z457" s="142">
        <f>Z456+inventory[[#This Row],[Other_radfor]]</f>
        <v>0</v>
      </c>
      <c r="AA457" s="3">
        <f>SUM(inventory[[#This Row],[CO2_temp_s1]:[CO2_temp_s2]])</f>
        <v>1.1844533013906682E-15</v>
      </c>
      <c r="AB457" s="3">
        <f>inventory[[#This Row],[CH4_temp_s1]]+inventory[[#This Row],[CH4_temp_s2]]</f>
        <v>9.3980785788785606E-16</v>
      </c>
      <c r="AC457" s="3">
        <f>inventory[[#This Row],[gas1_temp_s1]]+inventory[[#This Row],[gas1_temp_s2]]</f>
        <v>2.5707373317396208E-14</v>
      </c>
      <c r="AD457" s="3">
        <f>inventory[[#This Row],[gas2_temp_s1]]+inventory[[#This Row],[gas2_temp_s2]]</f>
        <v>-1.2288844034200348E-15</v>
      </c>
      <c r="AE457" s="3">
        <f>inventory[[#This Row],[gas3_temp_s1]]+inventory[[#This Row],[gas3_temp_s2]]</f>
        <v>1.8845912974705515E-13</v>
      </c>
      <c r="AF457" s="142">
        <f>inventory[[#This Row],[other_temp_s1]]+inventory[[#This Row],[other_temp_s2]]</f>
        <v>0</v>
      </c>
      <c r="AG457" s="118">
        <f>inventory[[#This Row],[CO2_flux]]+AG456</f>
        <v>1</v>
      </c>
      <c r="AH457" s="118">
        <f>inventory[[#This Row],[CH4_flux]]+AH456</f>
        <v>1</v>
      </c>
      <c r="AI457" s="118">
        <f>inventory[[#This Row],[Gas1_flux]]+AI456</f>
        <v>1</v>
      </c>
      <c r="AJ457" s="118">
        <f>inventory[[#This Row],[Gas2_flux]]+AJ456</f>
        <v>1</v>
      </c>
      <c r="AK457" s="144">
        <f>inventory[[#This Row],[Gas3_flux]]+AK456</f>
        <v>1</v>
      </c>
      <c r="AL457" s="113">
        <f>A_CO2*(AX456*clim_sens1*(1-EXP(-1/clim_time1))
+AY456*clim_sens1*life1_CO2/(life1_CO2-clim_time1)*(EXP(-1/life1_CO2)-EXP(-1/clim_time1))
+AZ456*clim_sens1*life2_CO2/(life2_CO2-clim_time1)*(EXP(-1/life2_CO2)-EXP(-1/clim_time1))
+BA456*clim_sens1*life3_CO2/(life3_CO2-clim_time1)*(EXP(-1/life3_CO2)-EXP(-1/clim_time1)))
+AL456*EXP(-1/clim_time1)</f>
        <v>7.6617335586150136E-16</v>
      </c>
      <c r="AM457" s="113">
        <f>A_CO2*(AX456*clim_sens2*(1-EXP(-1/clim_time2))
+AY456*clim_sens2*life1_CO2/(life1_CO2-clim_time2)*(EXP(-1/life1_CO2)-EXP(-1/clim_time2))
+AZ456*clim_sens2*life2_CO2/(life2_CO2-clim_time2)*(EXP(-1/life2_CO2)-EXP(-1/clim_time2))
+BA456*clim_sens2*life3_CO2/(life3_CO2-clim_time2)*(EXP(-1/life3_CO2)-EXP(-1/clim_time2)))
+AM456*EXP(-1/clim_time2)</f>
        <v>4.1827994552916683E-16</v>
      </c>
      <c r="AN457" s="113">
        <f t="shared" si="95"/>
        <v>7.1451419515006513E-29</v>
      </c>
      <c r="AO457" s="113">
        <f t="shared" si="96"/>
        <v>9.3980785788778467E-16</v>
      </c>
      <c r="AP457" s="113">
        <f t="shared" si="97"/>
        <v>5.8694966568402478E-15</v>
      </c>
      <c r="AQ457" s="113">
        <f t="shared" si="98"/>
        <v>1.9837876660555959E-14</v>
      </c>
      <c r="AR457" s="113">
        <f t="shared" si="99"/>
        <v>-1.4357737603819456E-36</v>
      </c>
      <c r="AS457" s="113">
        <f t="shared" si="100"/>
        <v>-1.2288844034200348E-15</v>
      </c>
      <c r="AT457" s="113">
        <f t="shared" si="101"/>
        <v>3.754056166311462E-16</v>
      </c>
      <c r="AU457" s="113">
        <f t="shared" si="102"/>
        <v>1.8808372413042401E-13</v>
      </c>
      <c r="AV457" s="113">
        <f t="shared" si="103"/>
        <v>0</v>
      </c>
      <c r="AW457" s="149">
        <f>T456*Other_forcing_efficacy*clim_sens2*(1-EXP(-1/clim_time2))
+AW456*EXP(-1/clim_time2)</f>
        <v>0</v>
      </c>
      <c r="AX457" s="113">
        <f>p_0*(inventory[[#This Row],[CO2_flux]]+inventory[[#This Row],[CH4_to_CO2]])+AX456</f>
        <v>0.51608749999999959</v>
      </c>
      <c r="AY457" s="113">
        <f>p_1*(inventory[[#This Row],[CO2_flux]]+inventory[[#This Row],[CH4_to_CO2]])+AY456*EXP(-1/life1_CO2)</f>
        <v>0.1733031463456072</v>
      </c>
      <c r="AZ457" s="113">
        <f>p_2*(inventory[[#This Row],[CO2_flux]]+inventory[[#This Row],[CH4_to_CO2]])+AZ456*EXP(-1/life2_CO2)</f>
        <v>3.9374219848113533E-6</v>
      </c>
      <c r="BA457" s="113">
        <f>p_3*(inventory[[#This Row],[CO2_flux]]+inventory[[#This Row],[CH4_to_CO2]])+BA456*EXP(-1/life3_CO2)</f>
        <v>3.9332565522875075E-17</v>
      </c>
      <c r="BB457" s="113">
        <f>IF(fossil_CH4,K456*(1-EXP(-1/life_CH4))*CH4_to_CO2,0)</f>
        <v>2.0036586007570459E-17</v>
      </c>
    </row>
    <row r="458" spans="1:54" x14ac:dyDescent="0.2">
      <c r="A458" s="43">
        <v>451</v>
      </c>
      <c r="B458" s="107">
        <v>0</v>
      </c>
      <c r="C458" s="107">
        <v>0</v>
      </c>
      <c r="D458" s="107">
        <v>0</v>
      </c>
      <c r="E458" s="107">
        <v>0</v>
      </c>
      <c r="F458" s="107">
        <v>0</v>
      </c>
      <c r="G458" s="107">
        <v>0</v>
      </c>
      <c r="H458" s="131">
        <f>SUM(inventory[[#This Row],[CO2_IRF]:[other_IRF]])</f>
        <v>5.2152466167735049E-10</v>
      </c>
      <c r="I458" s="133">
        <f>SUM(inventory[[#This Row],[CO2_temp]:[other_temp]])</f>
        <v>2.1450816845714418E-13</v>
      </c>
      <c r="J458" s="117">
        <f>SUM(inventory[[#This Row],[CO2_mass0]:[CO2_mass3]])</f>
        <v>0.68895562446232084</v>
      </c>
      <c r="K458" s="117">
        <f>inventory[[#This Row],[CH4_flux]]+K457*EXP(-1/life_CH4)</f>
        <v>1.6006243085262802E-16</v>
      </c>
      <c r="L458" s="117">
        <f>inventory[[#This Row],[Gas1_flux]]+L457*EXP(-1/life_gas1)</f>
        <v>2.405836015426405E-2</v>
      </c>
      <c r="M458" s="117">
        <f>inventory[[#This Row],[Gas2_flux]]+M457*EXP(-1/life_gas2)</f>
        <v>0</v>
      </c>
      <c r="N458" s="140">
        <f>inventory[[#This Row],[Gas3_flux]]+N457*EXP(-1/life_gas3)</f>
        <v>4.4402169716903603E-5</v>
      </c>
      <c r="O458" s="3">
        <f>inventory[[#This Row],[CO2]]*A_CO2</f>
        <v>1.2068435673706472E-15</v>
      </c>
      <c r="P458" s="3">
        <f>inventory[[#This Row],[CH4]]*A_CH4</f>
        <v>3.3697375174987819E-29</v>
      </c>
      <c r="Q458" s="3">
        <f>inventory[[#This Row],[gas1]]*A_gas1</f>
        <v>8.584901368746411E-15</v>
      </c>
      <c r="R458" s="3">
        <f>inventory[[#This Row],[gas2]]*A_gas2</f>
        <v>0</v>
      </c>
      <c r="S458" s="3">
        <f>inventory[[#This Row],[gas3]]*A_gas3</f>
        <v>4.7324822083446858E-16</v>
      </c>
      <c r="T458" s="142">
        <f>inventory[[#This Row],[Other_forcing]]/earth_area</f>
        <v>0</v>
      </c>
      <c r="U458" s="3">
        <f>U457+A_CO2*(AX457+AY457*life1_CO2*(1-EXP(-1/life1_CO2))+AZ457*life2_CO2*(1-EXP(-1/life2_CO2))+BA457*life3_CO2*(1-EXP(-1/life3_CO2)))</f>
        <v>6.9695552723778107E-13</v>
      </c>
      <c r="V458" s="3">
        <f t="shared" si="91"/>
        <v>2.6105279667692147E-12</v>
      </c>
      <c r="W458" s="3">
        <f t="shared" si="92"/>
        <v>4.2138445122056293E-11</v>
      </c>
      <c r="X458" s="3">
        <f t="shared" si="93"/>
        <v>-3.5199999999999995E-12</v>
      </c>
      <c r="Y458" s="3">
        <f t="shared" si="94"/>
        <v>4.795987330612872E-10</v>
      </c>
      <c r="Z458" s="142">
        <f>Z457+inventory[[#This Row],[Other_radfor]]</f>
        <v>0</v>
      </c>
      <c r="AA458" s="3">
        <f>SUM(inventory[[#This Row],[CO2_temp_s1]:[CO2_temp_s2]])</f>
        <v>1.184200495915248E-15</v>
      </c>
      <c r="AB458" s="3">
        <f>inventory[[#This Row],[CH4_temp_s1]]+inventory[[#This Row],[CH4_temp_s2]]</f>
        <v>9.3751564473804088E-16</v>
      </c>
      <c r="AC458" s="3">
        <f>inventory[[#This Row],[gas1_temp_s1]]+inventory[[#This Row],[gas1_temp_s2]]</f>
        <v>2.5619699875589778E-14</v>
      </c>
      <c r="AD458" s="3">
        <f>inventory[[#This Row],[gas2_temp_s1]]+inventory[[#This Row],[gas2_temp_s2]]</f>
        <v>-1.2258871258749775E-15</v>
      </c>
      <c r="AE458" s="3">
        <f>inventory[[#This Row],[gas3_temp_s1]]+inventory[[#This Row],[gas3_temp_s2]]</f>
        <v>1.8799263956677609E-13</v>
      </c>
      <c r="AF458" s="142">
        <f>inventory[[#This Row],[other_temp_s1]]+inventory[[#This Row],[other_temp_s2]]</f>
        <v>0</v>
      </c>
      <c r="AG458" s="118">
        <f>inventory[[#This Row],[CO2_flux]]+AG457</f>
        <v>1</v>
      </c>
      <c r="AH458" s="118">
        <f>inventory[[#This Row],[CH4_flux]]+AH457</f>
        <v>1</v>
      </c>
      <c r="AI458" s="118">
        <f>inventory[[#This Row],[Gas1_flux]]+AI457</f>
        <v>1</v>
      </c>
      <c r="AJ458" s="118">
        <f>inventory[[#This Row],[Gas2_flux]]+AJ457</f>
        <v>1</v>
      </c>
      <c r="AK458" s="144">
        <f>inventory[[#This Row],[Gas3_flux]]+AK457</f>
        <v>1</v>
      </c>
      <c r="AL458" s="113">
        <f>A_CO2*(AX457*clim_sens1*(1-EXP(-1/clim_time1))
+AY457*clim_sens1*life1_CO2/(life1_CO2-clim_time1)*(EXP(-1/life1_CO2)-EXP(-1/clim_time1))
+AZ457*clim_sens1*life2_CO2/(life2_CO2-clim_time1)*(EXP(-1/life2_CO2)-EXP(-1/clim_time1))
+BA457*clim_sens1*life3_CO2/(life3_CO2-clim_time1)*(EXP(-1/life3_CO2)-EXP(-1/clim_time1)))
+AL457*EXP(-1/clim_time1)</f>
        <v>7.656775730864455E-16</v>
      </c>
      <c r="AM458" s="113">
        <f>A_CO2*(AX457*clim_sens2*(1-EXP(-1/clim_time2))
+AY457*clim_sens2*life1_CO2/(life1_CO2-clim_time2)*(EXP(-1/life1_CO2)-EXP(-1/clim_time2))
+AZ457*clim_sens2*life2_CO2/(life2_CO2-clim_time2)*(EXP(-1/life2_CO2)-EXP(-1/clim_time2))
+BA457*clim_sens2*life3_CO2/(life3_CO2-clim_time2)*(EXP(-1/life3_CO2)-EXP(-1/clim_time2)))
+AM457*EXP(-1/clim_time2)</f>
        <v>4.1852292282880241E-16</v>
      </c>
      <c r="AN458" s="113">
        <f t="shared" si="95"/>
        <v>6.5915433597261824E-29</v>
      </c>
      <c r="AO458" s="113">
        <f t="shared" si="96"/>
        <v>9.3751564473797501E-16</v>
      </c>
      <c r="AP458" s="113">
        <f t="shared" si="97"/>
        <v>5.8211883162092099E-15</v>
      </c>
      <c r="AQ458" s="113">
        <f t="shared" si="98"/>
        <v>1.9798511559380569E-14</v>
      </c>
      <c r="AR458" s="113">
        <f t="shared" si="99"/>
        <v>-1.2746304464633011E-36</v>
      </c>
      <c r="AS458" s="113">
        <f t="shared" si="100"/>
        <v>-1.2258871258749775E-15</v>
      </c>
      <c r="AT458" s="113">
        <f t="shared" si="101"/>
        <v>3.6715527952444634E-16</v>
      </c>
      <c r="AU458" s="113">
        <f t="shared" si="102"/>
        <v>1.8762548428725165E-13</v>
      </c>
      <c r="AV458" s="113">
        <f t="shared" si="103"/>
        <v>0</v>
      </c>
      <c r="AW458" s="149">
        <f>T457*Other_forcing_efficacy*clim_sens2*(1-EXP(-1/clim_time2))
+AW457*EXP(-1/clim_time2)</f>
        <v>0</v>
      </c>
      <c r="AX458" s="113">
        <f>p_0*(inventory[[#This Row],[CO2_flux]]+inventory[[#This Row],[CH4_to_CO2]])+AX457</f>
        <v>0.51608749999999959</v>
      </c>
      <c r="AY458" s="113">
        <f>p_1*(inventory[[#This Row],[CO2_flux]]+inventory[[#This Row],[CH4_to_CO2]])+AY457*EXP(-1/life1_CO2)</f>
        <v>0.17286429333568126</v>
      </c>
      <c r="AZ458" s="113">
        <f>p_2*(inventory[[#This Row],[CO2_flux]]+inventory[[#This Row],[CH4_to_CO2]])+AZ457*EXP(-1/life2_CO2)</f>
        <v>3.8311266400523963E-6</v>
      </c>
      <c r="BA458" s="113">
        <f>p_3*(inventory[[#This Row],[CO2_flux]]+inventory[[#This Row],[CH4_to_CO2]])+BA457*EXP(-1/life3_CO2)</f>
        <v>3.6285116873510358E-17</v>
      </c>
      <c r="BB458" s="113">
        <f>IF(fossil_CH4,K457*(1-EXP(-1/life_CH4))*CH4_to_CO2,0)</f>
        <v>1.8484170950100107E-17</v>
      </c>
    </row>
    <row r="459" spans="1:54" x14ac:dyDescent="0.2">
      <c r="A459" s="43">
        <v>452</v>
      </c>
      <c r="B459" s="107">
        <v>0</v>
      </c>
      <c r="C459" s="107">
        <v>0</v>
      </c>
      <c r="D459" s="107">
        <v>0</v>
      </c>
      <c r="E459" s="107">
        <v>0</v>
      </c>
      <c r="F459" s="107">
        <v>0</v>
      </c>
      <c r="G459" s="107">
        <v>0</v>
      </c>
      <c r="H459" s="131">
        <f>SUM(inventory[[#This Row],[CO2_IRF]:[other_IRF]])</f>
        <v>5.2153488569000595E-10</v>
      </c>
      <c r="I459" s="133">
        <f>SUM(inventory[[#This Row],[CO2_temp]:[other_temp]])</f>
        <v>2.1395616258115686E-13</v>
      </c>
      <c r="J459" s="117">
        <f>SUM(inventory[[#This Row],[CO2_mass0]:[CO2_mass3]])</f>
        <v>0.68851777932764413</v>
      </c>
      <c r="K459" s="117">
        <f>inventory[[#This Row],[CH4_flux]]+K458*EXP(-1/life_CH4)</f>
        <v>1.4766095049579266E-16</v>
      </c>
      <c r="L459" s="117">
        <f>inventory[[#This Row],[Gas1_flux]]+L458*EXP(-1/life_gas1)</f>
        <v>2.3860350081969021E-2</v>
      </c>
      <c r="M459" s="117">
        <f>inventory[[#This Row],[Gas2_flux]]+M458*EXP(-1/life_gas2)</f>
        <v>0</v>
      </c>
      <c r="N459" s="140">
        <f>inventory[[#This Row],[Gas3_flux]]+N458*EXP(-1/life_gas3)</f>
        <v>4.3426337571074799E-5</v>
      </c>
      <c r="O459" s="3">
        <f>inventory[[#This Row],[CO2]]*A_CO2</f>
        <v>1.2060765940482341E-15</v>
      </c>
      <c r="P459" s="3">
        <f>inventory[[#This Row],[CH4]]*A_CH4</f>
        <v>3.1086535553950904E-29</v>
      </c>
      <c r="Q459" s="3">
        <f>inventory[[#This Row],[gas1]]*A_gas1</f>
        <v>8.5142441448221167E-15</v>
      </c>
      <c r="R459" s="3">
        <f>inventory[[#This Row],[gas2]]*A_gas2</f>
        <v>0</v>
      </c>
      <c r="S459" s="3">
        <f>inventory[[#This Row],[gas3]]*A_gas3</f>
        <v>4.6284758433875348E-16</v>
      </c>
      <c r="T459" s="142">
        <f>inventory[[#This Row],[Other_forcing]]/earth_area</f>
        <v>0</v>
      </c>
      <c r="U459" s="3">
        <f>U458+A_CO2*(AX458+AY458*life1_CO2*(1-EXP(-1/life1_CO2))+AZ458*life2_CO2*(1-EXP(-1/life2_CO2))+BA458*life3_CO2*(1-EXP(-1/life3_CO2)))</f>
        <v>6.9816198715606075E-13</v>
      </c>
      <c r="V459" s="3">
        <f t="shared" si="91"/>
        <v>2.6105279667692147E-12</v>
      </c>
      <c r="W459" s="3">
        <f t="shared" si="92"/>
        <v>4.2146994646151135E-11</v>
      </c>
      <c r="X459" s="3">
        <f t="shared" si="93"/>
        <v>-3.5199999999999995E-12</v>
      </c>
      <c r="Y459" s="3">
        <f t="shared" si="94"/>
        <v>4.795992010899295E-10</v>
      </c>
      <c r="Z459" s="142">
        <f>Z458+inventory[[#This Row],[Other_radfor]]</f>
        <v>0</v>
      </c>
      <c r="AA459" s="3">
        <f>SUM(inventory[[#This Row],[CO2_temp_s1]:[CO2_temp_s2]])</f>
        <v>1.1839475534724672E-15</v>
      </c>
      <c r="AB459" s="3">
        <f>inventory[[#This Row],[CH4_temp_s1]]+inventory[[#This Row],[CH4_temp_s2]]</f>
        <v>9.3522902234923112E-16</v>
      </c>
      <c r="AC459" s="3">
        <f>inventory[[#This Row],[gas1_temp_s1]]+inventory[[#This Row],[gas1_temp_s2]]</f>
        <v>2.5532445805668099E-14</v>
      </c>
      <c r="AD459" s="3">
        <f>inventory[[#This Row],[gas2_temp_s1]]+inventory[[#This Row],[gas2_temp_s2]]</f>
        <v>-1.2228971587593284E-15</v>
      </c>
      <c r="AE459" s="3">
        <f>inventory[[#This Row],[gas3_temp_s1]]+inventory[[#This Row],[gas3_temp_s2]]</f>
        <v>1.875274373584264E-13</v>
      </c>
      <c r="AF459" s="142">
        <f>inventory[[#This Row],[other_temp_s1]]+inventory[[#This Row],[other_temp_s2]]</f>
        <v>0</v>
      </c>
      <c r="AG459" s="118">
        <f>inventory[[#This Row],[CO2_flux]]+AG458</f>
        <v>1</v>
      </c>
      <c r="AH459" s="118">
        <f>inventory[[#This Row],[CH4_flux]]+AH458</f>
        <v>1</v>
      </c>
      <c r="AI459" s="118">
        <f>inventory[[#This Row],[Gas1_flux]]+AI458</f>
        <v>1</v>
      </c>
      <c r="AJ459" s="118">
        <f>inventory[[#This Row],[Gas2_flux]]+AJ458</f>
        <v>1</v>
      </c>
      <c r="AK459" s="144">
        <f>inventory[[#This Row],[Gas3_flux]]+AK458</f>
        <v>1</v>
      </c>
      <c r="AL459" s="113">
        <f>A_CO2*(AX458*clim_sens1*(1-EXP(-1/clim_time1))
+AY458*clim_sens1*life1_CO2/(life1_CO2-clim_time1)*(EXP(-1/life1_CO2)-EXP(-1/clim_time1))
+AZ458*clim_sens1*life2_CO2/(life2_CO2-clim_time1)*(EXP(-1/life2_CO2)-EXP(-1/clim_time1))
+BA458*clim_sens1*life3_CO2/(life3_CO2-clim_time1)*(EXP(-1/life3_CO2)-EXP(-1/clim_time1)))
+AL458*EXP(-1/clim_time1)</f>
        <v>7.6518304950709533E-16</v>
      </c>
      <c r="AM459" s="113">
        <f>A_CO2*(AX458*clim_sens2*(1-EXP(-1/clim_time2))
+AY458*clim_sens2*life1_CO2/(life1_CO2-clim_time2)*(EXP(-1/life1_CO2)-EXP(-1/clim_time2))
+AZ458*clim_sens2*life2_CO2/(life2_CO2-clim_time2)*(EXP(-1/life2_CO2)-EXP(-1/clim_time2))
+BA458*clim_sens2*life3_CO2/(life3_CO2-clim_time2)*(EXP(-1/life3_CO2)-EXP(-1/clim_time2)))
+AM458*EXP(-1/clim_time2)</f>
        <v>4.187645039653718E-16</v>
      </c>
      <c r="AN459" s="113">
        <f t="shared" si="95"/>
        <v>6.0808370437059942E-29</v>
      </c>
      <c r="AO459" s="113">
        <f t="shared" si="96"/>
        <v>9.3522902234917038E-16</v>
      </c>
      <c r="AP459" s="113">
        <f t="shared" si="97"/>
        <v>5.7732775728358187E-15</v>
      </c>
      <c r="AQ459" s="113">
        <f t="shared" si="98"/>
        <v>1.9759168232832281E-14</v>
      </c>
      <c r="AR459" s="113">
        <f t="shared" si="99"/>
        <v>-1.1315729677487872E-36</v>
      </c>
      <c r="AS459" s="113">
        <f t="shared" si="100"/>
        <v>-1.2228971587593284E-15</v>
      </c>
      <c r="AT459" s="113">
        <f t="shared" si="101"/>
        <v>3.5908626112838547E-16</v>
      </c>
      <c r="AU459" s="113">
        <f t="shared" si="102"/>
        <v>1.87168351097298E-13</v>
      </c>
      <c r="AV459" s="113">
        <f t="shared" si="103"/>
        <v>0</v>
      </c>
      <c r="AW459" s="149">
        <f>T458*Other_forcing_efficacy*clim_sens2*(1-EXP(-1/clim_time2))
+AW458*EXP(-1/clim_time2)</f>
        <v>0</v>
      </c>
      <c r="AX459" s="113">
        <f>p_0*(inventory[[#This Row],[CO2_flux]]+inventory[[#This Row],[CH4_to_CO2]])+AX458</f>
        <v>0.51608749999999959</v>
      </c>
      <c r="AY459" s="113">
        <f>p_1*(inventory[[#This Row],[CO2_flux]]+inventory[[#This Row],[CH4_to_CO2]])+AY458*EXP(-1/life1_CO2)</f>
        <v>0.17242655162678122</v>
      </c>
      <c r="AZ459" s="113">
        <f>p_2*(inventory[[#This Row],[CO2_flux]]+inventory[[#This Row],[CH4_to_CO2]])+AZ458*EXP(-1/life2_CO2)</f>
        <v>3.727700863340748E-6</v>
      </c>
      <c r="BA459" s="113">
        <f>p_3*(inventory[[#This Row],[CO2_flux]]+inventory[[#This Row],[CH4_to_CO2]])+BA458*EXP(-1/life3_CO2)</f>
        <v>3.3473781560437266E-17</v>
      </c>
      <c r="BB459" s="113">
        <f>IF(fossil_CH4,K458*(1-EXP(-1/life_CH4))*CH4_to_CO2,0)</f>
        <v>1.7052035490648601E-17</v>
      </c>
    </row>
    <row r="460" spans="1:54" x14ac:dyDescent="0.2">
      <c r="A460" s="43">
        <v>453</v>
      </c>
      <c r="B460" s="107">
        <v>0</v>
      </c>
      <c r="C460" s="107">
        <v>0</v>
      </c>
      <c r="D460" s="107">
        <v>0</v>
      </c>
      <c r="E460" s="107">
        <v>0</v>
      </c>
      <c r="F460" s="107">
        <v>0</v>
      </c>
      <c r="G460" s="107">
        <v>0</v>
      </c>
      <c r="H460" s="131">
        <f>SUM(inventory[[#This Row],[CO2_IRF]:[other_IRF]])</f>
        <v>5.2154502828468199E-10</v>
      </c>
      <c r="I460" s="133">
        <f>SUM(inventory[[#This Row],[CO2_temp]:[other_temp]])</f>
        <v>2.1340585304203619E-13</v>
      </c>
      <c r="J460" s="117">
        <f>SUM(inventory[[#This Row],[CO2_mass0]:[CO2_mass3]])</f>
        <v>0.68808104547196258</v>
      </c>
      <c r="K460" s="117">
        <f>inventory[[#This Row],[CH4_flux]]+K459*EXP(-1/life_CH4)</f>
        <v>1.3622032468940817E-16</v>
      </c>
      <c r="L460" s="117">
        <f>inventory[[#This Row],[Gas1_flux]]+L459*EXP(-1/life_gas1)</f>
        <v>2.366396971296544E-2</v>
      </c>
      <c r="M460" s="117">
        <f>inventory[[#This Row],[Gas2_flux]]+M459*EXP(-1/life_gas2)</f>
        <v>0</v>
      </c>
      <c r="N460" s="140">
        <f>inventory[[#This Row],[Gas3_flux]]+N459*EXP(-1/life_gas3)</f>
        <v>4.2471951412748505E-5</v>
      </c>
      <c r="O460" s="3">
        <f>inventory[[#This Row],[CO2]]*A_CO2</f>
        <v>1.2053115673532365E-15</v>
      </c>
      <c r="P460" s="3">
        <f>inventory[[#This Row],[CH4]]*A_CH4</f>
        <v>2.8677981229361525E-29</v>
      </c>
      <c r="Q460" s="3">
        <f>inventory[[#This Row],[gas1]]*A_gas1</f>
        <v>8.4441684585391105E-15</v>
      </c>
      <c r="R460" s="3">
        <f>inventory[[#This Row],[gas2]]*A_gas2</f>
        <v>0</v>
      </c>
      <c r="S460" s="3">
        <f>inventory[[#This Row],[gas3]]*A_gas3</f>
        <v>4.5267552395754606E-16</v>
      </c>
      <c r="T460" s="142">
        <f>inventory[[#This Row],[Other_forcing]]/earth_area</f>
        <v>0</v>
      </c>
      <c r="U460" s="3">
        <f>U459+A_CO2*(AX459+AY459*life1_CO2*(1-EXP(-1/life1_CO2))+AZ459*life2_CO2*(1-EXP(-1/life2_CO2))+BA459*life3_CO2*(1-EXP(-1/life3_CO2)))</f>
        <v>6.9936768107475318E-13</v>
      </c>
      <c r="V460" s="3">
        <f t="shared" si="91"/>
        <v>2.6105279667692147E-12</v>
      </c>
      <c r="W460" s="3">
        <f t="shared" si="92"/>
        <v>4.215547380419138E-11</v>
      </c>
      <c r="X460" s="3">
        <f t="shared" si="93"/>
        <v>-3.5199999999999995E-12</v>
      </c>
      <c r="Y460" s="3">
        <f t="shared" si="94"/>
        <v>4.7959965883264665E-10</v>
      </c>
      <c r="Z460" s="142">
        <f>Z459+inventory[[#This Row],[Other_radfor]]</f>
        <v>0</v>
      </c>
      <c r="AA460" s="3">
        <f>SUM(inventory[[#This Row],[CO2_temp_s1]:[CO2_temp_s2]])</f>
        <v>1.1836944762176838E-15</v>
      </c>
      <c r="AB460" s="3">
        <f>inventory[[#This Row],[CH4_temp_s1]]+inventory[[#This Row],[CH4_temp_s2]]</f>
        <v>9.3294797708543118E-16</v>
      </c>
      <c r="AC460" s="3">
        <f>inventory[[#This Row],[gas1_temp_s1]]+inventory[[#This Row],[gas1_temp_s2]]</f>
        <v>2.5445608393142448E-14</v>
      </c>
      <c r="AD460" s="3">
        <f>inventory[[#This Row],[gas2_temp_s1]]+inventory[[#This Row],[gas2_temp_s2]]</f>
        <v>-1.2199144842427808E-15</v>
      </c>
      <c r="AE460" s="3">
        <f>inventory[[#This Row],[gas3_temp_s1]]+inventory[[#This Row],[gas3_temp_s2]]</f>
        <v>1.870635166798334E-13</v>
      </c>
      <c r="AF460" s="142">
        <f>inventory[[#This Row],[other_temp_s1]]+inventory[[#This Row],[other_temp_s2]]</f>
        <v>0</v>
      </c>
      <c r="AG460" s="118">
        <f>inventory[[#This Row],[CO2_flux]]+AG459</f>
        <v>1</v>
      </c>
      <c r="AH460" s="118">
        <f>inventory[[#This Row],[CH4_flux]]+AH459</f>
        <v>1</v>
      </c>
      <c r="AI460" s="118">
        <f>inventory[[#This Row],[Gas1_flux]]+AI459</f>
        <v>1</v>
      </c>
      <c r="AJ460" s="118">
        <f>inventory[[#This Row],[Gas2_flux]]+AJ459</f>
        <v>1</v>
      </c>
      <c r="AK460" s="144">
        <f>inventory[[#This Row],[Gas3_flux]]+AK459</f>
        <v>1</v>
      </c>
      <c r="AL460" s="113">
        <f>A_CO2*(AX459*clim_sens1*(1-EXP(-1/clim_time1))
+AY459*clim_sens1*life1_CO2/(life1_CO2-clim_time1)*(EXP(-1/life1_CO2)-EXP(-1/clim_time1))
+AZ459*clim_sens1*life2_CO2/(life2_CO2-clim_time1)*(EXP(-1/life2_CO2)-EXP(-1/clim_time1))
+BA459*clim_sens1*life3_CO2/(life3_CO2-clim_time1)*(EXP(-1/life3_CO2)-EXP(-1/clim_time1)))
+AL459*EXP(-1/clim_time1)</f>
        <v>7.6468978183405116E-16</v>
      </c>
      <c r="AM460" s="113">
        <f>A_CO2*(AX459*clim_sens2*(1-EXP(-1/clim_time2))
+AY459*clim_sens2*life1_CO2/(life1_CO2-clim_time2)*(EXP(-1/life1_CO2)-EXP(-1/clim_time2))
+AZ459*clim_sens2*life2_CO2/(life2_CO2-clim_time2)*(EXP(-1/life2_CO2)-EXP(-1/clim_time2))
+BA459*clim_sens2*life3_CO2/(life3_CO2-clim_time2)*(EXP(-1/life3_CO2)-EXP(-1/clim_time2)))
+AM459*EXP(-1/clim_time2)</f>
        <v>4.1900469438363255E-16</v>
      </c>
      <c r="AN460" s="113">
        <f t="shared" si="95"/>
        <v>5.6096997520265965E-29</v>
      </c>
      <c r="AO460" s="113">
        <f t="shared" si="96"/>
        <v>9.3294797708537517E-16</v>
      </c>
      <c r="AP460" s="113">
        <f t="shared" si="97"/>
        <v>5.7257611543332106E-15</v>
      </c>
      <c r="AQ460" s="113">
        <f t="shared" si="98"/>
        <v>1.9719847238809239E-14</v>
      </c>
      <c r="AR460" s="113">
        <f t="shared" si="99"/>
        <v>-1.004571470023068E-36</v>
      </c>
      <c r="AS460" s="113">
        <f t="shared" si="100"/>
        <v>-1.2199144842427808E-15</v>
      </c>
      <c r="AT460" s="113">
        <f t="shared" si="101"/>
        <v>3.5119457657853888E-16</v>
      </c>
      <c r="AU460" s="113">
        <f t="shared" si="102"/>
        <v>1.8671232210325487E-13</v>
      </c>
      <c r="AV460" s="113">
        <f t="shared" si="103"/>
        <v>0</v>
      </c>
      <c r="AW460" s="149">
        <f>T459*Other_forcing_efficacy*clim_sens2*(1-EXP(-1/clim_time2))
+AW459*EXP(-1/clim_time2)</f>
        <v>0</v>
      </c>
      <c r="AX460" s="113">
        <f>p_0*(inventory[[#This Row],[CO2_flux]]+inventory[[#This Row],[CH4_to_CO2]])+AX459</f>
        <v>0.51608749999999959</v>
      </c>
      <c r="AY460" s="113">
        <f>p_1*(inventory[[#This Row],[CO2_flux]]+inventory[[#This Row],[CH4_to_CO2]])+AY459*EXP(-1/life1_CO2)</f>
        <v>0.17198991840477579</v>
      </c>
      <c r="AZ460" s="113">
        <f>p_2*(inventory[[#This Row],[CO2_flux]]+inventory[[#This Row],[CH4_to_CO2]])+AZ459*EXP(-1/life2_CO2)</f>
        <v>3.6270671873066514E-6</v>
      </c>
      <c r="BA460" s="113">
        <f>p_3*(inventory[[#This Row],[CO2_flux]]+inventory[[#This Row],[CH4_to_CO2]])+BA459*EXP(-1/life3_CO2)</f>
        <v>3.0880265753639533E-17</v>
      </c>
      <c r="BB460" s="113">
        <f>IF(fossil_CH4,K459*(1-EXP(-1/life_CH4))*CH4_to_CO2,0)</f>
        <v>1.5730860483778676E-17</v>
      </c>
    </row>
    <row r="461" spans="1:54" x14ac:dyDescent="0.2">
      <c r="A461" s="43">
        <v>454</v>
      </c>
      <c r="B461" s="107">
        <v>0</v>
      </c>
      <c r="C461" s="107">
        <v>0</v>
      </c>
      <c r="D461" s="107">
        <v>0</v>
      </c>
      <c r="E461" s="107">
        <v>0</v>
      </c>
      <c r="F461" s="107">
        <v>0</v>
      </c>
      <c r="G461" s="107">
        <v>0</v>
      </c>
      <c r="H461" s="131">
        <f>SUM(inventory[[#This Row],[CO2_IRF]:[other_IRF]])</f>
        <v>5.2155509026851922E-10</v>
      </c>
      <c r="I461" s="133">
        <f>SUM(inventory[[#This Row],[CO2_temp]:[other_temp]])</f>
        <v>2.1285723079825054E-13</v>
      </c>
      <c r="J461" s="117">
        <f>SUM(inventory[[#This Row],[CO2_mass0]:[CO2_mass3]])</f>
        <v>0.68764542001289541</v>
      </c>
      <c r="K461" s="117">
        <f>inventory[[#This Row],[CH4_flux]]+K460*EXP(-1/life_CH4)</f>
        <v>1.2566610736408949E-16</v>
      </c>
      <c r="L461" s="117">
        <f>inventory[[#This Row],[Gas1_flux]]+L460*EXP(-1/life_gas1)</f>
        <v>2.3469205634133523E-2</v>
      </c>
      <c r="M461" s="117">
        <f>inventory[[#This Row],[Gas2_flux]]+M460*EXP(-1/life_gas2)</f>
        <v>0</v>
      </c>
      <c r="N461" s="140">
        <f>inventory[[#This Row],[Gas3_flux]]+N460*EXP(-1/life_gas3)</f>
        <v>4.1538539920722681E-5</v>
      </c>
      <c r="O461" s="3">
        <f>inventory[[#This Row],[CO2]]*A_CO2</f>
        <v>1.2045484822365886E-15</v>
      </c>
      <c r="P461" s="3">
        <f>inventory[[#This Row],[CH4]]*A_CH4</f>
        <v>2.6456039334595023E-29</v>
      </c>
      <c r="Q461" s="3">
        <f>inventory[[#This Row],[gas1]]*A_gas1</f>
        <v>8.3746695236064908E-15</v>
      </c>
      <c r="R461" s="3">
        <f>inventory[[#This Row],[gas2]]*A_gas2</f>
        <v>0</v>
      </c>
      <c r="S461" s="3">
        <f>inventory[[#This Row],[gas3]]*A_gas3</f>
        <v>4.4272701624443083E-16</v>
      </c>
      <c r="T461" s="142">
        <f>inventory[[#This Row],[Other_forcing]]/earth_area</f>
        <v>0</v>
      </c>
      <c r="U461" s="3">
        <f>U460+A_CO2*(AX460+AY460*life1_CO2*(1-EXP(-1/life1_CO2))+AZ460*life2_CO2*(1-EXP(-1/life2_CO2))+BA460*life3_CO2*(1-EXP(-1/life3_CO2)))</f>
        <v>7.0057261093795989E-13</v>
      </c>
      <c r="V461" s="3">
        <f t="shared" si="91"/>
        <v>2.6105279667692147E-12</v>
      </c>
      <c r="W461" s="3">
        <f t="shared" si="92"/>
        <v>4.2163883175318228E-11</v>
      </c>
      <c r="X461" s="3">
        <f t="shared" si="93"/>
        <v>-3.5199999999999995E-12</v>
      </c>
      <c r="Y461" s="3">
        <f t="shared" si="94"/>
        <v>4.7960010651549376E-10</v>
      </c>
      <c r="Z461" s="142">
        <f>Z460+inventory[[#This Row],[Other_radfor]]</f>
        <v>0</v>
      </c>
      <c r="AA461" s="3">
        <f>SUM(inventory[[#This Row],[CO2_temp_s1]:[CO2_temp_s2]])</f>
        <v>1.1834412662987336E-15</v>
      </c>
      <c r="AB461" s="3">
        <f>inventory[[#This Row],[CH4_temp_s1]]+inventory[[#This Row],[CH4_temp_s2]]</f>
        <v>9.3067249534390385E-16</v>
      </c>
      <c r="AC461" s="3">
        <f>inventory[[#This Row],[gas1_temp_s1]]+inventory[[#This Row],[gas1_temp_s2]]</f>
        <v>2.535918494406762E-14</v>
      </c>
      <c r="AD461" s="3">
        <f>inventory[[#This Row],[gas2_temp_s1]]+inventory[[#This Row],[gas2_temp_s2]]</f>
        <v>-1.2169390845385163E-15</v>
      </c>
      <c r="AE461" s="3">
        <f>inventory[[#This Row],[gas3_temp_s1]]+inventory[[#This Row],[gas3_temp_s2]]</f>
        <v>1.8660087117707881E-13</v>
      </c>
      <c r="AF461" s="142">
        <f>inventory[[#This Row],[other_temp_s1]]+inventory[[#This Row],[other_temp_s2]]</f>
        <v>0</v>
      </c>
      <c r="AG461" s="118">
        <f>inventory[[#This Row],[CO2_flux]]+AG460</f>
        <v>1</v>
      </c>
      <c r="AH461" s="118">
        <f>inventory[[#This Row],[CH4_flux]]+AH460</f>
        <v>1</v>
      </c>
      <c r="AI461" s="118">
        <f>inventory[[#This Row],[Gas1_flux]]+AI460</f>
        <v>1</v>
      </c>
      <c r="AJ461" s="118">
        <f>inventory[[#This Row],[Gas2_flux]]+AJ460</f>
        <v>1</v>
      </c>
      <c r="AK461" s="144">
        <f>inventory[[#This Row],[Gas3_flux]]+AK460</f>
        <v>1</v>
      </c>
      <c r="AL461" s="113">
        <f>A_CO2*(AX460*clim_sens1*(1-EXP(-1/clim_time1))
+AY460*clim_sens1*life1_CO2/(life1_CO2-clim_time1)*(EXP(-1/life1_CO2)-EXP(-1/clim_time1))
+AZ460*clim_sens1*life2_CO2/(life2_CO2-clim_time1)*(EXP(-1/life2_CO2)-EXP(-1/clim_time1))
+BA460*clim_sens1*life3_CO2/(life3_CO2-clim_time1)*(EXP(-1/life3_CO2)-EXP(-1/clim_time1)))
+AL460*EXP(-1/clim_time1)</f>
        <v>7.6419776678896277E-16</v>
      </c>
      <c r="AM461" s="113">
        <f>A_CO2*(AX460*clim_sens2*(1-EXP(-1/clim_time2))
+AY460*clim_sens2*life1_CO2/(life1_CO2-clim_time2)*(EXP(-1/life1_CO2)-EXP(-1/clim_time2))
+AZ460*clim_sens2*life2_CO2/(life2_CO2-clim_time2)*(EXP(-1/life2_CO2)-EXP(-1/clim_time2))
+BA460*clim_sens2*life3_CO2/(life3_CO2-clim_time2)*(EXP(-1/life3_CO2)-EXP(-1/clim_time2)))
+AM460*EXP(-1/clim_time2)</f>
        <v>4.1924349950977077E-16</v>
      </c>
      <c r="AN461" s="113">
        <f t="shared" si="95"/>
        <v>5.1750657155278256E-29</v>
      </c>
      <c r="AO461" s="113">
        <f t="shared" si="96"/>
        <v>9.3067249534385218E-16</v>
      </c>
      <c r="AP461" s="113">
        <f t="shared" si="97"/>
        <v>5.6786358152475937E-15</v>
      </c>
      <c r="AQ461" s="113">
        <f t="shared" si="98"/>
        <v>1.9680549128820027E-14</v>
      </c>
      <c r="AR461" s="113">
        <f t="shared" si="99"/>
        <v>-8.9182391869257293E-37</v>
      </c>
      <c r="AS461" s="113">
        <f t="shared" si="100"/>
        <v>-1.2169390845385163E-15</v>
      </c>
      <c r="AT461" s="113">
        <f t="shared" si="101"/>
        <v>3.4347632858635562E-16</v>
      </c>
      <c r="AU461" s="113">
        <f t="shared" si="102"/>
        <v>1.8625739484849246E-13</v>
      </c>
      <c r="AV461" s="113">
        <f t="shared" si="103"/>
        <v>0</v>
      </c>
      <c r="AW461" s="149">
        <f>T460*Other_forcing_efficacy*clim_sens2*(1-EXP(-1/clim_time2))
+AW460*EXP(-1/clim_time2)</f>
        <v>0</v>
      </c>
      <c r="AX461" s="113">
        <f>p_0*(inventory[[#This Row],[CO2_flux]]+inventory[[#This Row],[CH4_to_CO2]])+AX460</f>
        <v>0.51608749999999959</v>
      </c>
      <c r="AY461" s="113">
        <f>p_1*(inventory[[#This Row],[CO2_flux]]+inventory[[#This Row],[CH4_to_CO2]])+AY460*EXP(-1/life1_CO2)</f>
        <v>0.17155439086265992</v>
      </c>
      <c r="AZ461" s="113">
        <f>p_2*(inventory[[#This Row],[CO2_flux]]+inventory[[#This Row],[CH4_to_CO2]])+AZ460*EXP(-1/life2_CO2)</f>
        <v>3.5291502359032497E-6</v>
      </c>
      <c r="BA461" s="113">
        <f>p_3*(inventory[[#This Row],[CO2_flux]]+inventory[[#This Row],[CH4_to_CO2]])+BA460*EXP(-1/life3_CO2)</f>
        <v>2.8487693011131242E-17</v>
      </c>
      <c r="BB461" s="113">
        <f>IF(fossil_CH4,K460*(1-EXP(-1/life_CH4))*CH4_to_CO2,0)</f>
        <v>1.4512048822313174E-17</v>
      </c>
    </row>
    <row r="462" spans="1:54" x14ac:dyDescent="0.2">
      <c r="A462" s="43">
        <v>455</v>
      </c>
      <c r="B462" s="107">
        <v>0</v>
      </c>
      <c r="C462" s="107">
        <v>0</v>
      </c>
      <c r="D462" s="107">
        <v>0</v>
      </c>
      <c r="E462" s="107">
        <v>0</v>
      </c>
      <c r="F462" s="107">
        <v>0</v>
      </c>
      <c r="G462" s="107">
        <v>0</v>
      </c>
      <c r="H462" s="131">
        <f>SUM(inventory[[#This Row],[CO2_IRF]:[other_IRF]])</f>
        <v>5.215650724389181E-10</v>
      </c>
      <c r="I462" s="133">
        <f>SUM(inventory[[#This Row],[CO2_temp]:[other_temp]])</f>
        <v>2.1231028691507412E-13</v>
      </c>
      <c r="J462" s="117">
        <f>SUM(inventory[[#This Row],[CO2_mass0]:[CO2_mass3]])</f>
        <v>0.6872109000772042</v>
      </c>
      <c r="K462" s="117">
        <f>inventory[[#This Row],[CH4_flux]]+K461*EXP(-1/life_CH4)</f>
        <v>1.1592962045898554E-16</v>
      </c>
      <c r="L462" s="117">
        <f>inventory[[#This Row],[Gas1_flux]]+L461*EXP(-1/life_gas1)</f>
        <v>2.3276044542748911E-2</v>
      </c>
      <c r="M462" s="117">
        <f>inventory[[#This Row],[Gas2_flux]]+M461*EXP(-1/life_gas2)</f>
        <v>0</v>
      </c>
      <c r="N462" s="140">
        <f>inventory[[#This Row],[Gas3_flux]]+N461*EXP(-1/life_gas3)</f>
        <v>4.0625642132081447E-5</v>
      </c>
      <c r="O462" s="3">
        <f>inventory[[#This Row],[CO2]]*A_CO2</f>
        <v>1.2037873336652383E-15</v>
      </c>
      <c r="P462" s="3">
        <f>inventory[[#This Row],[CH4]]*A_CH4</f>
        <v>2.4406251321380823E-29</v>
      </c>
      <c r="Q462" s="3">
        <f>inventory[[#This Row],[gas1]]*A_gas1</f>
        <v>8.3057425931264667E-15</v>
      </c>
      <c r="R462" s="3">
        <f>inventory[[#This Row],[gas2]]*A_gas2</f>
        <v>0</v>
      </c>
      <c r="S462" s="3">
        <f>inventory[[#This Row],[gas3]]*A_gas3</f>
        <v>4.3299714815391467E-16</v>
      </c>
      <c r="T462" s="142">
        <f>inventory[[#This Row],[Other_forcing]]/earth_area</f>
        <v>0</v>
      </c>
      <c r="U462" s="3">
        <f>U461+A_CO2*(AX461+AY461*life1_CO2*(1-EXP(-1/life1_CO2))+AZ461*life2_CO2*(1-EXP(-1/life2_CO2))+BA461*life3_CO2*(1-EXP(-1/life3_CO2)))</f>
        <v>7.0177677868474129E-13</v>
      </c>
      <c r="V462" s="3">
        <f t="shared" si="91"/>
        <v>2.6105279667692147E-12</v>
      </c>
      <c r="W462" s="3">
        <f t="shared" si="92"/>
        <v>4.217222333390631E-11</v>
      </c>
      <c r="X462" s="3">
        <f t="shared" si="93"/>
        <v>-3.5199999999999995E-12</v>
      </c>
      <c r="Y462" s="3">
        <f t="shared" si="94"/>
        <v>4.7960054435955782E-10</v>
      </c>
      <c r="Z462" s="142">
        <f>Z461+inventory[[#This Row],[Other_radfor]]</f>
        <v>0</v>
      </c>
      <c r="AA462" s="3">
        <f>SUM(inventory[[#This Row],[CO2_temp_s1]:[CO2_temp_s2]])</f>
        <v>1.1831879258558918E-15</v>
      </c>
      <c r="AB462" s="3">
        <f>inventory[[#This Row],[CH4_temp_s1]]+inventory[[#This Row],[CH4_temp_s2]]</f>
        <v>9.2840256355508942E-16</v>
      </c>
      <c r="AC462" s="3">
        <f>inventory[[#This Row],[gas1_temp_s1]]+inventory[[#This Row],[gas1_temp_s2]]</f>
        <v>2.5273172784877217E-14</v>
      </c>
      <c r="AD462" s="3">
        <f>inventory[[#This Row],[gas2_temp_s1]]+inventory[[#This Row],[gas2_temp_s2]]</f>
        <v>-1.2139709419030994E-15</v>
      </c>
      <c r="AE462" s="3">
        <f>inventory[[#This Row],[gas3_temp_s1]]+inventory[[#This Row],[gas3_temp_s2]]</f>
        <v>1.8613949458268902E-13</v>
      </c>
      <c r="AF462" s="142">
        <f>inventory[[#This Row],[other_temp_s1]]+inventory[[#This Row],[other_temp_s2]]</f>
        <v>0</v>
      </c>
      <c r="AG462" s="118">
        <f>inventory[[#This Row],[CO2_flux]]+AG461</f>
        <v>1</v>
      </c>
      <c r="AH462" s="118">
        <f>inventory[[#This Row],[CH4_flux]]+AH461</f>
        <v>1</v>
      </c>
      <c r="AI462" s="118">
        <f>inventory[[#This Row],[Gas1_flux]]+AI461</f>
        <v>1</v>
      </c>
      <c r="AJ462" s="118">
        <f>inventory[[#This Row],[Gas2_flux]]+AJ461</f>
        <v>1</v>
      </c>
      <c r="AK462" s="144">
        <f>inventory[[#This Row],[Gas3_flux]]+AK461</f>
        <v>1</v>
      </c>
      <c r="AL462" s="113">
        <f>A_CO2*(AX461*clim_sens1*(1-EXP(-1/clim_time1))
+AY461*clim_sens1*life1_CO2/(life1_CO2-clim_time1)*(EXP(-1/life1_CO2)-EXP(-1/clim_time1))
+AZ461*clim_sens1*life2_CO2/(life2_CO2-clim_time1)*(EXP(-1/life2_CO2)-EXP(-1/clim_time1))
+BA461*clim_sens1*life3_CO2/(life3_CO2-clim_time1)*(EXP(-1/life3_CO2)-EXP(-1/clim_time1)))
+AL461*EXP(-1/clim_time1)</f>
        <v>7.6370700110442833E-16</v>
      </c>
      <c r="AM462" s="113">
        <f>A_CO2*(AX461*clim_sens2*(1-EXP(-1/clim_time2))
+AY461*clim_sens2*life1_CO2/(life1_CO2-clim_time2)*(EXP(-1/life1_CO2)-EXP(-1/clim_time2))
+AZ461*clim_sens2*life2_CO2/(life2_CO2-clim_time2)*(EXP(-1/life2_CO2)-EXP(-1/clim_time2))
+BA461*clim_sens2*life3_CO2/(life3_CO2-clim_time2)*(EXP(-1/life3_CO2)-EXP(-1/clim_time2)))
+AM461*EXP(-1/clim_time2)</f>
        <v>4.1948092475146335E-16</v>
      </c>
      <c r="AN462" s="113">
        <f t="shared" si="95"/>
        <v>4.7741066978312988E-29</v>
      </c>
      <c r="AO462" s="113">
        <f t="shared" si="96"/>
        <v>9.284025635550417E-16</v>
      </c>
      <c r="AP462" s="113">
        <f t="shared" si="97"/>
        <v>5.6318983368365796E-15</v>
      </c>
      <c r="AQ462" s="113">
        <f t="shared" si="98"/>
        <v>1.9641274448040638E-14</v>
      </c>
      <c r="AR462" s="113">
        <f t="shared" si="99"/>
        <v>-7.9173052956990035E-37</v>
      </c>
      <c r="AS462" s="113">
        <f t="shared" si="100"/>
        <v>-1.2139709419030994E-15</v>
      </c>
      <c r="AT462" s="113">
        <f t="shared" si="101"/>
        <v>3.3592770551449201E-16</v>
      </c>
      <c r="AU462" s="113">
        <f t="shared" si="102"/>
        <v>1.8580356687717453E-13</v>
      </c>
      <c r="AV462" s="113">
        <f t="shared" si="103"/>
        <v>0</v>
      </c>
      <c r="AW462" s="149">
        <f>T461*Other_forcing_efficacy*clim_sens2*(1-EXP(-1/clim_time2))
+AW461*EXP(-1/clim_time2)</f>
        <v>0</v>
      </c>
      <c r="AX462" s="113">
        <f>p_0*(inventory[[#This Row],[CO2_flux]]+inventory[[#This Row],[CH4_to_CO2]])+AX461</f>
        <v>0.51608749999999959</v>
      </c>
      <c r="AY462" s="113">
        <f>p_1*(inventory[[#This Row],[CO2_flux]]+inventory[[#This Row],[CH4_to_CO2]])+AY461*EXP(-1/life1_CO2)</f>
        <v>0.17111996620053666</v>
      </c>
      <c r="AZ462" s="113">
        <f>p_2*(inventory[[#This Row],[CO2_flux]]+inventory[[#This Row],[CH4_to_CO2]])+AZ461*EXP(-1/life2_CO2)</f>
        <v>3.4338766679488612E-6</v>
      </c>
      <c r="BA462" s="113">
        <f>p_3*(inventory[[#This Row],[CO2_flux]]+inventory[[#This Row],[CH4_to_CO2]])+BA461*EXP(-1/life3_CO2)</f>
        <v>2.6280494461120597E-17</v>
      </c>
      <c r="BB462" s="113">
        <f>IF(fossil_CH4,K461*(1-EXP(-1/life_CH4))*CH4_to_CO2,0)</f>
        <v>1.3387669494517916E-17</v>
      </c>
    </row>
    <row r="463" spans="1:54" x14ac:dyDescent="0.2">
      <c r="A463" s="43">
        <v>456</v>
      </c>
      <c r="B463" s="107">
        <v>0</v>
      </c>
      <c r="C463" s="107">
        <v>0</v>
      </c>
      <c r="D463" s="107">
        <v>0</v>
      </c>
      <c r="E463" s="107">
        <v>0</v>
      </c>
      <c r="F463" s="107">
        <v>0</v>
      </c>
      <c r="G463" s="107">
        <v>0</v>
      </c>
      <c r="H463" s="131">
        <f>SUM(inventory[[#This Row],[CO2_IRF]:[other_IRF]])</f>
        <v>5.2157497558368834E-10</v>
      </c>
      <c r="I463" s="133">
        <f>SUM(inventory[[#This Row],[CO2_temp]:[other_temp]])</f>
        <v>2.1176501256265339E-13</v>
      </c>
      <c r="J463" s="117">
        <f>SUM(inventory[[#This Row],[CO2_mass0]:[CO2_mass3]])</f>
        <v>0.68677748280072104</v>
      </c>
      <c r="K463" s="117">
        <f>inventory[[#This Row],[CH4_flux]]+K462*EXP(-1/life_CH4)</f>
        <v>1.0694750702212791E-16</v>
      </c>
      <c r="L463" s="117">
        <f>inventory[[#This Row],[Gas1_flux]]+L462*EXP(-1/life_gas1)</f>
        <v>2.3084473245574062E-2</v>
      </c>
      <c r="M463" s="117">
        <f>inventory[[#This Row],[Gas2_flux]]+M462*EXP(-1/life_gas2)</f>
        <v>0</v>
      </c>
      <c r="N463" s="140">
        <f>inventory[[#This Row],[Gas3_flux]]+N462*EXP(-1/life_gas3)</f>
        <v>3.9732807214549704E-5</v>
      </c>
      <c r="O463" s="3">
        <f>inventory[[#This Row],[CO2]]*A_CO2</f>
        <v>1.2030281166220228E-15</v>
      </c>
      <c r="P463" s="3">
        <f>inventory[[#This Row],[CH4]]*A_CH4</f>
        <v>2.2515278875605791E-29</v>
      </c>
      <c r="Q463" s="3">
        <f>inventory[[#This Row],[gas1]]*A_gas1</f>
        <v>8.2373829592701514E-15</v>
      </c>
      <c r="R463" s="3">
        <f>inventory[[#This Row],[gas2]]*A_gas2</f>
        <v>0</v>
      </c>
      <c r="S463" s="3">
        <f>inventory[[#This Row],[gas3]]*A_gas3</f>
        <v>4.234811146151317E-16</v>
      </c>
      <c r="T463" s="142">
        <f>inventory[[#This Row],[Other_forcing]]/earth_area</f>
        <v>0</v>
      </c>
      <c r="U463" s="3">
        <f>U462+A_CO2*(AX462+AY462*life1_CO2*(1-EXP(-1/life1_CO2))+AZ462*life2_CO2*(1-EXP(-1/life2_CO2))+BA462*life3_CO2*(1-EXP(-1/life3_CO2)))</f>
        <v>7.0298018624913288E-13</v>
      </c>
      <c r="V463" s="3">
        <f t="shared" si="91"/>
        <v>2.6105279667692147E-12</v>
      </c>
      <c r="W463" s="3">
        <f t="shared" si="92"/>
        <v>4.2180494849602924E-11</v>
      </c>
      <c r="X463" s="3">
        <f t="shared" si="93"/>
        <v>-3.5199999999999995E-12</v>
      </c>
      <c r="Y463" s="3">
        <f t="shared" si="94"/>
        <v>4.7960097258106703E-10</v>
      </c>
      <c r="Z463" s="142">
        <f>Z462+inventory[[#This Row],[Other_radfor]]</f>
        <v>0</v>
      </c>
      <c r="AA463" s="3">
        <f>SUM(inventory[[#This Row],[CO2_temp_s1]:[CO2_temp_s2]])</f>
        <v>1.1829344570218352E-15</v>
      </c>
      <c r="AB463" s="3">
        <f>inventory[[#This Row],[CH4_temp_s1]]+inventory[[#This Row],[CH4_temp_s2]]</f>
        <v>9.2613816818252426E-16</v>
      </c>
      <c r="AC463" s="3">
        <f>inventory[[#This Row],[gas1_temp_s1]]+inventory[[#This Row],[gas1_temp_s2]]</f>
        <v>2.5187569262220315E-14</v>
      </c>
      <c r="AD463" s="3">
        <f>inventory[[#This Row],[gas2_temp_s1]]+inventory[[#This Row],[gas2_temp_s2]]</f>
        <v>-1.2110100386363708E-15</v>
      </c>
      <c r="AE463" s="3">
        <f>inventory[[#This Row],[gas3_temp_s1]]+inventory[[#This Row],[gas3_temp_s2]]</f>
        <v>1.8567938071386508E-13</v>
      </c>
      <c r="AF463" s="142">
        <f>inventory[[#This Row],[other_temp_s1]]+inventory[[#This Row],[other_temp_s2]]</f>
        <v>0</v>
      </c>
      <c r="AG463" s="118">
        <f>inventory[[#This Row],[CO2_flux]]+AG462</f>
        <v>1</v>
      </c>
      <c r="AH463" s="118">
        <f>inventory[[#This Row],[CH4_flux]]+AH462</f>
        <v>1</v>
      </c>
      <c r="AI463" s="118">
        <f>inventory[[#This Row],[Gas1_flux]]+AI462</f>
        <v>1</v>
      </c>
      <c r="AJ463" s="118">
        <f>inventory[[#This Row],[Gas2_flux]]+AJ462</f>
        <v>1</v>
      </c>
      <c r="AK463" s="144">
        <f>inventory[[#This Row],[Gas3_flux]]+AK462</f>
        <v>1</v>
      </c>
      <c r="AL463" s="113">
        <f>A_CO2*(AX462*clim_sens1*(1-EXP(-1/clim_time1))
+AY462*clim_sens1*life1_CO2/(life1_CO2-clim_time1)*(EXP(-1/life1_CO2)-EXP(-1/clim_time1))
+AZ462*clim_sens1*life2_CO2/(life2_CO2-clim_time1)*(EXP(-1/life2_CO2)-EXP(-1/clim_time1))
+BA462*clim_sens1*life3_CO2/(life3_CO2-clim_time1)*(EXP(-1/life3_CO2)-EXP(-1/clim_time1)))
+AL462*EXP(-1/clim_time1)</f>
        <v>7.6321748152389533E-16</v>
      </c>
      <c r="AM463" s="113">
        <f>A_CO2*(AX462*clim_sens2*(1-EXP(-1/clim_time2))
+AY462*clim_sens2*life1_CO2/(life1_CO2-clim_time2)*(EXP(-1/life1_CO2)-EXP(-1/clim_time2))
+AZ462*clim_sens2*life2_CO2/(life2_CO2-clim_time2)*(EXP(-1/life2_CO2)-EXP(-1/clim_time2))
+BA462*clim_sens2*life3_CO2/(life3_CO2-clim_time2)*(EXP(-1/life3_CO2)-EXP(-1/clim_time2)))
+AM462*EXP(-1/clim_time2)</f>
        <v>4.1971697549793985E-16</v>
      </c>
      <c r="AN463" s="113">
        <f t="shared" si="95"/>
        <v>4.4042135915342472E-29</v>
      </c>
      <c r="AO463" s="113">
        <f t="shared" si="96"/>
        <v>9.2613816818248028E-16</v>
      </c>
      <c r="AP463" s="113">
        <f t="shared" si="97"/>
        <v>5.5855455268493363E-15</v>
      </c>
      <c r="AQ463" s="113">
        <f t="shared" si="98"/>
        <v>1.9602023735370978E-14</v>
      </c>
      <c r="AR463" s="113">
        <f t="shared" si="99"/>
        <v>-7.0287106940570459E-37</v>
      </c>
      <c r="AS463" s="113">
        <f t="shared" si="100"/>
        <v>-1.2110100386363708E-15</v>
      </c>
      <c r="AT463" s="113">
        <f t="shared" si="101"/>
        <v>3.2854497949444444E-16</v>
      </c>
      <c r="AU463" s="113">
        <f t="shared" si="102"/>
        <v>1.8535083573437063E-13</v>
      </c>
      <c r="AV463" s="113">
        <f t="shared" si="103"/>
        <v>0</v>
      </c>
      <c r="AW463" s="149">
        <f>T462*Other_forcing_efficacy*clim_sens2*(1-EXP(-1/clim_time2))
+AW462*EXP(-1/clim_time2)</f>
        <v>0</v>
      </c>
      <c r="AX463" s="113">
        <f>p_0*(inventory[[#This Row],[CO2_flux]]+inventory[[#This Row],[CH4_to_CO2]])+AX462</f>
        <v>0.51608749999999959</v>
      </c>
      <c r="AY463" s="113">
        <f>p_1*(inventory[[#This Row],[CO2_flux]]+inventory[[#This Row],[CH4_to_CO2]])+AY462*EXP(-1/life1_CO2)</f>
        <v>0.17068664162559924</v>
      </c>
      <c r="AZ463" s="113">
        <f>p_2*(inventory[[#This Row],[CO2_flux]]+inventory[[#This Row],[CH4_to_CO2]])+AZ462*EXP(-1/life2_CO2)</f>
        <v>3.341175122193398E-6</v>
      </c>
      <c r="BA463" s="113">
        <f>p_3*(inventory[[#This Row],[CO2_flux]]+inventory[[#This Row],[CH4_to_CO2]])+BA462*EXP(-1/life3_CO2)</f>
        <v>2.4244307492752086E-17</v>
      </c>
      <c r="BB463" s="113">
        <f>IF(fossil_CH4,K462*(1-EXP(-1/life_CH4))*CH4_to_CO2,0)</f>
        <v>1.2350405975679249E-17</v>
      </c>
    </row>
    <row r="464" spans="1:54" x14ac:dyDescent="0.2">
      <c r="A464" s="43">
        <v>457</v>
      </c>
      <c r="B464" s="107">
        <v>0</v>
      </c>
      <c r="C464" s="107">
        <v>0</v>
      </c>
      <c r="D464" s="107">
        <v>0</v>
      </c>
      <c r="E464" s="107">
        <v>0</v>
      </c>
      <c r="F464" s="107">
        <v>0</v>
      </c>
      <c r="G464" s="107">
        <v>0</v>
      </c>
      <c r="H464" s="131">
        <f>SUM(inventory[[#This Row],[CO2_IRF]:[other_IRF]])</f>
        <v>5.2158480048119387E-10</v>
      </c>
      <c r="I464" s="133">
        <f>SUM(inventory[[#This Row],[CO2_temp]:[other_temp]])</f>
        <v>2.1122139901411373E-13</v>
      </c>
      <c r="J464" s="117">
        <f>SUM(inventory[[#This Row],[CO2_mass0]:[CO2_mass3]])</f>
        <v>0.68634516532827639</v>
      </c>
      <c r="K464" s="117">
        <f>inventory[[#This Row],[CH4_flux]]+K463*EXP(-1/life_CH4)</f>
        <v>9.8661318936126757E-17</v>
      </c>
      <c r="L464" s="117">
        <f>inventory[[#This Row],[Gas1_flux]]+L463*EXP(-1/life_gas1)</f>
        <v>2.289447865795714E-2</v>
      </c>
      <c r="M464" s="117">
        <f>inventory[[#This Row],[Gas2_flux]]+M463*EXP(-1/life_gas2)</f>
        <v>0</v>
      </c>
      <c r="N464" s="140">
        <f>inventory[[#This Row],[Gas3_flux]]+N463*EXP(-1/life_gas3)</f>
        <v>3.8859594243850763E-5</v>
      </c>
      <c r="O464" s="3">
        <f>inventory[[#This Row],[CO2]]*A_CO2</f>
        <v>1.2022708261055416E-15</v>
      </c>
      <c r="P464" s="3">
        <f>inventory[[#This Row],[CH4]]*A_CH4</f>
        <v>2.0770817122669029E-29</v>
      </c>
      <c r="Q464" s="3">
        <f>inventory[[#This Row],[gas1]]*A_gas1</f>
        <v>8.169585952955993E-15</v>
      </c>
      <c r="R464" s="3">
        <f>inventory[[#This Row],[gas2]]*A_gas2</f>
        <v>0</v>
      </c>
      <c r="S464" s="3">
        <f>inventory[[#This Row],[gas3]]*A_gas3</f>
        <v>4.1417421615887149E-16</v>
      </c>
      <c r="T464" s="142">
        <f>inventory[[#This Row],[Other_forcing]]/earth_area</f>
        <v>0</v>
      </c>
      <c r="U464" s="3">
        <f>U463+A_CO2*(AX463+AY463*life1_CO2*(1-EXP(-1/life1_CO2))+AZ463*life2_CO2*(1-EXP(-1/life2_CO2))+BA463*life3_CO2*(1-EXP(-1/life3_CO2)))</f>
        <v>7.0418283556016075E-13</v>
      </c>
      <c r="V464" s="3">
        <f t="shared" si="91"/>
        <v>2.6105279667692147E-12</v>
      </c>
      <c r="W464" s="3">
        <f t="shared" si="92"/>
        <v>4.2188698287366936E-11</v>
      </c>
      <c r="X464" s="3">
        <f t="shared" si="93"/>
        <v>-3.5199999999999995E-12</v>
      </c>
      <c r="Y464" s="3">
        <f t="shared" si="94"/>
        <v>4.7960139139149756E-10</v>
      </c>
      <c r="Z464" s="142">
        <f>Z463+inventory[[#This Row],[Other_radfor]]</f>
        <v>0</v>
      </c>
      <c r="AA464" s="3">
        <f>SUM(inventory[[#This Row],[CO2_temp_s1]:[CO2_temp_s2]])</f>
        <v>1.1826808619216071E-15</v>
      </c>
      <c r="AB464" s="3">
        <f>inventory[[#This Row],[CH4_temp_s1]]+inventory[[#This Row],[CH4_temp_s2]]</f>
        <v>9.2387929572276113E-16</v>
      </c>
      <c r="AC464" s="3">
        <f>inventory[[#This Row],[gas1_temp_s1]]+inventory[[#This Row],[gas1_temp_s2]]</f>
        <v>2.5102371742799422E-14</v>
      </c>
      <c r="AD464" s="3">
        <f>inventory[[#This Row],[gas2_temp_s1]]+inventory[[#This Row],[gas2_temp_s2]]</f>
        <v>-1.2080563570813425E-15</v>
      </c>
      <c r="AE464" s="3">
        <f>inventory[[#This Row],[gas3_temp_s1]]+inventory[[#This Row],[gas3_temp_s2]]</f>
        <v>1.8522052347075127E-13</v>
      </c>
      <c r="AF464" s="142">
        <f>inventory[[#This Row],[other_temp_s1]]+inventory[[#This Row],[other_temp_s2]]</f>
        <v>0</v>
      </c>
      <c r="AG464" s="118">
        <f>inventory[[#This Row],[CO2_flux]]+AG463</f>
        <v>1</v>
      </c>
      <c r="AH464" s="118">
        <f>inventory[[#This Row],[CH4_flux]]+AH463</f>
        <v>1</v>
      </c>
      <c r="AI464" s="118">
        <f>inventory[[#This Row],[Gas1_flux]]+AI463</f>
        <v>1</v>
      </c>
      <c r="AJ464" s="118">
        <f>inventory[[#This Row],[Gas2_flux]]+AJ463</f>
        <v>1</v>
      </c>
      <c r="AK464" s="144">
        <f>inventory[[#This Row],[Gas3_flux]]+AK463</f>
        <v>1</v>
      </c>
      <c r="AL464" s="113">
        <f>A_CO2*(AX463*clim_sens1*(1-EXP(-1/clim_time1))
+AY463*clim_sens1*life1_CO2/(life1_CO2-clim_time1)*(EXP(-1/life1_CO2)-EXP(-1/clim_time1))
+AZ463*clim_sens1*life2_CO2/(life2_CO2-clim_time1)*(EXP(-1/life2_CO2)-EXP(-1/clim_time1))
+BA463*clim_sens1*life3_CO2/(life3_CO2-clim_time1)*(EXP(-1/life3_CO2)-EXP(-1/clim_time1)))
+AL463*EXP(-1/clim_time1)</f>
        <v>7.6272920480156334E-16</v>
      </c>
      <c r="AM464" s="113">
        <f>A_CO2*(AX463*clim_sens2*(1-EXP(-1/clim_time2))
+AY463*clim_sens2*life1_CO2/(life1_CO2-clim_time2)*(EXP(-1/life1_CO2)-EXP(-1/clim_time2))
+AZ463*clim_sens2*life2_CO2/(life2_CO2-clim_time2)*(EXP(-1/life2_CO2)-EXP(-1/clim_time2))
+BA463*clim_sens2*life3_CO2/(life3_CO2-clim_time2)*(EXP(-1/life3_CO2)-EXP(-1/clim_time2)))
+AM463*EXP(-1/clim_time2)</f>
        <v>4.1995165712004391E-16</v>
      </c>
      <c r="AN464" s="113">
        <f t="shared" si="95"/>
        <v>4.0629794403120965E-29</v>
      </c>
      <c r="AO464" s="113">
        <f t="shared" si="96"/>
        <v>9.238792957227205E-16</v>
      </c>
      <c r="AP464" s="113">
        <f t="shared" si="97"/>
        <v>5.5395742193085526E-15</v>
      </c>
      <c r="AQ464" s="113">
        <f t="shared" si="98"/>
        <v>1.9562797523490869E-14</v>
      </c>
      <c r="AR464" s="113">
        <f t="shared" si="99"/>
        <v>-6.2398470408346437E-37</v>
      </c>
      <c r="AS464" s="113">
        <f t="shared" si="100"/>
        <v>-1.2080563570813425E-15</v>
      </c>
      <c r="AT464" s="113">
        <f t="shared" si="101"/>
        <v>3.2132450458555076E-16</v>
      </c>
      <c r="AU464" s="113">
        <f t="shared" si="102"/>
        <v>1.8489919896616572E-13</v>
      </c>
      <c r="AV464" s="113">
        <f t="shared" si="103"/>
        <v>0</v>
      </c>
      <c r="AW464" s="149">
        <f>T463*Other_forcing_efficacy*clim_sens2*(1-EXP(-1/clim_time2))
+AW463*EXP(-1/clim_time2)</f>
        <v>0</v>
      </c>
      <c r="AX464" s="113">
        <f>p_0*(inventory[[#This Row],[CO2_flux]]+inventory[[#This Row],[CH4_to_CO2]])+AX463</f>
        <v>0.51608749999999959</v>
      </c>
      <c r="AY464" s="113">
        <f>p_1*(inventory[[#This Row],[CO2_flux]]+inventory[[#This Row],[CH4_to_CO2]])+AY463*EXP(-1/life1_CO2)</f>
        <v>0.17025441435211303</v>
      </c>
      <c r="AZ464" s="113">
        <f>p_2*(inventory[[#This Row],[CO2_flux]]+inventory[[#This Row],[CH4_to_CO2]])+AZ463*EXP(-1/life2_CO2)</f>
        <v>3.2509761638677801E-6</v>
      </c>
      <c r="BA464" s="113">
        <f>p_3*(inventory[[#This Row],[CO2_flux]]+inventory[[#This Row],[CH4_to_CO2]])+BA463*EXP(-1/life3_CO2)</f>
        <v>2.23658822961907E-17</v>
      </c>
      <c r="BB464" s="113">
        <f>IF(fossil_CH4,K463*(1-EXP(-1/life_CH4))*CH4_to_CO2,0)</f>
        <v>1.1393508618251584E-17</v>
      </c>
    </row>
    <row r="465" spans="1:54" x14ac:dyDescent="0.2">
      <c r="A465" s="43">
        <v>458</v>
      </c>
      <c r="B465" s="107">
        <v>0</v>
      </c>
      <c r="C465" s="107">
        <v>0</v>
      </c>
      <c r="D465" s="107">
        <v>0</v>
      </c>
      <c r="E465" s="107">
        <v>0</v>
      </c>
      <c r="F465" s="107">
        <v>0</v>
      </c>
      <c r="G465" s="107">
        <v>0</v>
      </c>
      <c r="H465" s="131">
        <f>SUM(inventory[[#This Row],[CO2_IRF]:[other_IRF]])</f>
        <v>5.2159454790049634E-10</v>
      </c>
      <c r="I465" s="133">
        <f>SUM(inventory[[#This Row],[CO2_temp]:[other_temp]])</f>
        <v>2.1067943764370496E-13</v>
      </c>
      <c r="J465" s="117">
        <f>SUM(inventory[[#This Row],[CO2_mass0]:[CO2_mass3]])</f>
        <v>0.68591394481362999</v>
      </c>
      <c r="K465" s="117">
        <f>inventory[[#This Row],[CH4_flux]]+K464*EXP(-1/life_CH4)</f>
        <v>9.1017136586476067E-17</v>
      </c>
      <c r="L465" s="117">
        <f>inventory[[#This Row],[Gas1_flux]]+L464*EXP(-1/life_gas1)</f>
        <v>2.2706047802938303E-2</v>
      </c>
      <c r="M465" s="117">
        <f>inventory[[#This Row],[Gas2_flux]]+M464*EXP(-1/life_gas2)</f>
        <v>0</v>
      </c>
      <c r="N465" s="140">
        <f>inventory[[#This Row],[Gas3_flux]]+N464*EXP(-1/life_gas3)</f>
        <v>3.8005571985956971E-5</v>
      </c>
      <c r="O465" s="3">
        <f>inventory[[#This Row],[CO2]]*A_CO2</f>
        <v>1.2015154571300354E-15</v>
      </c>
      <c r="P465" s="3">
        <f>inventory[[#This Row],[CH4]]*A_CH4</f>
        <v>1.9161514557600744E-29</v>
      </c>
      <c r="Q465" s="3">
        <f>inventory[[#This Row],[gas1]]*A_gas1</f>
        <v>8.1023469435308816E-15</v>
      </c>
      <c r="R465" s="3">
        <f>inventory[[#This Row],[gas2]]*A_gas2</f>
        <v>0</v>
      </c>
      <c r="S465" s="3">
        <f>inventory[[#This Row],[gas3]]*A_gas3</f>
        <v>4.0507185659675732E-16</v>
      </c>
      <c r="T465" s="142">
        <f>inventory[[#This Row],[Other_forcing]]/earth_area</f>
        <v>0</v>
      </c>
      <c r="U465" s="3">
        <f>U464+A_CO2*(AX464+AY464*life1_CO2*(1-EXP(-1/life1_CO2))+AZ464*life2_CO2*(1-EXP(-1/life2_CO2))+BA464*life3_CO2*(1-EXP(-1/life3_CO2)))</f>
        <v>7.053847285418575E-13</v>
      </c>
      <c r="V465" s="3">
        <f t="shared" si="91"/>
        <v>2.6105279667692147E-12</v>
      </c>
      <c r="W465" s="3">
        <f t="shared" si="92"/>
        <v>4.2196834207507377E-11</v>
      </c>
      <c r="X465" s="3">
        <f t="shared" si="93"/>
        <v>-3.5199999999999995E-12</v>
      </c>
      <c r="Y465" s="3">
        <f t="shared" si="94"/>
        <v>4.7960180099767787E-10</v>
      </c>
      <c r="Z465" s="142">
        <f>Z464+inventory[[#This Row],[Other_radfor]]</f>
        <v>0</v>
      </c>
      <c r="AA465" s="3">
        <f>SUM(inventory[[#This Row],[CO2_temp_s1]:[CO2_temp_s2]])</f>
        <v>1.1824271426725837E-15</v>
      </c>
      <c r="AB465" s="3">
        <f>inventory[[#This Row],[CH4_temp_s1]]+inventory[[#This Row],[CH4_temp_s2]]</f>
        <v>9.2162593270528734E-16</v>
      </c>
      <c r="AC465" s="3">
        <f>inventory[[#This Row],[gas1_temp_s1]]+inventory[[#This Row],[gas1_temp_s2]]</f>
        <v>2.5017577613209802E-14</v>
      </c>
      <c r="AD465" s="3">
        <f>inventory[[#This Row],[gas2_temp_s1]]+inventory[[#This Row],[gas2_temp_s2]]</f>
        <v>-1.2051098796240922E-15</v>
      </c>
      <c r="AE465" s="3">
        <f>inventory[[#This Row],[gas3_temp_s1]]+inventory[[#This Row],[gas3_temp_s2]]</f>
        <v>1.8476291683474138E-13</v>
      </c>
      <c r="AF465" s="142">
        <f>inventory[[#This Row],[other_temp_s1]]+inventory[[#This Row],[other_temp_s2]]</f>
        <v>0</v>
      </c>
      <c r="AG465" s="118">
        <f>inventory[[#This Row],[CO2_flux]]+AG464</f>
        <v>1</v>
      </c>
      <c r="AH465" s="118">
        <f>inventory[[#This Row],[CH4_flux]]+AH464</f>
        <v>1</v>
      </c>
      <c r="AI465" s="118">
        <f>inventory[[#This Row],[Gas1_flux]]+AI464</f>
        <v>1</v>
      </c>
      <c r="AJ465" s="118">
        <f>inventory[[#This Row],[Gas2_flux]]+AJ464</f>
        <v>1</v>
      </c>
      <c r="AK465" s="144">
        <f>inventory[[#This Row],[Gas3_flux]]+AK464</f>
        <v>1</v>
      </c>
      <c r="AL465" s="113">
        <f>A_CO2*(AX464*clim_sens1*(1-EXP(-1/clim_time1))
+AY464*clim_sens1*life1_CO2/(life1_CO2-clim_time1)*(EXP(-1/life1_CO2)-EXP(-1/clim_time1))
+AZ464*clim_sens1*life2_CO2/(life2_CO2-clim_time1)*(EXP(-1/life2_CO2)-EXP(-1/clim_time1))
+BA464*clim_sens1*life3_CO2/(life3_CO2-clim_time1)*(EXP(-1/life3_CO2)-EXP(-1/clim_time1)))
+AL464*EXP(-1/clim_time1)</f>
        <v>7.6224216770228912E-16</v>
      </c>
      <c r="AM465" s="113">
        <f>A_CO2*(AX464*clim_sens2*(1-EXP(-1/clim_time2))
+AY464*clim_sens2*life1_CO2/(life1_CO2-clim_time2)*(EXP(-1/life1_CO2)-EXP(-1/clim_time2))
+AZ464*clim_sens2*life2_CO2/(life2_CO2-clim_time2)*(EXP(-1/life2_CO2)-EXP(-1/clim_time2))
+BA464*clim_sens2*life3_CO2/(life3_CO2-clim_time2)*(EXP(-1/life3_CO2)-EXP(-1/clim_time2)))
+AM464*EXP(-1/clim_time2)</f>
        <v>4.201849749702946E-16</v>
      </c>
      <c r="AN465" s="113">
        <f t="shared" si="95"/>
        <v>3.7481837764518036E-29</v>
      </c>
      <c r="AO465" s="113">
        <f t="shared" si="96"/>
        <v>9.2162593270524987E-16</v>
      </c>
      <c r="AP465" s="113">
        <f t="shared" si="97"/>
        <v>5.4939812742941958E-15</v>
      </c>
      <c r="AQ465" s="113">
        <f t="shared" si="98"/>
        <v>1.9523596338915608E-14</v>
      </c>
      <c r="AR465" s="113">
        <f t="shared" si="99"/>
        <v>-5.5395210854152776E-37</v>
      </c>
      <c r="AS465" s="113">
        <f t="shared" si="100"/>
        <v>-1.2051098796240922E-15</v>
      </c>
      <c r="AT465" s="113">
        <f t="shared" si="101"/>
        <v>3.1426271497445151E-16</v>
      </c>
      <c r="AU465" s="113">
        <f t="shared" si="102"/>
        <v>1.8444865411976692E-13</v>
      </c>
      <c r="AV465" s="113">
        <f t="shared" si="103"/>
        <v>0</v>
      </c>
      <c r="AW465" s="149">
        <f>T464*Other_forcing_efficacy*clim_sens2*(1-EXP(-1/clim_time2))
+AW464*EXP(-1/clim_time2)</f>
        <v>0</v>
      </c>
      <c r="AX465" s="113">
        <f>p_0*(inventory[[#This Row],[CO2_flux]]+inventory[[#This Row],[CH4_to_CO2]])+AX464</f>
        <v>0.51608749999999959</v>
      </c>
      <c r="AY465" s="113">
        <f>p_1*(inventory[[#This Row],[CO2_flux]]+inventory[[#This Row],[CH4_to_CO2]])+AY464*EXP(-1/life1_CO2)</f>
        <v>0.1698232816013977</v>
      </c>
      <c r="AZ465" s="113">
        <f>p_2*(inventory[[#This Row],[CO2_flux]]+inventory[[#This Row],[CH4_to_CO2]])+AZ464*EXP(-1/life2_CO2)</f>
        <v>3.1632122326763113E-6</v>
      </c>
      <c r="BA465" s="113">
        <f>p_3*(inventory[[#This Row],[CO2_flux]]+inventory[[#This Row],[CH4_to_CO2]])+BA464*EXP(-1/life3_CO2)</f>
        <v>2.0632995643888891E-17</v>
      </c>
      <c r="BB465" s="113">
        <f>IF(fossil_CH4,K464*(1-EXP(-1/life_CH4))*CH4_to_CO2,0)</f>
        <v>1.0510750730769699E-17</v>
      </c>
    </row>
    <row r="466" spans="1:54" x14ac:dyDescent="0.2">
      <c r="A466" s="43">
        <v>459</v>
      </c>
      <c r="B466" s="107">
        <v>0</v>
      </c>
      <c r="C466" s="107">
        <v>0</v>
      </c>
      <c r="D466" s="107">
        <v>0</v>
      </c>
      <c r="E466" s="107">
        <v>0</v>
      </c>
      <c r="F466" s="107">
        <v>0</v>
      </c>
      <c r="G466" s="107">
        <v>0</v>
      </c>
      <c r="H466" s="131">
        <f>SUM(inventory[[#This Row],[CO2_IRF]:[other_IRF]])</f>
        <v>5.2160421860149517E-10</v>
      </c>
      <c r="I466" s="133">
        <f>SUM(inventory[[#This Row],[CO2_temp]:[other_temp]])</f>
        <v>2.1013911992498509E-13</v>
      </c>
      <c r="J466" s="117">
        <f>SUM(inventory[[#This Row],[CO2_mass0]:[CO2_mass3]])</f>
        <v>0.6854838184194012</v>
      </c>
      <c r="K466" s="117">
        <f>inventory[[#This Row],[CH4_flux]]+K465*EXP(-1/life_CH4)</f>
        <v>8.396521799758597E-17</v>
      </c>
      <c r="L466" s="117">
        <f>inventory[[#This Row],[Gas1_flux]]+L465*EXP(-1/life_gas1)</f>
        <v>2.2519167810363356E-2</v>
      </c>
      <c r="M466" s="117">
        <f>inventory[[#This Row],[Gas2_flux]]+M465*EXP(-1/life_gas2)</f>
        <v>0</v>
      </c>
      <c r="N466" s="140">
        <f>inventory[[#This Row],[Gas3_flux]]+N465*EXP(-1/life_gas3)</f>
        <v>3.7170318684125901E-5</v>
      </c>
      <c r="O466" s="3">
        <f>inventory[[#This Row],[CO2]]*A_CO2</f>
        <v>1.2007620047252648E-15</v>
      </c>
      <c r="P466" s="3">
        <f>inventory[[#This Row],[CH4]]*A_CH4</f>
        <v>1.7676899178917092E-29</v>
      </c>
      <c r="Q466" s="3">
        <f>inventory[[#This Row],[gas1]]*A_gas1</f>
        <v>8.0356613384538609E-15</v>
      </c>
      <c r="R466" s="3">
        <f>inventory[[#This Row],[gas2]]*A_gas2</f>
        <v>0</v>
      </c>
      <c r="S466" s="3">
        <f>inventory[[#This Row],[gas3]]*A_gas3</f>
        <v>3.9616954075143081E-16</v>
      </c>
      <c r="T466" s="142">
        <f>inventory[[#This Row],[Other_forcing]]/earth_area</f>
        <v>0</v>
      </c>
      <c r="U466" s="3">
        <f>U465+A_CO2*(AX465+AY465*life1_CO2*(1-EXP(-1/life1_CO2))+AZ465*life2_CO2*(1-EXP(-1/life2_CO2))+BA465*life3_CO2*(1-EXP(-1/life3_CO2)))</f>
        <v>7.0658586711327761E-13</v>
      </c>
      <c r="V466" s="3">
        <f t="shared" si="91"/>
        <v>2.6105279667692147E-12</v>
      </c>
      <c r="W466" s="3">
        <f t="shared" si="92"/>
        <v>4.2204903165721694E-11</v>
      </c>
      <c r="X466" s="3">
        <f t="shared" si="93"/>
        <v>-3.5199999999999995E-12</v>
      </c>
      <c r="Y466" s="3">
        <f t="shared" si="94"/>
        <v>4.7960220160189094E-10</v>
      </c>
      <c r="Z466" s="142">
        <f>Z465+inventory[[#This Row],[Other_radfor]]</f>
        <v>0</v>
      </c>
      <c r="AA466" s="3">
        <f>SUM(inventory[[#This Row],[CO2_temp_s1]:[CO2_temp_s2]])</f>
        <v>1.1821733013844417E-15</v>
      </c>
      <c r="AB466" s="3">
        <f>inventory[[#This Row],[CH4_temp_s1]]+inventory[[#This Row],[CH4_temp_s2]]</f>
        <v>9.1937806569244565E-16</v>
      </c>
      <c r="AC466" s="3">
        <f>inventory[[#This Row],[gas1_temp_s1]]+inventory[[#This Row],[gas1_temp_s2]]</f>
        <v>2.4933184279780086E-14</v>
      </c>
      <c r="AD466" s="3">
        <f>inventory[[#This Row],[gas2_temp_s1]]+inventory[[#This Row],[gas2_temp_s2]]</f>
        <v>-1.2021705886936584E-15</v>
      </c>
      <c r="AE466" s="3">
        <f>inventory[[#This Row],[gas3_temp_s1]]+inventory[[#This Row],[gas3_temp_s2]]</f>
        <v>1.8430655486682177E-13</v>
      </c>
      <c r="AF466" s="142">
        <f>inventory[[#This Row],[other_temp_s1]]+inventory[[#This Row],[other_temp_s2]]</f>
        <v>0</v>
      </c>
      <c r="AG466" s="118">
        <f>inventory[[#This Row],[CO2_flux]]+AG465</f>
        <v>1</v>
      </c>
      <c r="AH466" s="118">
        <f>inventory[[#This Row],[CH4_flux]]+AH465</f>
        <v>1</v>
      </c>
      <c r="AI466" s="118">
        <f>inventory[[#This Row],[Gas1_flux]]+AI465</f>
        <v>1</v>
      </c>
      <c r="AJ466" s="118">
        <f>inventory[[#This Row],[Gas2_flux]]+AJ465</f>
        <v>1</v>
      </c>
      <c r="AK466" s="144">
        <f>inventory[[#This Row],[Gas3_flux]]+AK465</f>
        <v>1</v>
      </c>
      <c r="AL466" s="113">
        <f>A_CO2*(AX465*clim_sens1*(1-EXP(-1/clim_time1))
+AY465*clim_sens1*life1_CO2/(life1_CO2-clim_time1)*(EXP(-1/life1_CO2)-EXP(-1/clim_time1))
+AZ465*clim_sens1*life2_CO2/(life2_CO2-clim_time1)*(EXP(-1/life2_CO2)-EXP(-1/clim_time1))
+BA465*clim_sens1*life3_CO2/(life3_CO2-clim_time1)*(EXP(-1/life3_CO2)-EXP(-1/clim_time1)))
+AL465*EXP(-1/clim_time1)</f>
        <v>7.6175636700149418E-16</v>
      </c>
      <c r="AM466" s="113">
        <f>A_CO2*(AX465*clim_sens2*(1-EXP(-1/clim_time2))
+AY465*clim_sens2*life1_CO2/(life1_CO2-clim_time2)*(EXP(-1/life1_CO2)-EXP(-1/clim_time2))
+AZ465*clim_sens2*life2_CO2/(life2_CO2-clim_time2)*(EXP(-1/life2_CO2)-EXP(-1/clim_time2))
+BA465*clim_sens2*life3_CO2/(life3_CO2-clim_time2)*(EXP(-1/life3_CO2)-EXP(-1/clim_time2)))
+AM465*EXP(-1/clim_time2)</f>
        <v>4.2041693438294737E-16</v>
      </c>
      <c r="AN466" s="113">
        <f t="shared" si="95"/>
        <v>3.4577781718976701E-29</v>
      </c>
      <c r="AO466" s="113">
        <f t="shared" si="96"/>
        <v>9.1937806569241114E-16</v>
      </c>
      <c r="AP466" s="113">
        <f t="shared" si="97"/>
        <v>5.4487635777290485E-15</v>
      </c>
      <c r="AQ466" s="113">
        <f t="shared" si="98"/>
        <v>1.9484420702051037E-14</v>
      </c>
      <c r="AR466" s="113">
        <f t="shared" si="99"/>
        <v>-4.9177958457866056E-37</v>
      </c>
      <c r="AS466" s="113">
        <f t="shared" si="100"/>
        <v>-1.2021705886936584E-15</v>
      </c>
      <c r="AT466" s="113">
        <f t="shared" si="101"/>
        <v>3.0735612321412234E-16</v>
      </c>
      <c r="AU466" s="113">
        <f t="shared" si="102"/>
        <v>1.8399919874360766E-13</v>
      </c>
      <c r="AV466" s="113">
        <f t="shared" si="103"/>
        <v>0</v>
      </c>
      <c r="AW466" s="149">
        <f>T465*Other_forcing_efficacy*clim_sens2*(1-EXP(-1/clim_time2))
+AW465*EXP(-1/clim_time2)</f>
        <v>0</v>
      </c>
      <c r="AX466" s="113">
        <f>p_0*(inventory[[#This Row],[CO2_flux]]+inventory[[#This Row],[CH4_to_CO2]])+AX465</f>
        <v>0.51608749999999959</v>
      </c>
      <c r="AY466" s="113">
        <f>p_1*(inventory[[#This Row],[CO2_flux]]+inventory[[#This Row],[CH4_to_CO2]])+AY465*EXP(-1/life1_CO2)</f>
        <v>0.16939324060180935</v>
      </c>
      <c r="AZ466" s="113">
        <f>p_2*(inventory[[#This Row],[CO2_flux]]+inventory[[#This Row],[CH4_to_CO2]])+AZ465*EXP(-1/life2_CO2)</f>
        <v>3.0778175921930615E-6</v>
      </c>
      <c r="BA466" s="113">
        <f>p_3*(inventory[[#This Row],[CO2_flux]]+inventory[[#This Row],[CH4_to_CO2]])+BA465*EXP(-1/life3_CO2)</f>
        <v>1.9034371351996501E-17</v>
      </c>
      <c r="BB466" s="113">
        <f>IF(fossil_CH4,K465*(1-EXP(-1/life_CH4))*CH4_to_CO2,0)</f>
        <v>9.6963880597238779E-18</v>
      </c>
    </row>
    <row r="467" spans="1:54" x14ac:dyDescent="0.2">
      <c r="A467" s="43">
        <v>460</v>
      </c>
      <c r="B467" s="107">
        <v>0</v>
      </c>
      <c r="C467" s="107">
        <v>0</v>
      </c>
      <c r="D467" s="107">
        <v>0</v>
      </c>
      <c r="E467" s="107">
        <v>0</v>
      </c>
      <c r="F467" s="107">
        <v>0</v>
      </c>
      <c r="G467" s="107">
        <v>0</v>
      </c>
      <c r="H467" s="131">
        <f>SUM(inventory[[#This Row],[CO2_IRF]:[other_IRF]])</f>
        <v>5.216138133350655E-10</v>
      </c>
      <c r="I467" s="133">
        <f>SUM(inventory[[#This Row],[CO2_temp]:[other_temp]])</f>
        <v>2.0960043742904153E-13</v>
      </c>
      <c r="J467" s="117">
        <f>SUM(inventory[[#This Row],[CO2_mass0]:[CO2_mass3]])</f>
        <v>0.68505478331700276</v>
      </c>
      <c r="K467" s="117">
        <f>inventory[[#This Row],[CH4_flux]]+K466*EXP(-1/life_CH4)</f>
        <v>7.7459675153411656E-17</v>
      </c>
      <c r="L467" s="117">
        <f>inventory[[#This Row],[Gas1_flux]]+L466*EXP(-1/life_gas1)</f>
        <v>2.2333825916004704E-2</v>
      </c>
      <c r="M467" s="117">
        <f>inventory[[#This Row],[Gas2_flux]]+M466*EXP(-1/life_gas2)</f>
        <v>0</v>
      </c>
      <c r="N467" s="140">
        <f>inventory[[#This Row],[Gas3_flux]]+N466*EXP(-1/life_gas3)</f>
        <v>3.6353421850616832E-5</v>
      </c>
      <c r="O467" s="3">
        <f>inventory[[#This Row],[CO2]]*A_CO2</f>
        <v>1.2000104639363935E-15</v>
      </c>
      <c r="P467" s="3">
        <f>inventory[[#This Row],[CH4]]*A_CH4</f>
        <v>1.6307310345551576E-29</v>
      </c>
      <c r="Q467" s="3">
        <f>inventory[[#This Row],[gas1]]*A_gas1</f>
        <v>7.9695245829824529E-15</v>
      </c>
      <c r="R467" s="3">
        <f>inventory[[#This Row],[gas2]]*A_gas2</f>
        <v>0</v>
      </c>
      <c r="S467" s="3">
        <f>inventory[[#This Row],[gas3]]*A_gas3</f>
        <v>3.8746287223661938E-16</v>
      </c>
      <c r="T467" s="142">
        <f>inventory[[#This Row],[Other_forcing]]/earth_area</f>
        <v>0</v>
      </c>
      <c r="U467" s="3">
        <f>U466+A_CO2*(AX466+AY466*life1_CO2*(1-EXP(-1/life1_CO2))+AZ466*life2_CO2*(1-EXP(-1/life2_CO2))+BA466*life3_CO2*(1-EXP(-1/life3_CO2)))</f>
        <v>7.0778625318851319E-13</v>
      </c>
      <c r="V467" s="3">
        <f t="shared" si="91"/>
        <v>2.6105279667692147E-12</v>
      </c>
      <c r="W467" s="3">
        <f t="shared" si="92"/>
        <v>4.2212905713133737E-11</v>
      </c>
      <c r="X467" s="3">
        <f t="shared" si="93"/>
        <v>-3.5199999999999995E-12</v>
      </c>
      <c r="Y467" s="3">
        <f t="shared" si="94"/>
        <v>4.7960259340197407E-10</v>
      </c>
      <c r="Z467" s="142">
        <f>Z466+inventory[[#This Row],[Other_radfor]]</f>
        <v>0</v>
      </c>
      <c r="AA467" s="3">
        <f>SUM(inventory[[#This Row],[CO2_temp_s1]:[CO2_temp_s2]])</f>
        <v>1.1819193401591284E-15</v>
      </c>
      <c r="AB467" s="3">
        <f>inventory[[#This Row],[CH4_temp_s1]]+inventory[[#This Row],[CH4_temp_s2]]</f>
        <v>9.1713568127935345E-16</v>
      </c>
      <c r="AC467" s="3">
        <f>inventory[[#This Row],[gas1_temp_s1]]+inventory[[#This Row],[gas1_temp_s2]]</f>
        <v>2.484918916841419E-14</v>
      </c>
      <c r="AD467" s="3">
        <f>inventory[[#This Row],[gas2_temp_s1]]+inventory[[#This Row],[gas2_temp_s2]]</f>
        <v>-1.1992384667619356E-15</v>
      </c>
      <c r="AE467" s="3">
        <f>inventory[[#This Row],[gas3_temp_s1]]+inventory[[#This Row],[gas3_temp_s2]]</f>
        <v>1.8385143170595079E-13</v>
      </c>
      <c r="AF467" s="142">
        <f>inventory[[#This Row],[other_temp_s1]]+inventory[[#This Row],[other_temp_s2]]</f>
        <v>0</v>
      </c>
      <c r="AG467" s="118">
        <f>inventory[[#This Row],[CO2_flux]]+AG466</f>
        <v>1</v>
      </c>
      <c r="AH467" s="118">
        <f>inventory[[#This Row],[CH4_flux]]+AH466</f>
        <v>1</v>
      </c>
      <c r="AI467" s="118">
        <f>inventory[[#This Row],[Gas1_flux]]+AI466</f>
        <v>1</v>
      </c>
      <c r="AJ467" s="118">
        <f>inventory[[#This Row],[Gas2_flux]]+AJ466</f>
        <v>1</v>
      </c>
      <c r="AK467" s="144">
        <f>inventory[[#This Row],[Gas3_flux]]+AK466</f>
        <v>1</v>
      </c>
      <c r="AL467" s="113">
        <f>A_CO2*(AX466*clim_sens1*(1-EXP(-1/clim_time1))
+AY466*clim_sens1*life1_CO2/(life1_CO2-clim_time1)*(EXP(-1/life1_CO2)-EXP(-1/clim_time1))
+AZ466*clim_sens1*life2_CO2/(life2_CO2-clim_time1)*(EXP(-1/life2_CO2)-EXP(-1/clim_time1))
+BA466*clim_sens1*life3_CO2/(life3_CO2-clim_time1)*(EXP(-1/life3_CO2)-EXP(-1/clim_time1)))
+AL466*EXP(-1/clim_time1)</f>
        <v>7.6127179948507362E-16</v>
      </c>
      <c r="AM467" s="113">
        <f>A_CO2*(AX466*clim_sens2*(1-EXP(-1/clim_time2))
+AY466*clim_sens2*life1_CO2/(life1_CO2-clim_time2)*(EXP(-1/life1_CO2)-EXP(-1/clim_time2))
+AZ466*clim_sens2*life2_CO2/(life2_CO2-clim_time2)*(EXP(-1/life2_CO2)-EXP(-1/clim_time2))
+BA466*clim_sens2*life3_CO2/(life3_CO2-clim_time2)*(EXP(-1/life3_CO2)-EXP(-1/clim_time2)))
+AM466*EXP(-1/clim_time2)</f>
        <v>4.2064754067405476E-16</v>
      </c>
      <c r="AN467" s="113">
        <f t="shared" si="95"/>
        <v>3.1898729087878905E-29</v>
      </c>
      <c r="AO467" s="113">
        <f t="shared" si="96"/>
        <v>9.171356812793215E-16</v>
      </c>
      <c r="AP467" s="113">
        <f t="shared" si="97"/>
        <v>5.4039180411660161E-15</v>
      </c>
      <c r="AQ467" s="113">
        <f t="shared" si="98"/>
        <v>1.9445271127248172E-14</v>
      </c>
      <c r="AR467" s="113">
        <f t="shared" si="99"/>
        <v>-4.3658496118934722E-37</v>
      </c>
      <c r="AS467" s="113">
        <f t="shared" si="100"/>
        <v>-1.1992384667619356E-15</v>
      </c>
      <c r="AT467" s="113">
        <f t="shared" si="101"/>
        <v>3.0060131850160673E-16</v>
      </c>
      <c r="AU467" s="113">
        <f t="shared" si="102"/>
        <v>1.8355083038744917E-13</v>
      </c>
      <c r="AV467" s="113">
        <f t="shared" si="103"/>
        <v>0</v>
      </c>
      <c r="AW467" s="149">
        <f>T466*Other_forcing_efficacy*clim_sens2*(1-EXP(-1/clim_time2))
+AW466*EXP(-1/clim_time2)</f>
        <v>0</v>
      </c>
      <c r="AX467" s="113">
        <f>p_0*(inventory[[#This Row],[CO2_flux]]+inventory[[#This Row],[CH4_to_CO2]])+AX466</f>
        <v>0.51608749999999959</v>
      </c>
      <c r="AY467" s="113">
        <f>p_1*(inventory[[#This Row],[CO2_flux]]+inventory[[#This Row],[CH4_to_CO2]])+AY466*EXP(-1/life1_CO2)</f>
        <v>0.16896428858872264</v>
      </c>
      <c r="AZ467" s="113">
        <f>p_2*(inventory[[#This Row],[CO2_flux]]+inventory[[#This Row],[CH4_to_CO2]])+AZ466*EXP(-1/life2_CO2)</f>
        <v>2.9947282806243552E-6</v>
      </c>
      <c r="BA467" s="113">
        <f>p_3*(inventory[[#This Row],[CO2_flux]]+inventory[[#This Row],[CH4_to_CO2]])+BA466*EXP(-1/life3_CO2)</f>
        <v>1.755960690434274E-17</v>
      </c>
      <c r="BB467" s="113">
        <f>IF(fossil_CH4,K466*(1-EXP(-1/life_CH4))*CH4_to_CO2,0)</f>
        <v>8.9451214107396812E-18</v>
      </c>
    </row>
    <row r="468" spans="1:54" x14ac:dyDescent="0.2">
      <c r="A468" s="43">
        <v>461</v>
      </c>
      <c r="B468" s="107">
        <v>0</v>
      </c>
      <c r="C468" s="107">
        <v>0</v>
      </c>
      <c r="D468" s="107">
        <v>0</v>
      </c>
      <c r="E468" s="107">
        <v>0</v>
      </c>
      <c r="F468" s="107">
        <v>0</v>
      </c>
      <c r="G468" s="107">
        <v>0</v>
      </c>
      <c r="H468" s="131">
        <f>SUM(inventory[[#This Row],[CO2_IRF]:[other_IRF]])</f>
        <v>5.2162333284319415E-10</v>
      </c>
      <c r="I468" s="133">
        <f>SUM(inventory[[#This Row],[CO2_temp]:[other_temp]])</f>
        <v>2.0906338182274871E-13</v>
      </c>
      <c r="J468" s="117">
        <f>SUM(inventory[[#This Row],[CO2_mass0]:[CO2_mass3]])</f>
        <v>0.68462683668657554</v>
      </c>
      <c r="K468" s="117">
        <f>inventory[[#This Row],[CH4_flux]]+K467*EXP(-1/life_CH4)</f>
        <v>7.1458175396442864E-17</v>
      </c>
      <c r="L468" s="117">
        <f>inventory[[#This Row],[Gas1_flux]]+L467*EXP(-1/life_gas1)</f>
        <v>2.2150009460689526E-2</v>
      </c>
      <c r="M468" s="117">
        <f>inventory[[#This Row],[Gas2_flux]]+M467*EXP(-1/life_gas2)</f>
        <v>0</v>
      </c>
      <c r="N468" s="140">
        <f>inventory[[#This Row],[Gas3_flux]]+N467*EXP(-1/life_gas3)</f>
        <v>3.5554478062984719E-5</v>
      </c>
      <c r="O468" s="3">
        <f>inventory[[#This Row],[CO2]]*A_CO2</f>
        <v>1.1992608298238741E-15</v>
      </c>
      <c r="P468" s="3">
        <f>inventory[[#This Row],[CH4]]*A_CH4</f>
        <v>1.5043835913444666E-29</v>
      </c>
      <c r="Q468" s="3">
        <f>inventory[[#This Row],[gas1]]*A_gas1</f>
        <v>7.9039321598615567E-15</v>
      </c>
      <c r="R468" s="3">
        <f>inventory[[#This Row],[gas2]]*A_gas2</f>
        <v>0</v>
      </c>
      <c r="S468" s="3">
        <f>inventory[[#This Row],[gas3]]*A_gas3</f>
        <v>3.7894755128599229E-16</v>
      </c>
      <c r="T468" s="142">
        <f>inventory[[#This Row],[Other_forcing]]/earth_area</f>
        <v>0</v>
      </c>
      <c r="U468" s="3">
        <f>U467+A_CO2*(AX467+AY467*life1_CO2*(1-EXP(-1/life1_CO2))+AZ467*life2_CO2*(1-EXP(-1/life2_CO2))+BA467*life3_CO2*(1-EXP(-1/life3_CO2)))</f>
        <v>7.0898588867670909E-13</v>
      </c>
      <c r="V468" s="3">
        <f t="shared" si="91"/>
        <v>2.6105279667692147E-12</v>
      </c>
      <c r="W468" s="3">
        <f t="shared" si="92"/>
        <v>4.2220842396331363E-11</v>
      </c>
      <c r="X468" s="3">
        <f t="shared" si="93"/>
        <v>-3.5199999999999995E-12</v>
      </c>
      <c r="Y468" s="3">
        <f t="shared" si="94"/>
        <v>4.7960297659141681E-10</v>
      </c>
      <c r="Z468" s="142">
        <f>Z467+inventory[[#This Row],[Other_radfor]]</f>
        <v>0</v>
      </c>
      <c r="AA468" s="3">
        <f>SUM(inventory[[#This Row],[CO2_temp_s1]:[CO2_temp_s2]])</f>
        <v>1.1816652610908343E-15</v>
      </c>
      <c r="AB468" s="3">
        <f>inventory[[#This Row],[CH4_temp_s1]]+inventory[[#This Row],[CH4_temp_s2]]</f>
        <v>9.1489876609382246E-16</v>
      </c>
      <c r="AC468" s="3">
        <f>inventory[[#This Row],[gas1_temp_s1]]+inventory[[#This Row],[gas1_temp_s2]]</f>
        <v>2.4765589724434516E-14</v>
      </c>
      <c r="AD468" s="3">
        <f>inventory[[#This Row],[gas2_temp_s1]]+inventory[[#This Row],[gas2_temp_s2]]</f>
        <v>-1.19631349634357E-15</v>
      </c>
      <c r="AE468" s="3">
        <f>inventory[[#This Row],[gas3_temp_s1]]+inventory[[#This Row],[gas3_temp_s2]]</f>
        <v>1.833975415674731E-13</v>
      </c>
      <c r="AF468" s="142">
        <f>inventory[[#This Row],[other_temp_s1]]+inventory[[#This Row],[other_temp_s2]]</f>
        <v>0</v>
      </c>
      <c r="AG468" s="118">
        <f>inventory[[#This Row],[CO2_flux]]+AG467</f>
        <v>1</v>
      </c>
      <c r="AH468" s="118">
        <f>inventory[[#This Row],[CH4_flux]]+AH467</f>
        <v>1</v>
      </c>
      <c r="AI468" s="118">
        <f>inventory[[#This Row],[Gas1_flux]]+AI467</f>
        <v>1</v>
      </c>
      <c r="AJ468" s="118">
        <f>inventory[[#This Row],[Gas2_flux]]+AJ467</f>
        <v>1</v>
      </c>
      <c r="AK468" s="144">
        <f>inventory[[#This Row],[Gas3_flux]]+AK467</f>
        <v>1</v>
      </c>
      <c r="AL468" s="113">
        <f>A_CO2*(AX467*clim_sens1*(1-EXP(-1/clim_time1))
+AY467*clim_sens1*life1_CO2/(life1_CO2-clim_time1)*(EXP(-1/life1_CO2)-EXP(-1/clim_time1))
+AZ467*clim_sens1*life2_CO2/(life2_CO2-clim_time1)*(EXP(-1/life2_CO2)-EXP(-1/clim_time1))
+BA467*clim_sens1*life3_CO2/(life3_CO2-clim_time1)*(EXP(-1/life3_CO2)-EXP(-1/clim_time1)))
+AL467*EXP(-1/clim_time1)</f>
        <v>7.6078846194930731E-16</v>
      </c>
      <c r="AM468" s="113">
        <f>A_CO2*(AX467*clim_sens2*(1-EXP(-1/clim_time2))
+AY467*clim_sens2*life1_CO2/(life1_CO2-clim_time2)*(EXP(-1/life1_CO2)-EXP(-1/clim_time2))
+AZ467*clim_sens2*life2_CO2/(life2_CO2-clim_time2)*(EXP(-1/life2_CO2)-EXP(-1/clim_time2))
+BA467*clim_sens2*life3_CO2/(life3_CO2-clim_time2)*(EXP(-1/life3_CO2)-EXP(-1/clim_time2)))
+AM467*EXP(-1/clim_time2)</f>
        <v>4.2087679914152703E-16</v>
      </c>
      <c r="AN468" s="113">
        <f t="shared" si="95"/>
        <v>2.9427246827447905E-29</v>
      </c>
      <c r="AO468" s="113">
        <f t="shared" si="96"/>
        <v>9.1489876609379308E-16</v>
      </c>
      <c r="AP468" s="113">
        <f t="shared" si="97"/>
        <v>5.359441601577175E-15</v>
      </c>
      <c r="AQ468" s="113">
        <f t="shared" si="98"/>
        <v>1.9406148122857341E-14</v>
      </c>
      <c r="AR468" s="113">
        <f t="shared" si="99"/>
        <v>-3.8758507736755424E-37</v>
      </c>
      <c r="AS468" s="113">
        <f t="shared" si="100"/>
        <v>-1.19631349634357E-15</v>
      </c>
      <c r="AT468" s="113">
        <f t="shared" si="101"/>
        <v>2.9399496499359969E-16</v>
      </c>
      <c r="AU468" s="113">
        <f t="shared" si="102"/>
        <v>1.8310354660247951E-13</v>
      </c>
      <c r="AV468" s="113">
        <f t="shared" si="103"/>
        <v>0</v>
      </c>
      <c r="AW468" s="149">
        <f>T467*Other_forcing_efficacy*clim_sens2*(1-EXP(-1/clim_time2))
+AW467*EXP(-1/clim_time2)</f>
        <v>0</v>
      </c>
      <c r="AX468" s="113">
        <f>p_0*(inventory[[#This Row],[CO2_flux]]+inventory[[#This Row],[CH4_to_CO2]])+AX467</f>
        <v>0.51608749999999959</v>
      </c>
      <c r="AY468" s="113">
        <f>p_1*(inventory[[#This Row],[CO2_flux]]+inventory[[#This Row],[CH4_to_CO2]])+AY467*EXP(-1/life1_CO2)</f>
        <v>0.16853642280451306</v>
      </c>
      <c r="AZ468" s="113">
        <f>p_2*(inventory[[#This Row],[CO2_flux]]+inventory[[#This Row],[CH4_to_CO2]])+AZ467*EXP(-1/life2_CO2)</f>
        <v>2.9138820629004821E-6</v>
      </c>
      <c r="BA468" s="113">
        <f>p_3*(inventory[[#This Row],[CO2_flux]]+inventory[[#This Row],[CH4_to_CO2]])+BA467*EXP(-1/life3_CO2)</f>
        <v>1.6199105761520183E-17</v>
      </c>
      <c r="BB468" s="113">
        <f>IF(fossil_CH4,K467*(1-EXP(-1/life_CH4))*CH4_to_CO2,0)</f>
        <v>8.2520621658320926E-18</v>
      </c>
    </row>
    <row r="469" spans="1:54" x14ac:dyDescent="0.2">
      <c r="A469" s="43">
        <v>462</v>
      </c>
      <c r="B469" s="107">
        <v>0</v>
      </c>
      <c r="C469" s="107">
        <v>0</v>
      </c>
      <c r="D469" s="107">
        <v>0</v>
      </c>
      <c r="E469" s="107">
        <v>0</v>
      </c>
      <c r="F469" s="107">
        <v>0</v>
      </c>
      <c r="G469" s="107">
        <v>0</v>
      </c>
      <c r="H469" s="131">
        <f>SUM(inventory[[#This Row],[CO2_IRF]:[other_IRF]])</f>
        <v>5.2163277785911147E-10</v>
      </c>
      <c r="I469" s="133">
        <f>SUM(inventory[[#This Row],[CO2_temp]:[other_temp]])</f>
        <v>2.08527944867062E-13</v>
      </c>
      <c r="J469" s="117">
        <f>SUM(inventory[[#This Row],[CO2_mass0]:[CO2_mass3]])</f>
        <v>0.68419997571692281</v>
      </c>
      <c r="K469" s="117">
        <f>inventory[[#This Row],[CH4_flux]]+K468*EXP(-1/life_CH4)</f>
        <v>6.5921665962007199E-17</v>
      </c>
      <c r="L469" s="117">
        <f>inventory[[#This Row],[Gas1_flux]]+L468*EXP(-1/life_gas1)</f>
        <v>2.1967705889435134E-2</v>
      </c>
      <c r="M469" s="117">
        <f>inventory[[#This Row],[Gas2_flux]]+M468*EXP(-1/life_gas2)</f>
        <v>0</v>
      </c>
      <c r="N469" s="140">
        <f>inventory[[#This Row],[Gas3_flux]]+N468*EXP(-1/life_gas3)</f>
        <v>3.4773092764851031E-5</v>
      </c>
      <c r="O469" s="3">
        <f>inventory[[#This Row],[CO2]]*A_CO2</f>
        <v>1.1985130974633334E-15</v>
      </c>
      <c r="P469" s="3">
        <f>inventory[[#This Row],[CH4]]*A_CH4</f>
        <v>1.3878254242728868E-29</v>
      </c>
      <c r="Q469" s="3">
        <f>inventory[[#This Row],[gas1]]*A_gas1</f>
        <v>7.8388795890149188E-15</v>
      </c>
      <c r="R469" s="3">
        <f>inventory[[#This Row],[gas2]]*A_gas2</f>
        <v>0</v>
      </c>
      <c r="S469" s="3">
        <f>inventory[[#This Row],[gas3]]*A_gas3</f>
        <v>3.7061937262973164E-16</v>
      </c>
      <c r="T469" s="142">
        <f>inventory[[#This Row],[Other_forcing]]/earth_area</f>
        <v>0</v>
      </c>
      <c r="U469" s="3">
        <f>U468+A_CO2*(AX468+AY468*life1_CO2*(1-EXP(-1/life1_CO2))+AZ468*life2_CO2*(1-EXP(-1/life2_CO2))+BA468*life3_CO2*(1-EXP(-1/life3_CO2)))</f>
        <v>7.1018477548207811E-13</v>
      </c>
      <c r="V469" s="3">
        <f t="shared" si="91"/>
        <v>2.6105279667692147E-12</v>
      </c>
      <c r="W469" s="3">
        <f t="shared" si="92"/>
        <v>4.2228713757403804E-11</v>
      </c>
      <c r="X469" s="3">
        <f t="shared" si="93"/>
        <v>-3.5199999999999995E-12</v>
      </c>
      <c r="Y469" s="3">
        <f t="shared" si="94"/>
        <v>4.7960335135945636E-10</v>
      </c>
      <c r="Z469" s="142">
        <f>Z468+inventory[[#This Row],[Other_radfor]]</f>
        <v>0</v>
      </c>
      <c r="AA469" s="3">
        <f>SUM(inventory[[#This Row],[CO2_temp_s1]:[CO2_temp_s2]])</f>
        <v>1.1814110662659654E-15</v>
      </c>
      <c r="AB469" s="3">
        <f>inventory[[#This Row],[CH4_temp_s1]]+inventory[[#This Row],[CH4_temp_s2]]</f>
        <v>9.1266730679628025E-16</v>
      </c>
      <c r="AC469" s="3">
        <f>inventory[[#This Row],[gas1_temp_s1]]+inventory[[#This Row],[gas1_temp_s2]]</f>
        <v>2.4682383412426461E-14</v>
      </c>
      <c r="AD469" s="3">
        <f>inventory[[#This Row],[gas2_temp_s1]]+inventory[[#This Row],[gas2_temp_s2]]</f>
        <v>-1.1933956599958546E-15</v>
      </c>
      <c r="AE469" s="3">
        <f>inventory[[#This Row],[gas3_temp_s1]]+inventory[[#This Row],[gas3_temp_s2]]</f>
        <v>1.8294487874156915E-13</v>
      </c>
      <c r="AF469" s="142">
        <f>inventory[[#This Row],[other_temp_s1]]+inventory[[#This Row],[other_temp_s2]]</f>
        <v>0</v>
      </c>
      <c r="AG469" s="118">
        <f>inventory[[#This Row],[CO2_flux]]+AG468</f>
        <v>1</v>
      </c>
      <c r="AH469" s="118">
        <f>inventory[[#This Row],[CH4_flux]]+AH468</f>
        <v>1</v>
      </c>
      <c r="AI469" s="118">
        <f>inventory[[#This Row],[Gas1_flux]]+AI468</f>
        <v>1</v>
      </c>
      <c r="AJ469" s="118">
        <f>inventory[[#This Row],[Gas2_flux]]+AJ468</f>
        <v>1</v>
      </c>
      <c r="AK469" s="144">
        <f>inventory[[#This Row],[Gas3_flux]]+AK468</f>
        <v>1</v>
      </c>
      <c r="AL469" s="113">
        <f>A_CO2*(AX468*clim_sens1*(1-EXP(-1/clim_time1))
+AY468*clim_sens1*life1_CO2/(life1_CO2-clim_time1)*(EXP(-1/life1_CO2)-EXP(-1/clim_time1))
+AZ468*clim_sens1*life2_CO2/(life2_CO2-clim_time1)*(EXP(-1/life2_CO2)-EXP(-1/clim_time1))
+BA468*clim_sens1*life3_CO2/(life3_CO2-clim_time1)*(EXP(-1/life3_CO2)-EXP(-1/clim_time1)))
+AL468*EXP(-1/clim_time1)</f>
        <v>7.6030635120077329E-16</v>
      </c>
      <c r="AM469" s="113">
        <f>A_CO2*(AX468*clim_sens2*(1-EXP(-1/clim_time2))
+AY468*clim_sens2*life1_CO2/(life1_CO2-clim_time2)*(EXP(-1/life1_CO2)-EXP(-1/clim_time2))
+AZ468*clim_sens2*life2_CO2/(life2_CO2-clim_time2)*(EXP(-1/life2_CO2)-EXP(-1/clim_time2))
+BA468*clim_sens2*life3_CO2/(life3_CO2-clim_time2)*(EXP(-1/life3_CO2)-EXP(-1/clim_time2)))
+AM468*EXP(-1/clim_time2)</f>
        <v>4.2110471506519217E-16</v>
      </c>
      <c r="AN469" s="113">
        <f t="shared" si="95"/>
        <v>2.7147252589020301E-29</v>
      </c>
      <c r="AO469" s="113">
        <f t="shared" si="96"/>
        <v>9.1266730679625303E-16</v>
      </c>
      <c r="AP469" s="113">
        <f t="shared" si="97"/>
        <v>5.3153312211445663E-15</v>
      </c>
      <c r="AQ469" s="113">
        <f t="shared" si="98"/>
        <v>1.9367052191281895E-14</v>
      </c>
      <c r="AR469" s="113">
        <f t="shared" si="99"/>
        <v>-3.4408466977143888E-37</v>
      </c>
      <c r="AS469" s="113">
        <f t="shared" si="100"/>
        <v>-1.1933956599958546E-15</v>
      </c>
      <c r="AT469" s="113">
        <f t="shared" si="101"/>
        <v>2.8753380015904991E-16</v>
      </c>
      <c r="AU469" s="113">
        <f t="shared" si="102"/>
        <v>1.8265734494141009E-13</v>
      </c>
      <c r="AV469" s="113">
        <f t="shared" si="103"/>
        <v>0</v>
      </c>
      <c r="AW469" s="149">
        <f>T468*Other_forcing_efficacy*clim_sens2*(1-EXP(-1/clim_time2))
+AW468*EXP(-1/clim_time2)</f>
        <v>0</v>
      </c>
      <c r="AX469" s="113">
        <f>p_0*(inventory[[#This Row],[CO2_flux]]+inventory[[#This Row],[CH4_to_CO2]])+AX468</f>
        <v>0.51608749999999959</v>
      </c>
      <c r="AY469" s="113">
        <f>p_1*(inventory[[#This Row],[CO2_flux]]+inventory[[#This Row],[CH4_to_CO2]])+AY468*EXP(-1/life1_CO2)</f>
        <v>0.16810964049853916</v>
      </c>
      <c r="AZ469" s="113">
        <f>p_2*(inventory[[#This Row],[CO2_flux]]+inventory[[#This Row],[CH4_to_CO2]])+AZ468*EXP(-1/life2_CO2)</f>
        <v>2.8352183840607515E-6</v>
      </c>
      <c r="BA469" s="113">
        <f>p_3*(inventory[[#This Row],[CO2_flux]]+inventory[[#This Row],[CH4_to_CO2]])+BA468*EXP(-1/life3_CO2)</f>
        <v>1.4944014914594609E-17</v>
      </c>
      <c r="BB469" s="113">
        <f>IF(fossil_CH4,K468*(1-EXP(-1/life_CH4))*CH4_to_CO2,0)</f>
        <v>7.6127004723490371E-18</v>
      </c>
    </row>
    <row r="470" spans="1:54" x14ac:dyDescent="0.2">
      <c r="A470" s="43">
        <v>463</v>
      </c>
      <c r="B470" s="107">
        <v>0</v>
      </c>
      <c r="C470" s="107">
        <v>0</v>
      </c>
      <c r="D470" s="107">
        <v>0</v>
      </c>
      <c r="E470" s="107">
        <v>0</v>
      </c>
      <c r="F470" s="107">
        <v>0</v>
      </c>
      <c r="G470" s="107">
        <v>0</v>
      </c>
      <c r="H470" s="131">
        <f>SUM(inventory[[#This Row],[CO2_IRF]:[other_IRF]])</f>
        <v>5.2164214910742263E-10</v>
      </c>
      <c r="I470" s="133">
        <f>SUM(inventory[[#This Row],[CO2_temp]:[other_temp]])</f>
        <v>2.0799411841534603E-13</v>
      </c>
      <c r="J470" s="117">
        <f>SUM(inventory[[#This Row],[CO2_mass0]:[CO2_mass3]])</f>
        <v>0.68377419760544844</v>
      </c>
      <c r="K470" s="117">
        <f>inventory[[#This Row],[CH4_flux]]+K469*EXP(-1/life_CH4)</f>
        <v>6.0814119855385828E-17</v>
      </c>
      <c r="L470" s="117">
        <f>inventory[[#This Row],[Gas1_flux]]+L469*EXP(-1/life_gas1)</f>
        <v>2.178690275059144E-2</v>
      </c>
      <c r="M470" s="117">
        <f>inventory[[#This Row],[Gas2_flux]]+M469*EXP(-1/life_gas2)</f>
        <v>0</v>
      </c>
      <c r="N470" s="140">
        <f>inventory[[#This Row],[Gas3_flux]]+N469*EXP(-1/life_gas3)</f>
        <v>3.4008880071053085E-5</v>
      </c>
      <c r="O470" s="3">
        <f>inventory[[#This Row],[CO2]]*A_CO2</f>
        <v>1.1977672619454638E-15</v>
      </c>
      <c r="P470" s="3">
        <f>inventory[[#This Row],[CH4]]*A_CH4</f>
        <v>1.2802980698140295E-29</v>
      </c>
      <c r="Q470" s="3">
        <f>inventory[[#This Row],[gas1]]*A_gas1</f>
        <v>7.7743624272391288E-15</v>
      </c>
      <c r="R470" s="3">
        <f>inventory[[#This Row],[gas2]]*A_gas2</f>
        <v>0</v>
      </c>
      <c r="S470" s="3">
        <f>inventory[[#This Row],[gas3]]*A_gas3</f>
        <v>3.6247422341777067E-16</v>
      </c>
      <c r="T470" s="142">
        <f>inventory[[#This Row],[Other_forcing]]/earth_area</f>
        <v>0</v>
      </c>
      <c r="U470" s="3">
        <f>U469+A_CO2*(AX469+AY469*life1_CO2*(1-EXP(-1/life1_CO2))+AZ469*life2_CO2*(1-EXP(-1/life2_CO2))+BA469*life3_CO2*(1-EXP(-1/life3_CO2)))</f>
        <v>7.113829155039165E-13</v>
      </c>
      <c r="V470" s="3">
        <f t="shared" si="91"/>
        <v>2.6105279667692147E-12</v>
      </c>
      <c r="W470" s="3">
        <f t="shared" si="92"/>
        <v>4.2236520333978672E-11</v>
      </c>
      <c r="X470" s="3">
        <f t="shared" si="93"/>
        <v>-3.5199999999999995E-12</v>
      </c>
      <c r="Y470" s="3">
        <f t="shared" si="94"/>
        <v>4.7960371789117086E-10</v>
      </c>
      <c r="Z470" s="142">
        <f>Z469+inventory[[#This Row],[Other_radfor]]</f>
        <v>0</v>
      </c>
      <c r="AA470" s="3">
        <f>SUM(inventory[[#This Row],[CO2_temp_s1]:[CO2_temp_s2]])</f>
        <v>1.1811567577631181E-15</v>
      </c>
      <c r="AB470" s="3">
        <f>inventory[[#This Row],[CH4_temp_s1]]+inventory[[#This Row],[CH4_temp_s2]]</f>
        <v>9.1044129007968917E-16</v>
      </c>
      <c r="AC470" s="3">
        <f>inventory[[#This Row],[gas1_temp_s1]]+inventory[[#This Row],[gas1_temp_s2]]</f>
        <v>2.4599567716084151E-14</v>
      </c>
      <c r="AD470" s="3">
        <f>inventory[[#This Row],[gas2_temp_s1]]+inventory[[#This Row],[gas2_temp_s2]]</f>
        <v>-1.1904849403186255E-15</v>
      </c>
      <c r="AE470" s="3">
        <f>inventory[[#This Row],[gas3_temp_s1]]+inventory[[#This Row],[gas3_temp_s2]]</f>
        <v>1.8249343759173769E-13</v>
      </c>
      <c r="AF470" s="142">
        <f>inventory[[#This Row],[other_temp_s1]]+inventory[[#This Row],[other_temp_s2]]</f>
        <v>0</v>
      </c>
      <c r="AG470" s="118">
        <f>inventory[[#This Row],[CO2_flux]]+AG469</f>
        <v>1</v>
      </c>
      <c r="AH470" s="118">
        <f>inventory[[#This Row],[CH4_flux]]+AH469</f>
        <v>1</v>
      </c>
      <c r="AI470" s="118">
        <f>inventory[[#This Row],[Gas1_flux]]+AI469</f>
        <v>1</v>
      </c>
      <c r="AJ470" s="118">
        <f>inventory[[#This Row],[Gas2_flux]]+AJ469</f>
        <v>1</v>
      </c>
      <c r="AK470" s="144">
        <f>inventory[[#This Row],[Gas3_flux]]+AK469</f>
        <v>1</v>
      </c>
      <c r="AL470" s="113">
        <f>A_CO2*(AX469*clim_sens1*(1-EXP(-1/clim_time1))
+AY469*clim_sens1*life1_CO2/(life1_CO2-clim_time1)*(EXP(-1/life1_CO2)-EXP(-1/clim_time1))
+AZ469*clim_sens1*life2_CO2/(life2_CO2-clim_time1)*(EXP(-1/life2_CO2)-EXP(-1/clim_time1))
+BA469*clim_sens1*life3_CO2/(life3_CO2-clim_time1)*(EXP(-1/life3_CO2)-EXP(-1/clim_time1)))
+AL469*EXP(-1/clim_time1)</f>
        <v>7.5982546405626232E-16</v>
      </c>
      <c r="AM470" s="113">
        <f>A_CO2*(AX469*clim_sens2*(1-EXP(-1/clim_time2))
+AY469*clim_sens2*life1_CO2/(life1_CO2-clim_time2)*(EXP(-1/life1_CO2)-EXP(-1/clim_time2))
+AZ469*clim_sens2*life2_CO2/(life2_CO2-clim_time2)*(EXP(-1/life2_CO2)-EXP(-1/clim_time2))
+BA469*clim_sens2*life3_CO2/(life3_CO2-clim_time2)*(EXP(-1/life3_CO2)-EXP(-1/clim_time2)))
+AM469*EXP(-1/clim_time2)</f>
        <v>4.2133129370685582E-16</v>
      </c>
      <c r="AN470" s="113">
        <f t="shared" si="95"/>
        <v>2.5043910068516421E-29</v>
      </c>
      <c r="AO470" s="113">
        <f t="shared" si="96"/>
        <v>9.1044129007966413E-16</v>
      </c>
      <c r="AP470" s="113">
        <f t="shared" si="97"/>
        <v>5.2715838870527065E-15</v>
      </c>
      <c r="AQ470" s="113">
        <f t="shared" si="98"/>
        <v>1.9327983829031443E-14</v>
      </c>
      <c r="AR470" s="113">
        <f t="shared" si="99"/>
        <v>-3.0546650757517332E-37</v>
      </c>
      <c r="AS470" s="113">
        <f t="shared" si="100"/>
        <v>-1.1904849403186255E-15</v>
      </c>
      <c r="AT470" s="113">
        <f t="shared" si="101"/>
        <v>2.8121463316796708E-16</v>
      </c>
      <c r="AU470" s="113">
        <f t="shared" si="102"/>
        <v>1.8221222295856973E-13</v>
      </c>
      <c r="AV470" s="113">
        <f t="shared" si="103"/>
        <v>0</v>
      </c>
      <c r="AW470" s="149">
        <f>T469*Other_forcing_efficacy*clim_sens2*(1-EXP(-1/clim_time2))
+AW469*EXP(-1/clim_time2)</f>
        <v>0</v>
      </c>
      <c r="AX470" s="113">
        <f>p_0*(inventory[[#This Row],[CO2_flux]]+inventory[[#This Row],[CH4_to_CO2]])+AX469</f>
        <v>0.51608749999999959</v>
      </c>
      <c r="AY470" s="113">
        <f>p_1*(inventory[[#This Row],[CO2_flux]]+inventory[[#This Row],[CH4_to_CO2]])+AY469*EXP(-1/life1_CO2)</f>
        <v>0.16768393892712496</v>
      </c>
      <c r="AZ470" s="113">
        <f>p_2*(inventory[[#This Row],[CO2_flux]]+inventory[[#This Row],[CH4_to_CO2]])+AZ469*EXP(-1/life2_CO2)</f>
        <v>2.7586783238969687E-6</v>
      </c>
      <c r="BA470" s="113">
        <f>p_3*(inventory[[#This Row],[CO2_flux]]+inventory[[#This Row],[CH4_to_CO2]])+BA469*EXP(-1/life3_CO2)</f>
        <v>1.3786167277092253E-17</v>
      </c>
      <c r="BB470" s="113">
        <f>IF(fossil_CH4,K469*(1-EXP(-1/life_CH4))*CH4_to_CO2,0)</f>
        <v>7.0228758966043932E-18</v>
      </c>
    </row>
    <row r="471" spans="1:54" x14ac:dyDescent="0.2">
      <c r="A471" s="43">
        <v>464</v>
      </c>
      <c r="B471" s="107">
        <v>0</v>
      </c>
      <c r="C471" s="107">
        <v>0</v>
      </c>
      <c r="D471" s="107">
        <v>0</v>
      </c>
      <c r="E471" s="107">
        <v>0</v>
      </c>
      <c r="F471" s="107">
        <v>0</v>
      </c>
      <c r="G471" s="107">
        <v>0</v>
      </c>
      <c r="H471" s="131">
        <f>SUM(inventory[[#This Row],[CO2_IRF]:[other_IRF]])</f>
        <v>5.2165144730423565E-10</v>
      </c>
      <c r="I471" s="133">
        <f>SUM(inventory[[#This Row],[CO2_temp]:[other_temp]])</f>
        <v>2.0746189441173779E-13</v>
      </c>
      <c r="J471" s="117">
        <f>SUM(inventory[[#This Row],[CO2_mass0]:[CO2_mass3]])</f>
        <v>0.68334949955809465</v>
      </c>
      <c r="K471" s="117">
        <f>inventory[[#This Row],[CH4_flux]]+K470*EXP(-1/life_CH4)</f>
        <v>5.6102301418121254E-17</v>
      </c>
      <c r="L471" s="117">
        <f>inventory[[#This Row],[Gas1_flux]]+L470*EXP(-1/life_gas1)</f>
        <v>2.1607587694990497E-2</v>
      </c>
      <c r="M471" s="117">
        <f>inventory[[#This Row],[Gas2_flux]]+M470*EXP(-1/life_gas2)</f>
        <v>0</v>
      </c>
      <c r="N471" s="140">
        <f>inventory[[#This Row],[Gas3_flux]]+N470*EXP(-1/life_gas3)</f>
        <v>3.3261462577075621E-5</v>
      </c>
      <c r="O471" s="3">
        <f>inventory[[#This Row],[CO2]]*A_CO2</f>
        <v>1.1970233183759141E-15</v>
      </c>
      <c r="P471" s="3">
        <f>inventory[[#This Row],[CH4]]*A_CH4</f>
        <v>1.1811018294525942E-29</v>
      </c>
      <c r="Q471" s="3">
        <f>inventory[[#This Row],[gas1]]*A_gas1</f>
        <v>7.7103762679001465E-15</v>
      </c>
      <c r="R471" s="3">
        <f>inventory[[#This Row],[gas2]]*A_gas2</f>
        <v>0</v>
      </c>
      <c r="S471" s="3">
        <f>inventory[[#This Row],[gas3]]*A_gas3</f>
        <v>3.5450808118867293E-16</v>
      </c>
      <c r="T471" s="142">
        <f>inventory[[#This Row],[Other_forcing]]/earth_area</f>
        <v>0</v>
      </c>
      <c r="U471" s="3">
        <f>U470+A_CO2*(AX470+AY470*life1_CO2*(1-EXP(-1/life1_CO2))+AZ470*life2_CO2*(1-EXP(-1/life2_CO2))+BA470*life3_CO2*(1-EXP(-1/life3_CO2)))</f>
        <v>7.1258031063661841E-13</v>
      </c>
      <c r="V471" s="3">
        <f t="shared" si="91"/>
        <v>2.6105279667692147E-12</v>
      </c>
      <c r="W471" s="3">
        <f t="shared" si="92"/>
        <v>4.2244262659258689E-11</v>
      </c>
      <c r="X471" s="3">
        <f t="shared" si="93"/>
        <v>-3.5199999999999995E-12</v>
      </c>
      <c r="Y471" s="3">
        <f t="shared" si="94"/>
        <v>4.7960407636757113E-10</v>
      </c>
      <c r="Z471" s="142">
        <f>Z470+inventory[[#This Row],[Other_radfor]]</f>
        <v>0</v>
      </c>
      <c r="AA471" s="3">
        <f>SUM(inventory[[#This Row],[CO2_temp_s1]:[CO2_temp_s2]])</f>
        <v>1.1809023376530557E-15</v>
      </c>
      <c r="AB471" s="3">
        <f>inventory[[#This Row],[CH4_temp_s1]]+inventory[[#This Row],[CH4_temp_s2]]</f>
        <v>9.0822070266946829E-16</v>
      </c>
      <c r="AC471" s="3">
        <f>inventory[[#This Row],[gas1_temp_s1]]+inventory[[#This Row],[gas1_temp_s2]]</f>
        <v>2.4517140138057468E-14</v>
      </c>
      <c r="AD471" s="3">
        <f>inventory[[#This Row],[gas2_temp_s1]]+inventory[[#This Row],[gas2_temp_s2]]</f>
        <v>-1.1875813199541587E-15</v>
      </c>
      <c r="AE471" s="3">
        <f>inventory[[#This Row],[gas3_temp_s1]]+inventory[[#This Row],[gas3_temp_s2]]</f>
        <v>1.8204321255331196E-13</v>
      </c>
      <c r="AF471" s="142">
        <f>inventory[[#This Row],[other_temp_s1]]+inventory[[#This Row],[other_temp_s2]]</f>
        <v>0</v>
      </c>
      <c r="AG471" s="118">
        <f>inventory[[#This Row],[CO2_flux]]+AG470</f>
        <v>1</v>
      </c>
      <c r="AH471" s="118">
        <f>inventory[[#This Row],[CH4_flux]]+AH470</f>
        <v>1</v>
      </c>
      <c r="AI471" s="118">
        <f>inventory[[#This Row],[Gas1_flux]]+AI470</f>
        <v>1</v>
      </c>
      <c r="AJ471" s="118">
        <f>inventory[[#This Row],[Gas2_flux]]+AJ470</f>
        <v>1</v>
      </c>
      <c r="AK471" s="144">
        <f>inventory[[#This Row],[Gas3_flux]]+AK470</f>
        <v>1</v>
      </c>
      <c r="AL471" s="113">
        <f>A_CO2*(AX470*clim_sens1*(1-EXP(-1/clim_time1))
+AY470*clim_sens1*life1_CO2/(life1_CO2-clim_time1)*(EXP(-1/life1_CO2)-EXP(-1/clim_time1))
+AZ470*clim_sens1*life2_CO2/(life2_CO2-clim_time1)*(EXP(-1/life2_CO2)-EXP(-1/clim_time1))
+BA470*clim_sens1*life3_CO2/(life3_CO2-clim_time1)*(EXP(-1/life3_CO2)-EXP(-1/clim_time1)))
+AL470*EXP(-1/clim_time1)</f>
        <v>7.593457973426947E-16</v>
      </c>
      <c r="AM471" s="113">
        <f>A_CO2*(AX470*clim_sens2*(1-EXP(-1/clim_time2))
+AY470*clim_sens2*life1_CO2/(life1_CO2-clim_time2)*(EXP(-1/life1_CO2)-EXP(-1/clim_time2))
+AZ470*clim_sens2*life2_CO2/(life2_CO2-clim_time2)*(EXP(-1/life2_CO2)-EXP(-1/clim_time2))
+BA470*clim_sens2*life3_CO2/(life3_CO2-clim_time2)*(EXP(-1/life3_CO2)-EXP(-1/clim_time2)))
+AM470*EXP(-1/clim_time2)</f>
        <v>4.2155654031036098E-16</v>
      </c>
      <c r="AN471" s="113">
        <f t="shared" si="95"/>
        <v>2.3103532464130761E-29</v>
      </c>
      <c r="AO471" s="113">
        <f t="shared" si="96"/>
        <v>9.0822070266944522E-16</v>
      </c>
      <c r="AP471" s="113">
        <f t="shared" si="97"/>
        <v>5.2281966112828068E-15</v>
      </c>
      <c r="AQ471" s="113">
        <f t="shared" si="98"/>
        <v>1.9288943526774662E-14</v>
      </c>
      <c r="AR471" s="113">
        <f t="shared" si="99"/>
        <v>-2.7118263453049284E-37</v>
      </c>
      <c r="AS471" s="113">
        <f t="shared" si="100"/>
        <v>-1.1875813199541587E-15</v>
      </c>
      <c r="AT471" s="113">
        <f t="shared" si="101"/>
        <v>2.7503434331563836E-16</v>
      </c>
      <c r="AU471" s="113">
        <f t="shared" si="102"/>
        <v>1.8176817820999632E-13</v>
      </c>
      <c r="AV471" s="113">
        <f t="shared" si="103"/>
        <v>0</v>
      </c>
      <c r="AW471" s="149">
        <f>T470*Other_forcing_efficacy*clim_sens2*(1-EXP(-1/clim_time2))
+AW470*EXP(-1/clim_time2)</f>
        <v>0</v>
      </c>
      <c r="AX471" s="113">
        <f>p_0*(inventory[[#This Row],[CO2_flux]]+inventory[[#This Row],[CH4_to_CO2]])+AX470</f>
        <v>0.51608749999999959</v>
      </c>
      <c r="AY471" s="113">
        <f>p_1*(inventory[[#This Row],[CO2_flux]]+inventory[[#This Row],[CH4_to_CO2]])+AY470*EXP(-1/life1_CO2)</f>
        <v>0.16725931535354222</v>
      </c>
      <c r="AZ471" s="113">
        <f>p_2*(inventory[[#This Row],[CO2_flux]]+inventory[[#This Row],[CH4_to_CO2]])+AZ470*EXP(-1/life2_CO2)</f>
        <v>2.6842045528213658E-6</v>
      </c>
      <c r="BA471" s="113">
        <f>p_3*(inventory[[#This Row],[CO2_flux]]+inventory[[#This Row],[CH4_to_CO2]])+BA470*EXP(-1/life3_CO2)</f>
        <v>1.2718028540399446E-17</v>
      </c>
      <c r="BB471" s="113">
        <f>IF(fossil_CH4,K470*(1-EXP(-1/life_CH4))*CH4_to_CO2,0)</f>
        <v>6.4787503512387814E-18</v>
      </c>
    </row>
    <row r="472" spans="1:54" x14ac:dyDescent="0.2">
      <c r="A472" s="43">
        <v>465</v>
      </c>
      <c r="B472" s="107">
        <v>0</v>
      </c>
      <c r="C472" s="107">
        <v>0</v>
      </c>
      <c r="D472" s="107">
        <v>0</v>
      </c>
      <c r="E472" s="107">
        <v>0</v>
      </c>
      <c r="F472" s="107">
        <v>0</v>
      </c>
      <c r="G472" s="107">
        <v>0</v>
      </c>
      <c r="H472" s="131">
        <f>SUM(inventory[[#This Row],[CO2_IRF]:[other_IRF]])</f>
        <v>5.216606731572869E-10</v>
      </c>
      <c r="I472" s="133">
        <f>SUM(inventory[[#This Row],[CO2_temp]:[other_temp]])</f>
        <v>2.0693126488954299E-13</v>
      </c>
      <c r="J472" s="117">
        <f>SUM(inventory[[#This Row],[CO2_mass0]:[CO2_mass3]])</f>
        <v>0.68292587878928135</v>
      </c>
      <c r="K472" s="117">
        <f>inventory[[#This Row],[CH4_flux]]+K471*EXP(-1/life_CH4)</f>
        <v>5.1755550058018047E-17</v>
      </c>
      <c r="L472" s="117">
        <f>inventory[[#This Row],[Gas1_flux]]+L471*EXP(-1/life_gas1)</f>
        <v>2.1429748475103021E-2</v>
      </c>
      <c r="M472" s="117">
        <f>inventory[[#This Row],[Gas2_flux]]+M471*EXP(-1/life_gas2)</f>
        <v>0</v>
      </c>
      <c r="N472" s="140">
        <f>inventory[[#This Row],[Gas3_flux]]+N471*EXP(-1/life_gas3)</f>
        <v>3.2530471172670543E-5</v>
      </c>
      <c r="O472" s="3">
        <f>inventory[[#This Row],[CO2]]*A_CO2</f>
        <v>1.1962812618751839E-15</v>
      </c>
      <c r="P472" s="3">
        <f>inventory[[#This Row],[CH4]]*A_CH4</f>
        <v>1.0895912166288721E-29</v>
      </c>
      <c r="Q472" s="3">
        <f>inventory[[#This Row],[gas1]]*A_gas1</f>
        <v>7.6469167406323168E-15</v>
      </c>
      <c r="R472" s="3">
        <f>inventory[[#This Row],[gas2]]*A_gas2</f>
        <v>0</v>
      </c>
      <c r="S472" s="3">
        <f>inventory[[#This Row],[gas3]]*A_gas3</f>
        <v>3.4671701188314986E-16</v>
      </c>
      <c r="T472" s="142">
        <f>inventory[[#This Row],[Other_forcing]]/earth_area</f>
        <v>0</v>
      </c>
      <c r="U472" s="3">
        <f>U471+A_CO2*(AX471+AY471*life1_CO2*(1-EXP(-1/life1_CO2))+AZ471*life2_CO2*(1-EXP(-1/life2_CO2))+BA471*life3_CO2*(1-EXP(-1/life3_CO2)))</f>
        <v>7.1377696276969115E-13</v>
      </c>
      <c r="V472" s="3">
        <f t="shared" si="91"/>
        <v>2.6105279667692147E-12</v>
      </c>
      <c r="W472" s="3">
        <f t="shared" si="92"/>
        <v>4.2251941262058093E-11</v>
      </c>
      <c r="X472" s="3">
        <f t="shared" si="93"/>
        <v>-3.5199999999999995E-12</v>
      </c>
      <c r="Y472" s="3">
        <f t="shared" si="94"/>
        <v>4.7960442696568992E-10</v>
      </c>
      <c r="Z472" s="142">
        <f>Z471+inventory[[#This Row],[Other_radfor]]</f>
        <v>0</v>
      </c>
      <c r="AA472" s="3">
        <f>SUM(inventory[[#This Row],[CO2_temp_s1]:[CO2_temp_s2]])</f>
        <v>1.1806478079986867E-15</v>
      </c>
      <c r="AB472" s="3">
        <f>inventory[[#This Row],[CH4_temp_s1]]+inventory[[#This Row],[CH4_temp_s2]]</f>
        <v>9.0600553132341368E-16</v>
      </c>
      <c r="AC472" s="3">
        <f>inventory[[#This Row],[gas1_temp_s1]]+inventory[[#This Row],[gas1_temp_s2]]</f>
        <v>2.443509819980033E-14</v>
      </c>
      <c r="AD472" s="3">
        <f>inventory[[#This Row],[gas2_temp_s1]]+inventory[[#This Row],[gas2_temp_s2]]</f>
        <v>-1.1846847815870658E-15</v>
      </c>
      <c r="AE472" s="3">
        <f>inventory[[#This Row],[gas3_temp_s1]]+inventory[[#This Row],[gas3_temp_s2]]</f>
        <v>1.8159419813200763E-13</v>
      </c>
      <c r="AF472" s="142">
        <f>inventory[[#This Row],[other_temp_s1]]+inventory[[#This Row],[other_temp_s2]]</f>
        <v>0</v>
      </c>
      <c r="AG472" s="118">
        <f>inventory[[#This Row],[CO2_flux]]+AG471</f>
        <v>1</v>
      </c>
      <c r="AH472" s="118">
        <f>inventory[[#This Row],[CH4_flux]]+AH471</f>
        <v>1</v>
      </c>
      <c r="AI472" s="118">
        <f>inventory[[#This Row],[Gas1_flux]]+AI471</f>
        <v>1</v>
      </c>
      <c r="AJ472" s="118">
        <f>inventory[[#This Row],[Gas2_flux]]+AJ471</f>
        <v>1</v>
      </c>
      <c r="AK472" s="144">
        <f>inventory[[#This Row],[Gas3_flux]]+AK471</f>
        <v>1</v>
      </c>
      <c r="AL472" s="113">
        <f>A_CO2*(AX471*clim_sens1*(1-EXP(-1/clim_time1))
+AY471*clim_sens1*life1_CO2/(life1_CO2-clim_time1)*(EXP(-1/life1_CO2)-EXP(-1/clim_time1))
+AZ471*clim_sens1*life2_CO2/(life2_CO2-clim_time1)*(EXP(-1/life2_CO2)-EXP(-1/clim_time1))
+BA471*clim_sens1*life3_CO2/(life3_CO2-clim_time1)*(EXP(-1/life3_CO2)-EXP(-1/clim_time1)))
+AL471*EXP(-1/clim_time1)</f>
        <v>7.5886734789703914E-16</v>
      </c>
      <c r="AM472" s="113">
        <f>A_CO2*(AX471*clim_sens2*(1-EXP(-1/clim_time2))
+AY471*clim_sens2*life1_CO2/(life1_CO2-clim_time2)*(EXP(-1/life1_CO2)-EXP(-1/clim_time2))
+AZ471*clim_sens2*life2_CO2/(life2_CO2-clim_time2)*(EXP(-1/life2_CO2)-EXP(-1/clim_time2))
+BA471*clim_sens2*life3_CO2/(life3_CO2-clim_time2)*(EXP(-1/life3_CO2)-EXP(-1/clim_time2)))
+AM471*EXP(-1/clim_time2)</f>
        <v>4.2178046010164753E-16</v>
      </c>
      <c r="AN472" s="113">
        <f t="shared" si="95"/>
        <v>2.1313493414025473E-29</v>
      </c>
      <c r="AO472" s="113">
        <f t="shared" si="96"/>
        <v>9.0600553132339238E-16</v>
      </c>
      <c r="AP472" s="113">
        <f t="shared" si="97"/>
        <v>5.1851664304086856E-15</v>
      </c>
      <c r="AQ472" s="113">
        <f t="shared" si="98"/>
        <v>1.9249931769391644E-14</v>
      </c>
      <c r="AR472" s="113">
        <f t="shared" si="99"/>
        <v>-2.4074659397086641E-37</v>
      </c>
      <c r="AS472" s="113">
        <f t="shared" si="100"/>
        <v>-1.1846847815870658E-15</v>
      </c>
      <c r="AT472" s="113">
        <f t="shared" si="101"/>
        <v>2.6898987848147646E-16</v>
      </c>
      <c r="AU472" s="113">
        <f t="shared" si="102"/>
        <v>1.8132520825352616E-13</v>
      </c>
      <c r="AV472" s="113">
        <f t="shared" si="103"/>
        <v>0</v>
      </c>
      <c r="AW472" s="149">
        <f>T471*Other_forcing_efficacy*clim_sens2*(1-EXP(-1/clim_time2))
+AW471*EXP(-1/clim_time2)</f>
        <v>0</v>
      </c>
      <c r="AX472" s="113">
        <f>p_0*(inventory[[#This Row],[CO2_flux]]+inventory[[#This Row],[CH4_to_CO2]])+AX471</f>
        <v>0.51608749999999959</v>
      </c>
      <c r="AY472" s="113">
        <f>p_1*(inventory[[#This Row],[CO2_flux]]+inventory[[#This Row],[CH4_to_CO2]])+AY471*EXP(-1/life1_CO2)</f>
        <v>0.16683576704799288</v>
      </c>
      <c r="AZ472" s="113">
        <f>p_2*(inventory[[#This Row],[CO2_flux]]+inventory[[#This Row],[CH4_to_CO2]])+AZ471*EXP(-1/life2_CO2)</f>
        <v>2.61174128892593E-6</v>
      </c>
      <c r="BA472" s="113">
        <f>p_3*(inventory[[#This Row],[CO2_flux]]+inventory[[#This Row],[CH4_to_CO2]])+BA471*EXP(-1/life3_CO2)</f>
        <v>1.173264814675384E-17</v>
      </c>
      <c r="BB472" s="113">
        <f>IF(fossil_CH4,K471*(1-EXP(-1/life_CH4))*CH4_to_CO2,0)</f>
        <v>5.9767831201419107E-18</v>
      </c>
    </row>
    <row r="473" spans="1:54" x14ac:dyDescent="0.2">
      <c r="A473" s="43">
        <v>466</v>
      </c>
      <c r="B473" s="107">
        <v>0</v>
      </c>
      <c r="C473" s="107">
        <v>0</v>
      </c>
      <c r="D473" s="107">
        <v>0</v>
      </c>
      <c r="E473" s="107">
        <v>0</v>
      </c>
      <c r="F473" s="107">
        <v>0</v>
      </c>
      <c r="G473" s="107">
        <v>0</v>
      </c>
      <c r="H473" s="131">
        <f>SUM(inventory[[#This Row],[CO2_IRF]:[other_IRF]])</f>
        <v>5.216698273660648E-10</v>
      </c>
      <c r="I473" s="133">
        <f>SUM(inventory[[#This Row],[CO2_temp]:[other_temp]])</f>
        <v>2.0640222196966558E-13</v>
      </c>
      <c r="J473" s="117">
        <f>SUM(inventory[[#This Row],[CO2_mass0]:[CO2_mass3]])</f>
        <v>0.68250333252184736</v>
      </c>
      <c r="K473" s="117">
        <f>inventory[[#This Row],[CH4_flux]]+K472*EXP(-1/life_CH4)</f>
        <v>4.7745580735531147E-17</v>
      </c>
      <c r="L473" s="117">
        <f>inventory[[#This Row],[Gas1_flux]]+L472*EXP(-1/life_gas1)</f>
        <v>2.1253372944201869E-2</v>
      </c>
      <c r="M473" s="117">
        <f>inventory[[#This Row],[Gas2_flux]]+M472*EXP(-1/life_gas2)</f>
        <v>0</v>
      </c>
      <c r="N473" s="140">
        <f>inventory[[#This Row],[Gas3_flux]]+N472*EXP(-1/life_gas3)</f>
        <v>3.1815544859572736E-5</v>
      </c>
      <c r="O473" s="3">
        <f>inventory[[#This Row],[CO2]]*A_CO2</f>
        <v>1.1955410875785198E-15</v>
      </c>
      <c r="P473" s="3">
        <f>inventory[[#This Row],[CH4]]*A_CH4</f>
        <v>1.0051707564495282E-29</v>
      </c>
      <c r="Q473" s="3">
        <f>inventory[[#This Row],[gas1]]*A_gas1</f>
        <v>7.5839795110398708E-15</v>
      </c>
      <c r="R473" s="3">
        <f>inventory[[#This Row],[gas2]]*A_gas2</f>
        <v>0</v>
      </c>
      <c r="S473" s="3">
        <f>inventory[[#This Row],[gas3]]*A_gas3</f>
        <v>3.3909716790123561E-16</v>
      </c>
      <c r="T473" s="142">
        <f>inventory[[#This Row],[Other_forcing]]/earth_area</f>
        <v>0</v>
      </c>
      <c r="U473" s="3">
        <f>U472+A_CO2*(AX472+AY472*life1_CO2*(1-EXP(-1/life1_CO2))+AZ472*life2_CO2*(1-EXP(-1/life2_CO2))+BA472*life3_CO2*(1-EXP(-1/life3_CO2)))</f>
        <v>7.1497287378777002E-13</v>
      </c>
      <c r="V473" s="3">
        <f t="shared" si="91"/>
        <v>2.6105279667692147E-12</v>
      </c>
      <c r="W473" s="3">
        <f t="shared" si="92"/>
        <v>4.2259556666838779E-11</v>
      </c>
      <c r="X473" s="3">
        <f t="shared" si="93"/>
        <v>-3.5199999999999995E-12</v>
      </c>
      <c r="Y473" s="3">
        <f t="shared" si="94"/>
        <v>4.7960476985866909E-10</v>
      </c>
      <c r="Z473" s="142">
        <f>Z472+inventory[[#This Row],[Other_radfor]]</f>
        <v>0</v>
      </c>
      <c r="AA473" s="3">
        <f>SUM(inventory[[#This Row],[CO2_temp_s1]:[CO2_temp_s2]])</f>
        <v>1.1803931708550436E-15</v>
      </c>
      <c r="AB473" s="3">
        <f>inventory[[#This Row],[CH4_temp_s1]]+inventory[[#This Row],[CH4_temp_s2]]</f>
        <v>9.0379576283161917E-16</v>
      </c>
      <c r="AC473" s="3">
        <f>inventory[[#This Row],[gas1_temp_s1]]+inventory[[#This Row],[gas1_temp_s2]]</f>
        <v>2.4353439441420162E-14</v>
      </c>
      <c r="AD473" s="3">
        <f>inventory[[#This Row],[gas2_temp_s1]]+inventory[[#This Row],[gas2_temp_s2]]</f>
        <v>-1.1817953079441911E-15</v>
      </c>
      <c r="AE473" s="3">
        <f>inventory[[#This Row],[gas3_temp_s1]]+inventory[[#This Row],[gas3_temp_s2]]</f>
        <v>1.8114638890250295E-13</v>
      </c>
      <c r="AF473" s="142">
        <f>inventory[[#This Row],[other_temp_s1]]+inventory[[#This Row],[other_temp_s2]]</f>
        <v>0</v>
      </c>
      <c r="AG473" s="118">
        <f>inventory[[#This Row],[CO2_flux]]+AG472</f>
        <v>1</v>
      </c>
      <c r="AH473" s="118">
        <f>inventory[[#This Row],[CH4_flux]]+AH472</f>
        <v>1</v>
      </c>
      <c r="AI473" s="118">
        <f>inventory[[#This Row],[Gas1_flux]]+AI472</f>
        <v>1</v>
      </c>
      <c r="AJ473" s="118">
        <f>inventory[[#This Row],[Gas2_flux]]+AJ472</f>
        <v>1</v>
      </c>
      <c r="AK473" s="144">
        <f>inventory[[#This Row],[Gas3_flux]]+AK472</f>
        <v>1</v>
      </c>
      <c r="AL473" s="113">
        <f>A_CO2*(AX472*clim_sens1*(1-EXP(-1/clim_time1))
+AY472*clim_sens1*life1_CO2/(life1_CO2-clim_time1)*(EXP(-1/life1_CO2)-EXP(-1/clim_time1))
+AZ472*clim_sens1*life2_CO2/(life2_CO2-clim_time1)*(EXP(-1/life2_CO2)-EXP(-1/clim_time1))
+BA472*clim_sens1*life3_CO2/(life3_CO2-clim_time1)*(EXP(-1/life3_CO2)-EXP(-1/clim_time1)))
+AL472*EXP(-1/clim_time1)</f>
        <v>7.5839011256623243E-16</v>
      </c>
      <c r="AM473" s="113">
        <f>A_CO2*(AX472*clim_sens2*(1-EXP(-1/clim_time2))
+AY472*clim_sens2*life1_CO2/(life1_CO2-clim_time2)*(EXP(-1/life1_CO2)-EXP(-1/clim_time2))
+AZ472*clim_sens2*life2_CO2/(life2_CO2-clim_time2)*(EXP(-1/life2_CO2)-EXP(-1/clim_time2))
+BA472*clim_sens2*life3_CO2/(life3_CO2-clim_time2)*(EXP(-1/life3_CO2)-EXP(-1/clim_time2)))
+AM472*EXP(-1/clim_time2)</f>
        <v>4.220030582888111E-16</v>
      </c>
      <c r="AN473" s="113">
        <f t="shared" si="95"/>
        <v>1.9662144834483736E-29</v>
      </c>
      <c r="AO473" s="113">
        <f t="shared" si="96"/>
        <v>9.0379576283159944E-16</v>
      </c>
      <c r="AP473" s="113">
        <f t="shared" si="97"/>
        <v>5.1424904053943622E-15</v>
      </c>
      <c r="AQ473" s="113">
        <f t="shared" si="98"/>
        <v>1.9210949036025801E-14</v>
      </c>
      <c r="AR473" s="113">
        <f t="shared" si="99"/>
        <v>-2.1372652643824094E-37</v>
      </c>
      <c r="AS473" s="113">
        <f t="shared" si="100"/>
        <v>-1.1817953079441911E-15</v>
      </c>
      <c r="AT473" s="113">
        <f t="shared" si="101"/>
        <v>2.6307825362173728E-16</v>
      </c>
      <c r="AU473" s="113">
        <f t="shared" si="102"/>
        <v>1.8088331064888122E-13</v>
      </c>
      <c r="AV473" s="113">
        <f t="shared" si="103"/>
        <v>0</v>
      </c>
      <c r="AW473" s="149">
        <f>T472*Other_forcing_efficacy*clim_sens2*(1-EXP(-1/clim_time2))
+AW472*EXP(-1/clim_time2)</f>
        <v>0</v>
      </c>
      <c r="AX473" s="113">
        <f>p_0*(inventory[[#This Row],[CO2_flux]]+inventory[[#This Row],[CH4_to_CO2]])+AX472</f>
        <v>0.51608749999999959</v>
      </c>
      <c r="AY473" s="113">
        <f>p_1*(inventory[[#This Row],[CO2_flux]]+inventory[[#This Row],[CH4_to_CO2]])+AY472*EXP(-1/life1_CO2)</f>
        <v>0.1664132912875915</v>
      </c>
      <c r="AZ473" s="113">
        <f>p_2*(inventory[[#This Row],[CO2_flux]]+inventory[[#This Row],[CH4_to_CO2]])+AZ472*EXP(-1/life2_CO2)</f>
        <v>2.5412342562009659E-6</v>
      </c>
      <c r="BA473" s="113">
        <f>p_3*(inventory[[#This Row],[CO2_flux]]+inventory[[#This Row],[CH4_to_CO2]])+BA472*EXP(-1/life3_CO2)</f>
        <v>1.082361406080025E-17</v>
      </c>
      <c r="BB473" s="113">
        <f>IF(fossil_CH4,K472*(1-EXP(-1/life_CH4))*CH4_to_CO2,0)</f>
        <v>5.5137078184194893E-18</v>
      </c>
    </row>
    <row r="474" spans="1:54" x14ac:dyDescent="0.2">
      <c r="A474" s="43">
        <v>467</v>
      </c>
      <c r="B474" s="107">
        <v>0</v>
      </c>
      <c r="C474" s="107">
        <v>0</v>
      </c>
      <c r="D474" s="107">
        <v>0</v>
      </c>
      <c r="E474" s="107">
        <v>0</v>
      </c>
      <c r="F474" s="107">
        <v>0</v>
      </c>
      <c r="G474" s="107">
        <v>0</v>
      </c>
      <c r="H474" s="131">
        <f>SUM(inventory[[#This Row],[CO2_IRF]:[other_IRF]])</f>
        <v>5.2167891062193147E-10</v>
      </c>
      <c r="I474" s="133">
        <f>SUM(inventory[[#This Row],[CO2_temp]:[other_temp]])</f>
        <v>2.058747578590689E-13</v>
      </c>
      <c r="J474" s="117">
        <f>SUM(inventory[[#This Row],[CO2_mass0]:[CO2_mass3]])</f>
        <v>0.68208185798699128</v>
      </c>
      <c r="K474" s="117">
        <f>inventory[[#This Row],[CH4_flux]]+K473*EXP(-1/life_CH4)</f>
        <v>4.4046299908273463E-17</v>
      </c>
      <c r="L474" s="117">
        <f>inventory[[#This Row],[Gas1_flux]]+L473*EXP(-1/life_gas1)</f>
        <v>2.1078449055532394E-2</v>
      </c>
      <c r="M474" s="117">
        <f>inventory[[#This Row],[Gas2_flux]]+M473*EXP(-1/life_gas2)</f>
        <v>0</v>
      </c>
      <c r="N474" s="140">
        <f>inventory[[#This Row],[Gas3_flux]]+N473*EXP(-1/life_gas3)</f>
        <v>3.1116330573221992E-5</v>
      </c>
      <c r="O474" s="3">
        <f>inventory[[#This Row],[CO2]]*A_CO2</f>
        <v>1.1948027906358123E-15</v>
      </c>
      <c r="P474" s="3">
        <f>inventory[[#This Row],[CH4]]*A_CH4</f>
        <v>9.2729111083267856E-30</v>
      </c>
      <c r="Q474" s="3">
        <f>inventory[[#This Row],[gas1]]*A_gas1</f>
        <v>7.5215602804008761E-15</v>
      </c>
      <c r="R474" s="3">
        <f>inventory[[#This Row],[gas2]]*A_gas2</f>
        <v>0</v>
      </c>
      <c r="S474" s="3">
        <f>inventory[[#This Row],[gas3]]*A_gas3</f>
        <v>3.3164478620215931E-16</v>
      </c>
      <c r="T474" s="142">
        <f>inventory[[#This Row],[Other_forcing]]/earth_area</f>
        <v>0</v>
      </c>
      <c r="U474" s="3">
        <f>U473+A_CO2*(AX473+AY473*life1_CO2*(1-EXP(-1/life1_CO2))+AZ473*life2_CO2*(1-EXP(-1/life2_CO2))+BA473*life3_CO2*(1-EXP(-1/life3_CO2)))</f>
        <v>7.1616804557063276E-13</v>
      </c>
      <c r="V474" s="3">
        <f t="shared" si="91"/>
        <v>2.6105279667692147E-12</v>
      </c>
      <c r="W474" s="3">
        <f t="shared" si="92"/>
        <v>4.2267109393746099E-11</v>
      </c>
      <c r="X474" s="3">
        <f t="shared" si="93"/>
        <v>-3.5199999999999995E-12</v>
      </c>
      <c r="Y474" s="3">
        <f t="shared" si="94"/>
        <v>4.7960510521584551E-10</v>
      </c>
      <c r="Z474" s="142">
        <f>Z473+inventory[[#This Row],[Other_radfor]]</f>
        <v>0</v>
      </c>
      <c r="AA474" s="3">
        <f>SUM(inventory[[#This Row],[CO2_temp_s1]:[CO2_temp_s2]])</f>
        <v>1.1801384282692638E-15</v>
      </c>
      <c r="AB474" s="3">
        <f>inventory[[#This Row],[CH4_temp_s1]]+inventory[[#This Row],[CH4_temp_s2]]</f>
        <v>9.0159138401639781E-16</v>
      </c>
      <c r="AC474" s="3">
        <f>inventory[[#This Row],[gas1_temp_s1]]+inventory[[#This Row],[gas1_temp_s2]]</f>
        <v>2.4272161421528663E-14</v>
      </c>
      <c r="AD474" s="3">
        <f>inventory[[#This Row],[gas2_temp_s1]]+inventory[[#This Row],[gas2_temp_s2]]</f>
        <v>-1.1789128817945082E-15</v>
      </c>
      <c r="AE474" s="3">
        <f>inventory[[#This Row],[gas3_temp_s1]]+inventory[[#This Row],[gas3_temp_s2]]</f>
        <v>1.8069977950704909E-13</v>
      </c>
      <c r="AF474" s="142">
        <f>inventory[[#This Row],[other_temp_s1]]+inventory[[#This Row],[other_temp_s2]]</f>
        <v>0</v>
      </c>
      <c r="AG474" s="118">
        <f>inventory[[#This Row],[CO2_flux]]+AG473</f>
        <v>1</v>
      </c>
      <c r="AH474" s="118">
        <f>inventory[[#This Row],[CH4_flux]]+AH473</f>
        <v>1</v>
      </c>
      <c r="AI474" s="118">
        <f>inventory[[#This Row],[Gas1_flux]]+AI473</f>
        <v>1</v>
      </c>
      <c r="AJ474" s="118">
        <f>inventory[[#This Row],[Gas2_flux]]+AJ473</f>
        <v>1</v>
      </c>
      <c r="AK474" s="144">
        <f>inventory[[#This Row],[Gas3_flux]]+AK473</f>
        <v>1</v>
      </c>
      <c r="AL474" s="113">
        <f>A_CO2*(AX473*clim_sens1*(1-EXP(-1/clim_time1))
+AY473*clim_sens1*life1_CO2/(life1_CO2-clim_time1)*(EXP(-1/life1_CO2)-EXP(-1/clim_time1))
+AZ473*clim_sens1*life2_CO2/(life2_CO2-clim_time1)*(EXP(-1/life2_CO2)-EXP(-1/clim_time1))
+BA473*clim_sens1*life3_CO2/(life3_CO2-clim_time1)*(EXP(-1/life3_CO2)-EXP(-1/clim_time1)))
+AL473*EXP(-1/clim_time1)</f>
        <v>7.5791408820710156E-16</v>
      </c>
      <c r="AM474" s="113">
        <f>A_CO2*(AX473*clim_sens2*(1-EXP(-1/clim_time2))
+AY473*clim_sens2*life1_CO2/(life1_CO2-clim_time2)*(EXP(-1/life1_CO2)-EXP(-1/clim_time2))
+AZ473*clim_sens2*life2_CO2/(life2_CO2-clim_time2)*(EXP(-1/life2_CO2)-EXP(-1/clim_time2))
+BA473*clim_sens2*life3_CO2/(life3_CO2-clim_time2)*(EXP(-1/life3_CO2)-EXP(-1/clim_time2)))
+AM473*EXP(-1/clim_time2)</f>
        <v>4.2222434006216228E-16</v>
      </c>
      <c r="AN474" s="113">
        <f t="shared" si="95"/>
        <v>1.8138741123882141E-29</v>
      </c>
      <c r="AO474" s="113">
        <f t="shared" si="96"/>
        <v>9.0159138401637966E-16</v>
      </c>
      <c r="AP474" s="113">
        <f t="shared" si="97"/>
        <v>5.1001656213933147E-15</v>
      </c>
      <c r="AQ474" s="113">
        <f t="shared" si="98"/>
        <v>1.9171995800135349E-14</v>
      </c>
      <c r="AR474" s="113">
        <f t="shared" si="99"/>
        <v>-1.8973904199402251E-37</v>
      </c>
      <c r="AS474" s="113">
        <f t="shared" si="100"/>
        <v>-1.1789128817945082E-15</v>
      </c>
      <c r="AT474" s="113">
        <f t="shared" si="101"/>
        <v>2.5729654929536374E-16</v>
      </c>
      <c r="AU474" s="113">
        <f t="shared" si="102"/>
        <v>1.8044248295775373E-13</v>
      </c>
      <c r="AV474" s="113">
        <f t="shared" si="103"/>
        <v>0</v>
      </c>
      <c r="AW474" s="149">
        <f>T473*Other_forcing_efficacy*clim_sens2*(1-EXP(-1/clim_time2))
+AW473*EXP(-1/clim_time2)</f>
        <v>0</v>
      </c>
      <c r="AX474" s="113">
        <f>p_0*(inventory[[#This Row],[CO2_flux]]+inventory[[#This Row],[CH4_to_CO2]])+AX473</f>
        <v>0.51608749999999959</v>
      </c>
      <c r="AY474" s="113">
        <f>p_1*(inventory[[#This Row],[CO2_flux]]+inventory[[#This Row],[CH4_to_CO2]])+AY473*EXP(-1/life1_CO2)</f>
        <v>0.16599188535634776</v>
      </c>
      <c r="AZ474" s="113">
        <f>p_2*(inventory[[#This Row],[CO2_flux]]+inventory[[#This Row],[CH4_to_CO2]])+AZ473*EXP(-1/life2_CO2)</f>
        <v>2.4726306438815958E-6</v>
      </c>
      <c r="BA474" s="113">
        <f>p_3*(inventory[[#This Row],[CO2_flux]]+inventory[[#This Row],[CH4_to_CO2]])+BA473*EXP(-1/life3_CO2)</f>
        <v>9.9850110454020401E-18</v>
      </c>
      <c r="BB474" s="113">
        <f>IF(fossil_CH4,K473*(1-EXP(-1/life_CH4))*CH4_to_CO2,0)</f>
        <v>5.0865111374793158E-18</v>
      </c>
    </row>
    <row r="475" spans="1:54" x14ac:dyDescent="0.2">
      <c r="A475" s="43">
        <v>468</v>
      </c>
      <c r="B475" s="107">
        <v>0</v>
      </c>
      <c r="C475" s="107">
        <v>0</v>
      </c>
      <c r="D475" s="107">
        <v>0</v>
      </c>
      <c r="E475" s="107">
        <v>0</v>
      </c>
      <c r="F475" s="107">
        <v>0</v>
      </c>
      <c r="G475" s="107">
        <v>0</v>
      </c>
      <c r="H475" s="131">
        <f>SUM(inventory[[#This Row],[CO2_IRF]:[other_IRF]])</f>
        <v>5.2168792360824137E-10</v>
      </c>
      <c r="I475" s="133">
        <f>SUM(inventory[[#This Row],[CO2_temp]:[other_temp]])</f>
        <v>2.0534886484926888E-13</v>
      </c>
      <c r="J475" s="117">
        <f>SUM(inventory[[#This Row],[CO2_mass0]:[CO2_mass3]])</f>
        <v>0.6816614524242155</v>
      </c>
      <c r="K475" s="117">
        <f>inventory[[#This Row],[CH4_flux]]+K474*EXP(-1/life_CH4)</f>
        <v>4.0633635735962702E-17</v>
      </c>
      <c r="L475" s="117">
        <f>inventory[[#This Row],[Gas1_flux]]+L474*EXP(-1/life_gas1)</f>
        <v>2.0904964861489628E-2</v>
      </c>
      <c r="M475" s="117">
        <f>inventory[[#This Row],[Gas2_flux]]+M474*EXP(-1/life_gas2)</f>
        <v>0</v>
      </c>
      <c r="N475" s="140">
        <f>inventory[[#This Row],[Gas3_flux]]+N474*EXP(-1/life_gas3)</f>
        <v>3.0432483008402971E-5</v>
      </c>
      <c r="O475" s="3">
        <f>inventory[[#This Row],[CO2]]*A_CO2</f>
        <v>1.194066366211498E-15</v>
      </c>
      <c r="P475" s="3">
        <f>inventory[[#This Row],[CH4]]*A_CH4</f>
        <v>8.5544550387293224E-30</v>
      </c>
      <c r="Q475" s="3">
        <f>inventory[[#This Row],[gas1]]*A_gas1</f>
        <v>7.4596547853736238E-15</v>
      </c>
      <c r="R475" s="3">
        <f>inventory[[#This Row],[gas2]]*A_gas2</f>
        <v>0</v>
      </c>
      <c r="S475" s="3">
        <f>inventory[[#This Row],[gas3]]*A_gas3</f>
        <v>3.2435618644597707E-16</v>
      </c>
      <c r="T475" s="142">
        <f>inventory[[#This Row],[Other_forcing]]/earth_area</f>
        <v>0</v>
      </c>
      <c r="U475" s="3">
        <f>U474+A_CO2*(AX474+AY474*life1_CO2*(1-EXP(-1/life1_CO2))+AZ474*life2_CO2*(1-EXP(-1/life2_CO2))+BA474*life3_CO2*(1-EXP(-1/life3_CO2)))</f>
        <v>7.1736247999321427E-13</v>
      </c>
      <c r="V475" s="3">
        <f t="shared" si="91"/>
        <v>2.6105279667692147E-12</v>
      </c>
      <c r="W475" s="3">
        <f t="shared" si="92"/>
        <v>4.2274599958644394E-11</v>
      </c>
      <c r="X475" s="3">
        <f t="shared" si="93"/>
        <v>-3.5199999999999995E-12</v>
      </c>
      <c r="Y475" s="3">
        <f t="shared" si="94"/>
        <v>4.7960543320283451E-10</v>
      </c>
      <c r="Z475" s="142">
        <f>Z474+inventory[[#This Row],[Other_radfor]]</f>
        <v>0</v>
      </c>
      <c r="AA475" s="3">
        <f>SUM(inventory[[#This Row],[CO2_temp_s1]:[CO2_temp_s2]])</f>
        <v>1.1798835822805723E-15</v>
      </c>
      <c r="AB475" s="3">
        <f>inventory[[#This Row],[CH4_temp_s1]]+inventory[[#This Row],[CH4_temp_s2]]</f>
        <v>8.9939238173220363E-16</v>
      </c>
      <c r="AC475" s="3">
        <f>inventory[[#This Row],[gas1_temp_s1]]+inventory[[#This Row],[gas1_temp_s2]]</f>
        <v>2.4191261717093738E-14</v>
      </c>
      <c r="AD475" s="3">
        <f>inventory[[#This Row],[gas2_temp_s1]]+inventory[[#This Row],[gas2_temp_s2]]</f>
        <v>-1.1760374859490181E-15</v>
      </c>
      <c r="AE475" s="3">
        <f>inventory[[#This Row],[gas3_temp_s1]]+inventory[[#This Row],[gas3_temp_s2]]</f>
        <v>1.8025436465411138E-13</v>
      </c>
      <c r="AF475" s="142">
        <f>inventory[[#This Row],[other_temp_s1]]+inventory[[#This Row],[other_temp_s2]]</f>
        <v>0</v>
      </c>
      <c r="AG475" s="118">
        <f>inventory[[#This Row],[CO2_flux]]+AG474</f>
        <v>1</v>
      </c>
      <c r="AH475" s="118">
        <f>inventory[[#This Row],[CH4_flux]]+AH474</f>
        <v>1</v>
      </c>
      <c r="AI475" s="118">
        <f>inventory[[#This Row],[Gas1_flux]]+AI474</f>
        <v>1</v>
      </c>
      <c r="AJ475" s="118">
        <f>inventory[[#This Row],[Gas2_flux]]+AJ474</f>
        <v>1</v>
      </c>
      <c r="AK475" s="144">
        <f>inventory[[#This Row],[Gas3_flux]]+AK474</f>
        <v>1</v>
      </c>
      <c r="AL475" s="113">
        <f>A_CO2*(AX474*clim_sens1*(1-EXP(-1/clim_time1))
+AY474*clim_sens1*life1_CO2/(life1_CO2-clim_time1)*(EXP(-1/life1_CO2)-EXP(-1/clim_time1))
+AZ474*clim_sens1*life2_CO2/(life2_CO2-clim_time1)*(EXP(-1/life2_CO2)-EXP(-1/clim_time1))
+BA474*clim_sens1*life3_CO2/(life3_CO2-clim_time1)*(EXP(-1/life3_CO2)-EXP(-1/clim_time1)))
+AL474*EXP(-1/clim_time1)</f>
        <v>7.5743927168628738E-16</v>
      </c>
      <c r="AM475" s="113">
        <f>A_CO2*(AX474*clim_sens2*(1-EXP(-1/clim_time2))
+AY474*clim_sens2*life1_CO2/(life1_CO2-clim_time2)*(EXP(-1/life1_CO2)-EXP(-1/clim_time2))
+AZ474*clim_sens2*life2_CO2/(life2_CO2-clim_time2)*(EXP(-1/life2_CO2)-EXP(-1/clim_time2))
+BA474*clim_sens2*life3_CO2/(life3_CO2-clim_time2)*(EXP(-1/life3_CO2)-EXP(-1/clim_time2)))
+AM474*EXP(-1/clim_time2)</f>
        <v>4.2244431059428504E-16</v>
      </c>
      <c r="AN475" s="113">
        <f t="shared" si="95"/>
        <v>1.6733369239264718E-29</v>
      </c>
      <c r="AO475" s="113">
        <f t="shared" si="96"/>
        <v>8.9939238173218686E-16</v>
      </c>
      <c r="AP475" s="113">
        <f t="shared" si="97"/>
        <v>5.0581891875493922E-15</v>
      </c>
      <c r="AQ475" s="113">
        <f t="shared" si="98"/>
        <v>1.9133072529544345E-14</v>
      </c>
      <c r="AR475" s="113">
        <f t="shared" si="99"/>
        <v>-1.6844378026801632E-37</v>
      </c>
      <c r="AS475" s="113">
        <f t="shared" si="100"/>
        <v>-1.1760374859490181E-15</v>
      </c>
      <c r="AT475" s="113">
        <f t="shared" si="101"/>
        <v>2.5164191022222728E-16</v>
      </c>
      <c r="AU475" s="113">
        <f t="shared" si="102"/>
        <v>1.8000272274388916E-13</v>
      </c>
      <c r="AV475" s="113">
        <f t="shared" si="103"/>
        <v>0</v>
      </c>
      <c r="AW475" s="149">
        <f>T474*Other_forcing_efficacy*clim_sens2*(1-EXP(-1/clim_time2))
+AW474*EXP(-1/clim_time2)</f>
        <v>0</v>
      </c>
      <c r="AX475" s="113">
        <f>p_0*(inventory[[#This Row],[CO2_flux]]+inventory[[#This Row],[CH4_to_CO2]])+AX474</f>
        <v>0.51608749999999959</v>
      </c>
      <c r="AY475" s="113">
        <f>p_1*(inventory[[#This Row],[CO2_flux]]+inventory[[#This Row],[CH4_to_CO2]])+AY474*EXP(-1/life1_CO2)</f>
        <v>0.16557154654514902</v>
      </c>
      <c r="AZ475" s="113">
        <f>p_2*(inventory[[#This Row],[CO2_flux]]+inventory[[#This Row],[CH4_to_CO2]])+AZ474*EXP(-1/life2_CO2)</f>
        <v>2.4058790668917501E-6</v>
      </c>
      <c r="BA475" s="113">
        <f>p_3*(inventory[[#This Row],[CO2_flux]]+inventory[[#This Row],[CH4_to_CO2]])+BA474*EXP(-1/life3_CO2)</f>
        <v>9.2113821702017844E-18</v>
      </c>
      <c r="BB475" s="113">
        <f>IF(fossil_CH4,K474*(1-EXP(-1/life_CH4))*CH4_to_CO2,0)</f>
        <v>4.6924132369272935E-18</v>
      </c>
    </row>
    <row r="476" spans="1:54" x14ac:dyDescent="0.2">
      <c r="A476" s="43">
        <v>469</v>
      </c>
      <c r="B476" s="107">
        <v>0</v>
      </c>
      <c r="C476" s="107">
        <v>0</v>
      </c>
      <c r="D476" s="107">
        <v>0</v>
      </c>
      <c r="E476" s="107">
        <v>0</v>
      </c>
      <c r="F476" s="107">
        <v>0</v>
      </c>
      <c r="G476" s="107">
        <v>0</v>
      </c>
      <c r="H476" s="131">
        <f>SUM(inventory[[#This Row],[CO2_IRF]:[other_IRF]])</f>
        <v>5.2169686700045883E-10</v>
      </c>
      <c r="I476" s="133">
        <f>SUM(inventory[[#This Row],[CO2_temp]:[other_temp]])</f>
        <v>2.0482453531485741E-13</v>
      </c>
      <c r="J476" s="117">
        <f>SUM(inventory[[#This Row],[CO2_mass0]:[CO2_mass3]])</f>
        <v>0.68124211308126981</v>
      </c>
      <c r="K476" s="117">
        <f>inventory[[#This Row],[CH4_flux]]+K475*EXP(-1/life_CH4)</f>
        <v>3.7485381440922606E-17</v>
      </c>
      <c r="L476" s="117">
        <f>inventory[[#This Row],[Gas1_flux]]+L475*EXP(-1/life_gas1)</f>
        <v>2.0732908512802246E-2</v>
      </c>
      <c r="M476" s="117">
        <f>inventory[[#This Row],[Gas2_flux]]+M475*EXP(-1/life_gas2)</f>
        <v>0</v>
      </c>
      <c r="N476" s="140">
        <f>inventory[[#This Row],[Gas3_flux]]+N475*EXP(-1/life_gas3)</f>
        <v>2.9763664448717072E-5</v>
      </c>
      <c r="O476" s="3">
        <f>inventory[[#This Row],[CO2]]*A_CO2</f>
        <v>1.1933318094844601E-15</v>
      </c>
      <c r="P476" s="3">
        <f>inventory[[#This Row],[CH4]]*A_CH4</f>
        <v>7.891664241656462E-30</v>
      </c>
      <c r="Q476" s="3">
        <f>inventory[[#This Row],[gas1]]*A_gas1</f>
        <v>7.3982587977054449E-15</v>
      </c>
      <c r="R476" s="3">
        <f>inventory[[#This Row],[gas2]]*A_gas2</f>
        <v>0</v>
      </c>
      <c r="S476" s="3">
        <f>inventory[[#This Row],[gas3]]*A_gas3</f>
        <v>3.1722776917604517E-16</v>
      </c>
      <c r="T476" s="142">
        <f>inventory[[#This Row],[Other_forcing]]/earth_area</f>
        <v>0</v>
      </c>
      <c r="U476" s="3">
        <f>U475+A_CO2*(AX475+AY475*life1_CO2*(1-EXP(-1/life1_CO2))+AZ475*life2_CO2*(1-EXP(-1/life2_CO2))+BA475*life3_CO2*(1-EXP(-1/life3_CO2)))</f>
        <v>7.185561789256213E-13</v>
      </c>
      <c r="V476" s="3">
        <f t="shared" si="91"/>
        <v>2.6105279667692147E-12</v>
      </c>
      <c r="W476" s="3">
        <f t="shared" si="92"/>
        <v>4.2282028873152244E-11</v>
      </c>
      <c r="X476" s="3">
        <f t="shared" si="93"/>
        <v>-3.5199999999999995E-12</v>
      </c>
      <c r="Y476" s="3">
        <f t="shared" si="94"/>
        <v>4.796057539816117E-10</v>
      </c>
      <c r="Z476" s="142">
        <f>Z475+inventory[[#This Row],[Other_radfor]]</f>
        <v>0</v>
      </c>
      <c r="AA476" s="3">
        <f>SUM(inventory[[#This Row],[CO2_temp_s1]:[CO2_temp_s2]])</f>
        <v>1.1796286349202648E-15</v>
      </c>
      <c r="AB476" s="3">
        <f>inventory[[#This Row],[CH4_temp_s1]]+inventory[[#This Row],[CH4_temp_s2]]</f>
        <v>8.9719874286555271E-16</v>
      </c>
      <c r="AC476" s="3">
        <f>inventory[[#This Row],[gas1_temp_s1]]+inventory[[#This Row],[gas1_temp_s2]]</f>
        <v>2.4110737923292646E-14</v>
      </c>
      <c r="AD476" s="3">
        <f>inventory[[#This Row],[gas2_temp_s1]]+inventory[[#This Row],[gas2_temp_s2]]</f>
        <v>-1.173169103260646E-15</v>
      </c>
      <c r="AE476" s="3">
        <f>inventory[[#This Row],[gas3_temp_s1]]+inventory[[#This Row],[gas3_temp_s2]]</f>
        <v>1.7981013911703959E-13</v>
      </c>
      <c r="AF476" s="142">
        <f>inventory[[#This Row],[other_temp_s1]]+inventory[[#This Row],[other_temp_s2]]</f>
        <v>0</v>
      </c>
      <c r="AG476" s="118">
        <f>inventory[[#This Row],[CO2_flux]]+AG475</f>
        <v>1</v>
      </c>
      <c r="AH476" s="118">
        <f>inventory[[#This Row],[CH4_flux]]+AH475</f>
        <v>1</v>
      </c>
      <c r="AI476" s="118">
        <f>inventory[[#This Row],[Gas1_flux]]+AI475</f>
        <v>1</v>
      </c>
      <c r="AJ476" s="118">
        <f>inventory[[#This Row],[Gas2_flux]]+AJ475</f>
        <v>1</v>
      </c>
      <c r="AK476" s="144">
        <f>inventory[[#This Row],[Gas3_flux]]+AK475</f>
        <v>1</v>
      </c>
      <c r="AL476" s="113">
        <f>A_CO2*(AX475*clim_sens1*(1-EXP(-1/clim_time1))
+AY475*clim_sens1*life1_CO2/(life1_CO2-clim_time1)*(EXP(-1/life1_CO2)-EXP(-1/clim_time1))
+AZ475*clim_sens1*life2_CO2/(life2_CO2-clim_time1)*(EXP(-1/life2_CO2)-EXP(-1/clim_time1))
+BA475*clim_sens1*life3_CO2/(life3_CO2-clim_time1)*(EXP(-1/life3_CO2)-EXP(-1/clim_time1)))
+AL475*EXP(-1/clim_time1)</f>
        <v>7.5696565988016951E-16</v>
      </c>
      <c r="AM476" s="113">
        <f>A_CO2*(AX475*clim_sens2*(1-EXP(-1/clim_time2))
+AY475*clim_sens2*life1_CO2/(life1_CO2-clim_time2)*(EXP(-1/life1_CO2)-EXP(-1/clim_time2))
+AZ475*clim_sens2*life2_CO2/(life2_CO2-clim_time2)*(EXP(-1/life2_CO2)-EXP(-1/clim_time2))
+BA475*clim_sens2*life3_CO2/(life3_CO2-clim_time2)*(EXP(-1/life3_CO2)-EXP(-1/clim_time2)))
+AM475*EXP(-1/clim_time2)</f>
        <v>4.2266297504009524E-16</v>
      </c>
      <c r="AN476" s="113">
        <f t="shared" si="95"/>
        <v>1.5436884190515225E-29</v>
      </c>
      <c r="AO476" s="113">
        <f t="shared" si="96"/>
        <v>8.9719874286553733E-16</v>
      </c>
      <c r="AP476" s="113">
        <f t="shared" si="97"/>
        <v>5.016558236799364E-15</v>
      </c>
      <c r="AQ476" s="113">
        <f t="shared" si="98"/>
        <v>1.9094179686493284E-14</v>
      </c>
      <c r="AR476" s="113">
        <f t="shared" si="99"/>
        <v>-1.495385810574169E-37</v>
      </c>
      <c r="AS476" s="113">
        <f t="shared" si="100"/>
        <v>-1.173169103260646E-15</v>
      </c>
      <c r="AT476" s="113">
        <f t="shared" si="101"/>
        <v>2.4611154387305465E-16</v>
      </c>
      <c r="AU476" s="113">
        <f t="shared" si="102"/>
        <v>1.7956402757316655E-13</v>
      </c>
      <c r="AV476" s="113">
        <f t="shared" si="103"/>
        <v>0</v>
      </c>
      <c r="AW476" s="149">
        <f>T475*Other_forcing_efficacy*clim_sens2*(1-EXP(-1/clim_time2))
+AW475*EXP(-1/clim_time2)</f>
        <v>0</v>
      </c>
      <c r="AX476" s="113">
        <f>p_0*(inventory[[#This Row],[CO2_flux]]+inventory[[#This Row],[CH4_to_CO2]])+AX475</f>
        <v>0.51608749999999959</v>
      </c>
      <c r="AY476" s="113">
        <f>p_1*(inventory[[#This Row],[CO2_flux]]+inventory[[#This Row],[CH4_to_CO2]])+AY475*EXP(-1/life1_CO2)</f>
        <v>0.16515227215174288</v>
      </c>
      <c r="AZ476" s="113">
        <f>p_2*(inventory[[#This Row],[CO2_flux]]+inventory[[#This Row],[CH4_to_CO2]])+AZ475*EXP(-1/life2_CO2)</f>
        <v>2.3409295273560185E-6</v>
      </c>
      <c r="BA476" s="113">
        <f>p_3*(inventory[[#This Row],[CO2_flux]]+inventory[[#This Row],[CH4_to_CO2]])+BA475*EXP(-1/life3_CO2)</f>
        <v>8.4976933024609308E-18</v>
      </c>
      <c r="BB476" s="113">
        <f>IF(fossil_CH4,K475*(1-EXP(-1/life_CH4))*CH4_to_CO2,0)</f>
        <v>4.328849655680129E-18</v>
      </c>
    </row>
    <row r="477" spans="1:54" x14ac:dyDescent="0.2">
      <c r="A477" s="43">
        <v>470</v>
      </c>
      <c r="B477" s="107">
        <v>0</v>
      </c>
      <c r="C477" s="107">
        <v>0</v>
      </c>
      <c r="D477" s="107">
        <v>0</v>
      </c>
      <c r="E477" s="107">
        <v>0</v>
      </c>
      <c r="F477" s="107">
        <v>0</v>
      </c>
      <c r="G477" s="107">
        <v>0</v>
      </c>
      <c r="H477" s="131">
        <f>SUM(inventory[[#This Row],[CO2_IRF]:[other_IRF]])</f>
        <v>5.2170574146627245E-10</v>
      </c>
      <c r="I477" s="133">
        <f>SUM(inventory[[#This Row],[CO2_temp]:[other_temp]])</f>
        <v>2.0430176171205648E-13</v>
      </c>
      <c r="J477" s="117">
        <f>SUM(inventory[[#This Row],[CO2_mass0]:[CO2_mass3]])</f>
        <v>0.68082383721409656</v>
      </c>
      <c r="K477" s="117">
        <f>inventory[[#This Row],[CH4_flux]]+K476*EXP(-1/life_CH4)</f>
        <v>3.4581050804859111E-17</v>
      </c>
      <c r="L477" s="117">
        <f>inventory[[#This Row],[Gas1_flux]]+L476*EXP(-1/life_gas1)</f>
        <v>2.056226825772324E-2</v>
      </c>
      <c r="M477" s="117">
        <f>inventory[[#This Row],[Gas2_flux]]+M476*EXP(-1/life_gas2)</f>
        <v>0</v>
      </c>
      <c r="N477" s="140">
        <f>inventory[[#This Row],[Gas3_flux]]+N476*EXP(-1/life_gas3)</f>
        <v>2.9109544599802055E-5</v>
      </c>
      <c r="O477" s="3">
        <f>inventory[[#This Row],[CO2]]*A_CO2</f>
        <v>1.1925991156479327E-15</v>
      </c>
      <c r="P477" s="3">
        <f>inventory[[#This Row],[CH4]]*A_CH4</f>
        <v>7.2802258263186896E-30</v>
      </c>
      <c r="Q477" s="3">
        <f>inventory[[#This Row],[gas1]]*A_gas1</f>
        <v>7.3373681239439013E-15</v>
      </c>
      <c r="R477" s="3">
        <f>inventory[[#This Row],[gas2]]*A_gas2</f>
        <v>0</v>
      </c>
      <c r="S477" s="3">
        <f>inventory[[#This Row],[gas3]]*A_gas3</f>
        <v>3.1025601404143753E-16</v>
      </c>
      <c r="T477" s="142">
        <f>inventory[[#This Row],[Other_forcing]]/earth_area</f>
        <v>0</v>
      </c>
      <c r="U477" s="3">
        <f>U476+A_CO2*(AX476+AY476*life1_CO2*(1-EXP(-1/life1_CO2))+AZ476*life2_CO2*(1-EXP(-1/life2_CO2))+BA476*life3_CO2*(1-EXP(-1/life3_CO2)))</f>
        <v>7.1974914423314653E-13</v>
      </c>
      <c r="V477" s="3">
        <f t="shared" si="91"/>
        <v>2.6105279667692147E-12</v>
      </c>
      <c r="W477" s="3">
        <f t="shared" si="92"/>
        <v>4.2289396644677392E-11</v>
      </c>
      <c r="X477" s="3">
        <f t="shared" si="93"/>
        <v>-3.5199999999999995E-12</v>
      </c>
      <c r="Y477" s="3">
        <f t="shared" si="94"/>
        <v>4.7960606771059271E-10</v>
      </c>
      <c r="Z477" s="142">
        <f>Z476+inventory[[#This Row],[Other_radfor]]</f>
        <v>0</v>
      </c>
      <c r="AA477" s="3">
        <f>SUM(inventory[[#This Row],[CO2_temp_s1]:[CO2_temp_s2]])</f>
        <v>1.1793735882116916E-15</v>
      </c>
      <c r="AB477" s="3">
        <f>inventory[[#This Row],[CH4_temp_s1]]+inventory[[#This Row],[CH4_temp_s2]]</f>
        <v>8.9501045433494553E-16</v>
      </c>
      <c r="AC477" s="3">
        <f>inventory[[#This Row],[gas1_temp_s1]]+inventory[[#This Row],[gas1_temp_s2]]</f>
        <v>2.4030587653366394E-14</v>
      </c>
      <c r="AD477" s="3">
        <f>inventory[[#This Row],[gas2_temp_s1]]+inventory[[#This Row],[gas2_temp_s2]]</f>
        <v>-1.1703077166241387E-15</v>
      </c>
      <c r="AE477" s="3">
        <f>inventory[[#This Row],[gas3_temp_s1]]+inventory[[#This Row],[gas3_temp_s2]]</f>
        <v>1.7936709773276758E-13</v>
      </c>
      <c r="AF477" s="142">
        <f>inventory[[#This Row],[other_temp_s1]]+inventory[[#This Row],[other_temp_s2]]</f>
        <v>0</v>
      </c>
      <c r="AG477" s="118">
        <f>inventory[[#This Row],[CO2_flux]]+AG476</f>
        <v>1</v>
      </c>
      <c r="AH477" s="118">
        <f>inventory[[#This Row],[CH4_flux]]+AH476</f>
        <v>1</v>
      </c>
      <c r="AI477" s="118">
        <f>inventory[[#This Row],[Gas1_flux]]+AI476</f>
        <v>1</v>
      </c>
      <c r="AJ477" s="118">
        <f>inventory[[#This Row],[Gas2_flux]]+AJ476</f>
        <v>1</v>
      </c>
      <c r="AK477" s="144">
        <f>inventory[[#This Row],[Gas3_flux]]+AK476</f>
        <v>1</v>
      </c>
      <c r="AL477" s="113">
        <f>A_CO2*(AX476*clim_sens1*(1-EXP(-1/clim_time1))
+AY476*clim_sens1*life1_CO2/(life1_CO2-clim_time1)*(EXP(-1/life1_CO2)-EXP(-1/clim_time1))
+AZ476*clim_sens1*life2_CO2/(life2_CO2-clim_time1)*(EXP(-1/life2_CO2)-EXP(-1/clim_time1))
+BA476*clim_sens1*life3_CO2/(life3_CO2-clim_time1)*(EXP(-1/life3_CO2)-EXP(-1/clim_time1)))
+AL476*EXP(-1/clim_time1)</f>
        <v>7.5649324967479288E-16</v>
      </c>
      <c r="AM477" s="113">
        <f>A_CO2*(AX476*clim_sens2*(1-EXP(-1/clim_time2))
+AY476*clim_sens2*life1_CO2/(life1_CO2-clim_time2)*(EXP(-1/life1_CO2)-EXP(-1/clim_time2))
+AZ476*clim_sens2*life2_CO2/(life2_CO2-clim_time2)*(EXP(-1/life2_CO2)-EXP(-1/clim_time2))
+BA476*clim_sens2*life3_CO2/(life3_CO2-clim_time2)*(EXP(-1/life3_CO2)-EXP(-1/clim_time2)))
+AM476*EXP(-1/clim_time2)</f>
        <v>4.2288033853689876E-16</v>
      </c>
      <c r="AN477" s="113">
        <f t="shared" si="95"/>
        <v>1.4240849532377512E-29</v>
      </c>
      <c r="AO477" s="113">
        <f t="shared" si="96"/>
        <v>8.9501045433493133E-16</v>
      </c>
      <c r="AP477" s="113">
        <f t="shared" si="97"/>
        <v>4.9752699256770944E-15</v>
      </c>
      <c r="AQ477" s="113">
        <f t="shared" si="98"/>
        <v>1.9055317727689299E-14</v>
      </c>
      <c r="AR477" s="113">
        <f t="shared" si="99"/>
        <v>-1.3275519695108413E-37</v>
      </c>
      <c r="AS477" s="113">
        <f t="shared" si="100"/>
        <v>-1.1703077166241387E-15</v>
      </c>
      <c r="AT477" s="113">
        <f t="shared" si="101"/>
        <v>2.4070271909034472E-16</v>
      </c>
      <c r="AU477" s="113">
        <f t="shared" si="102"/>
        <v>1.7912639501367722E-13</v>
      </c>
      <c r="AV477" s="113">
        <f t="shared" si="103"/>
        <v>0</v>
      </c>
      <c r="AW477" s="149">
        <f>T476*Other_forcing_efficacy*clim_sens2*(1-EXP(-1/clim_time2))
+AW476*EXP(-1/clim_time2)</f>
        <v>0</v>
      </c>
      <c r="AX477" s="113">
        <f>p_0*(inventory[[#This Row],[CO2_flux]]+inventory[[#This Row],[CH4_to_CO2]])+AX476</f>
        <v>0.51608749999999959</v>
      </c>
      <c r="AY477" s="113">
        <f>p_1*(inventory[[#This Row],[CO2_flux]]+inventory[[#This Row],[CH4_to_CO2]])+AY476*EXP(-1/life1_CO2)</f>
        <v>0.16473405948071981</v>
      </c>
      <c r="AZ477" s="113">
        <f>p_2*(inventory[[#This Row],[CO2_flux]]+inventory[[#This Row],[CH4_to_CO2]])+AZ476*EXP(-1/life2_CO2)</f>
        <v>2.2777333771505352E-6</v>
      </c>
      <c r="BA477" s="113">
        <f>p_3*(inventory[[#This Row],[CO2_flux]]+inventory[[#This Row],[CH4_to_CO2]])+BA476*EXP(-1/life3_CO2)</f>
        <v>7.8393003491144376E-18</v>
      </c>
      <c r="BB477" s="113">
        <f>IF(fossil_CH4,K476*(1-EXP(-1/life_CH4))*CH4_to_CO2,0)</f>
        <v>3.9934546245873021E-18</v>
      </c>
    </row>
    <row r="478" spans="1:54" x14ac:dyDescent="0.2">
      <c r="A478" s="43">
        <v>471</v>
      </c>
      <c r="B478" s="107">
        <v>0</v>
      </c>
      <c r="C478" s="107">
        <v>0</v>
      </c>
      <c r="D478" s="107">
        <v>0</v>
      </c>
      <c r="E478" s="107">
        <v>0</v>
      </c>
      <c r="F478" s="107">
        <v>0</v>
      </c>
      <c r="G478" s="107">
        <v>0</v>
      </c>
      <c r="H478" s="131">
        <f>SUM(inventory[[#This Row],[CO2_IRF]:[other_IRF]])</f>
        <v>5.2171454766570888E-10</v>
      </c>
      <c r="I478" s="133">
        <f>SUM(inventory[[#This Row],[CO2_temp]:[other_temp]])</f>
        <v>2.0378053657730095E-13</v>
      </c>
      <c r="J478" s="117">
        <f>SUM(inventory[[#This Row],[CO2_mass0]:[CO2_mass3]])</f>
        <v>0.68040662208677694</v>
      </c>
      <c r="K478" s="117">
        <f>inventory[[#This Row],[CH4_flux]]+K477*EXP(-1/life_CH4)</f>
        <v>3.1901744861604756E-17</v>
      </c>
      <c r="L478" s="117">
        <f>inventory[[#This Row],[Gas1_flux]]+L477*EXP(-1/life_gas1)</f>
        <v>2.0393032441227244E-2</v>
      </c>
      <c r="M478" s="117">
        <f>inventory[[#This Row],[Gas2_flux]]+M477*EXP(-1/life_gas2)</f>
        <v>0</v>
      </c>
      <c r="N478" s="140">
        <f>inventory[[#This Row],[Gas3_flux]]+N477*EXP(-1/life_gas3)</f>
        <v>2.8469800426216997E-5</v>
      </c>
      <c r="O478" s="3">
        <f>inventory[[#This Row],[CO2]]*A_CO2</f>
        <v>1.1918682799094069E-15</v>
      </c>
      <c r="P478" s="3">
        <f>inventory[[#This Row],[CH4]]*A_CH4</f>
        <v>6.7161610604802644E-30</v>
      </c>
      <c r="Q478" s="3">
        <f>inventory[[#This Row],[gas1]]*A_gas1</f>
        <v>7.2769786051503747E-15</v>
      </c>
      <c r="R478" s="3">
        <f>inventory[[#This Row],[gas2]]*A_gas2</f>
        <v>0</v>
      </c>
      <c r="S478" s="3">
        <f>inventory[[#This Row],[gas3]]*A_gas3</f>
        <v>3.0343747805842928E-16</v>
      </c>
      <c r="T478" s="142">
        <f>inventory[[#This Row],[Other_forcing]]/earth_area</f>
        <v>0</v>
      </c>
      <c r="U478" s="3">
        <f>U477+A_CO2*(AX477+AY477*life1_CO2*(1-EXP(-1/life1_CO2))+AZ477*life2_CO2*(1-EXP(-1/life2_CO2))+BA477*life3_CO2*(1-EXP(-1/life3_CO2)))</f>
        <v>7.2094137777628303E-13</v>
      </c>
      <c r="V478" s="3">
        <f t="shared" si="91"/>
        <v>2.6105279667692147E-12</v>
      </c>
      <c r="W478" s="3">
        <f t="shared" si="92"/>
        <v>4.2296703776451411E-11</v>
      </c>
      <c r="X478" s="3">
        <f t="shared" si="93"/>
        <v>-3.5199999999999995E-12</v>
      </c>
      <c r="Y478" s="3">
        <f t="shared" si="94"/>
        <v>4.7960637454471198E-10</v>
      </c>
      <c r="Z478" s="142">
        <f>Z477+inventory[[#This Row],[Other_radfor]]</f>
        <v>0</v>
      </c>
      <c r="AA478" s="3">
        <f>SUM(inventory[[#This Row],[CO2_temp_s1]:[CO2_temp_s2]])</f>
        <v>1.1791184441702457E-15</v>
      </c>
      <c r="AB478" s="3">
        <f>inventory[[#This Row],[CH4_temp_s1]]+inventory[[#This Row],[CH4_temp_s2]]</f>
        <v>8.9282750309078859E-16</v>
      </c>
      <c r="AC478" s="3">
        <f>inventory[[#This Row],[gas1_temp_s1]]+inventory[[#This Row],[gas1_temp_s2]]</f>
        <v>2.3950808538475237E-14</v>
      </c>
      <c r="AD478" s="3">
        <f>inventory[[#This Row],[gas2_temp_s1]]+inventory[[#This Row],[gas2_temp_s2]]</f>
        <v>-1.1674533089759639E-15</v>
      </c>
      <c r="AE478" s="3">
        <f>inventory[[#This Row],[gas3_temp_s1]]+inventory[[#This Row],[gas3_temp_s2]]</f>
        <v>1.7892523540054064E-13</v>
      </c>
      <c r="AF478" s="142">
        <f>inventory[[#This Row],[other_temp_s1]]+inventory[[#This Row],[other_temp_s2]]</f>
        <v>0</v>
      </c>
      <c r="AG478" s="118">
        <f>inventory[[#This Row],[CO2_flux]]+AG477</f>
        <v>1</v>
      </c>
      <c r="AH478" s="118">
        <f>inventory[[#This Row],[CH4_flux]]+AH477</f>
        <v>1</v>
      </c>
      <c r="AI478" s="118">
        <f>inventory[[#This Row],[Gas1_flux]]+AI477</f>
        <v>1</v>
      </c>
      <c r="AJ478" s="118">
        <f>inventory[[#This Row],[Gas2_flux]]+AJ477</f>
        <v>1</v>
      </c>
      <c r="AK478" s="144">
        <f>inventory[[#This Row],[Gas3_flux]]+AK477</f>
        <v>1</v>
      </c>
      <c r="AL478" s="113">
        <f>A_CO2*(AX477*clim_sens1*(1-EXP(-1/clim_time1))
+AY477*clim_sens1*life1_CO2/(life1_CO2-clim_time1)*(EXP(-1/life1_CO2)-EXP(-1/clim_time1))
+AZ477*clim_sens1*life2_CO2/(life2_CO2-clim_time1)*(EXP(-1/life2_CO2)-EXP(-1/clim_time1))
+BA477*clim_sens1*life3_CO2/(life3_CO2-clim_time1)*(EXP(-1/life3_CO2)-EXP(-1/clim_time1)))
+AL477*EXP(-1/clim_time1)</f>
        <v>7.5602203796579617E-16</v>
      </c>
      <c r="AM478" s="113">
        <f>A_CO2*(AX477*clim_sens2*(1-EXP(-1/clim_time2))
+AY477*clim_sens2*life1_CO2/(life1_CO2-clim_time2)*(EXP(-1/life1_CO2)-EXP(-1/clim_time2))
+AZ477*clim_sens2*life2_CO2/(life2_CO2-clim_time2)*(EXP(-1/life2_CO2)-EXP(-1/clim_time2))
+BA477*clim_sens2*life3_CO2/(life3_CO2-clim_time2)*(EXP(-1/life3_CO2)-EXP(-1/clim_time2)))
+AM477*EXP(-1/clim_time2)</f>
        <v>4.2309640620444946E-16</v>
      </c>
      <c r="AN478" s="113">
        <f t="shared" si="95"/>
        <v>1.3137482467095647E-29</v>
      </c>
      <c r="AO478" s="113">
        <f t="shared" si="96"/>
        <v>8.9282750309077538E-16</v>
      </c>
      <c r="AP478" s="113">
        <f t="shared" si="97"/>
        <v>4.9343214341193265E-15</v>
      </c>
      <c r="AQ478" s="113">
        <f t="shared" si="98"/>
        <v>1.9016487104355909E-14</v>
      </c>
      <c r="AR478" s="113">
        <f t="shared" si="99"/>
        <v>-1.1785548714518188E-37</v>
      </c>
      <c r="AS478" s="113">
        <f t="shared" si="100"/>
        <v>-1.1674533089759639E-15</v>
      </c>
      <c r="AT478" s="113">
        <f t="shared" si="101"/>
        <v>2.3541276473959283E-16</v>
      </c>
      <c r="AU478" s="113">
        <f t="shared" si="102"/>
        <v>1.7868982263580105E-13</v>
      </c>
      <c r="AV478" s="113">
        <f t="shared" si="103"/>
        <v>0</v>
      </c>
      <c r="AW478" s="149">
        <f>T477*Other_forcing_efficacy*clim_sens2*(1-EXP(-1/clim_time2))
+AW477*EXP(-1/clim_time2)</f>
        <v>0</v>
      </c>
      <c r="AX478" s="113">
        <f>p_0*(inventory[[#This Row],[CO2_flux]]+inventory[[#This Row],[CH4_to_CO2]])+AX477</f>
        <v>0.51608749999999959</v>
      </c>
      <c r="AY478" s="113">
        <f>p_1*(inventory[[#This Row],[CO2_flux]]+inventory[[#This Row],[CH4_to_CO2]])+AY477*EXP(-1/life1_CO2)</f>
        <v>0.16431690584349584</v>
      </c>
      <c r="AZ478" s="113">
        <f>p_2*(inventory[[#This Row],[CO2_flux]]+inventory[[#This Row],[CH4_to_CO2]])+AZ477*EXP(-1/life2_CO2)</f>
        <v>2.2162432814648443E-6</v>
      </c>
      <c r="BA478" s="113">
        <f>p_3*(inventory[[#This Row],[CO2_flux]]+inventory[[#This Row],[CH4_to_CO2]])+BA477*EXP(-1/life3_CO2)</f>
        <v>7.2319190368789245E-18</v>
      </c>
      <c r="BB478" s="113">
        <f>IF(fossil_CH4,K477*(1-EXP(-1/life_CH4))*CH4_to_CO2,0)</f>
        <v>3.6840456719747372E-18</v>
      </c>
    </row>
    <row r="479" spans="1:54" x14ac:dyDescent="0.2">
      <c r="A479" s="43">
        <v>472</v>
      </c>
      <c r="B479" s="107">
        <v>0</v>
      </c>
      <c r="C479" s="107">
        <v>0</v>
      </c>
      <c r="D479" s="107">
        <v>0</v>
      </c>
      <c r="E479" s="107">
        <v>0</v>
      </c>
      <c r="F479" s="107">
        <v>0</v>
      </c>
      <c r="G479" s="107">
        <v>0</v>
      </c>
      <c r="H479" s="131">
        <f>SUM(inventory[[#This Row],[CO2_IRF]:[other_IRF]])</f>
        <v>5.217232862512427E-10</v>
      </c>
      <c r="I479" s="133">
        <f>SUM(inventory[[#This Row],[CO2_temp]:[other_temp]])</f>
        <v>2.032608525258511E-13</v>
      </c>
      <c r="J479" s="117">
        <f>SUM(inventory[[#This Row],[CO2_mass0]:[CO2_mass3]])</f>
        <v>0.67999046497147819</v>
      </c>
      <c r="K479" s="117">
        <f>inventory[[#This Row],[CH4_flux]]+K478*EXP(-1/life_CH4)</f>
        <v>2.9430028918378668E-17</v>
      </c>
      <c r="L479" s="117">
        <f>inventory[[#This Row],[Gas1_flux]]+L478*EXP(-1/life_gas1)</f>
        <v>2.0225189504214491E-2</v>
      </c>
      <c r="M479" s="117">
        <f>inventory[[#This Row],[Gas2_flux]]+M478*EXP(-1/life_gas2)</f>
        <v>0</v>
      </c>
      <c r="N479" s="140">
        <f>inventory[[#This Row],[Gas3_flux]]+N478*EXP(-1/life_gas3)</f>
        <v>2.7844115991912052E-5</v>
      </c>
      <c r="O479" s="3">
        <f>inventory[[#This Row],[CO2]]*A_CO2</f>
        <v>1.1911392974905382E-15</v>
      </c>
      <c r="P479" s="3">
        <f>inventory[[#This Row],[CH4]]*A_CH4</f>
        <v>6.1957994801817932E-30</v>
      </c>
      <c r="Q479" s="3">
        <f>inventory[[#This Row],[gas1]]*A_gas1</f>
        <v>7.2170861166159956E-15</v>
      </c>
      <c r="R479" s="3">
        <f>inventory[[#This Row],[gas2]]*A_gas2</f>
        <v>0</v>
      </c>
      <c r="S479" s="3">
        <f>inventory[[#This Row],[gas3]]*A_gas3</f>
        <v>2.9676879391018793E-16</v>
      </c>
      <c r="T479" s="142">
        <f>inventory[[#This Row],[Other_forcing]]/earth_area</f>
        <v>0</v>
      </c>
      <c r="U479" s="3">
        <f>U478+A_CO2*(AX478+AY478*life1_CO2*(1-EXP(-1/life1_CO2))+AZ478*life2_CO2*(1-EXP(-1/life2_CO2))+BA478*life3_CO2*(1-EXP(-1/life3_CO2)))</f>
        <v>7.2213288141073842E-13</v>
      </c>
      <c r="V479" s="3">
        <f t="shared" si="91"/>
        <v>2.6105279667692147E-12</v>
      </c>
      <c r="W479" s="3">
        <f t="shared" si="92"/>
        <v>4.2303950767564069E-11</v>
      </c>
      <c r="X479" s="3">
        <f t="shared" si="93"/>
        <v>-3.5199999999999995E-12</v>
      </c>
      <c r="Y479" s="3">
        <f t="shared" si="94"/>
        <v>4.7960667463549866E-10</v>
      </c>
      <c r="Z479" s="142">
        <f>Z478+inventory[[#This Row],[Other_radfor]]</f>
        <v>0</v>
      </c>
      <c r="AA479" s="3">
        <f>SUM(inventory[[#This Row],[CO2_temp_s1]:[CO2_temp_s2]])</f>
        <v>1.178863204803348E-15</v>
      </c>
      <c r="AB479" s="3">
        <f>inventory[[#This Row],[CH4_temp_s1]]+inventory[[#This Row],[CH4_temp_s2]]</f>
        <v>8.9064987611531601E-16</v>
      </c>
      <c r="AC479" s="3">
        <f>inventory[[#This Row],[gas1_temp_s1]]+inventory[[#This Row],[gas1_temp_s2]]</f>
        <v>2.3871398227555433E-14</v>
      </c>
      <c r="AD479" s="3">
        <f>inventory[[#This Row],[gas2_temp_s1]]+inventory[[#This Row],[gas2_temp_s2]]</f>
        <v>-1.1646058632942072E-15</v>
      </c>
      <c r="AE479" s="3">
        <f>inventory[[#This Row],[gas3_temp_s1]]+inventory[[#This Row],[gas3_temp_s2]]</f>
        <v>1.7848454708067122E-13</v>
      </c>
      <c r="AF479" s="142">
        <f>inventory[[#This Row],[other_temp_s1]]+inventory[[#This Row],[other_temp_s2]]</f>
        <v>0</v>
      </c>
      <c r="AG479" s="118">
        <f>inventory[[#This Row],[CO2_flux]]+AG478</f>
        <v>1</v>
      </c>
      <c r="AH479" s="118">
        <f>inventory[[#This Row],[CH4_flux]]+AH478</f>
        <v>1</v>
      </c>
      <c r="AI479" s="118">
        <f>inventory[[#This Row],[Gas1_flux]]+AI478</f>
        <v>1</v>
      </c>
      <c r="AJ479" s="118">
        <f>inventory[[#This Row],[Gas2_flux]]+AJ478</f>
        <v>1</v>
      </c>
      <c r="AK479" s="144">
        <f>inventory[[#This Row],[Gas3_flux]]+AK478</f>
        <v>1</v>
      </c>
      <c r="AL479" s="113">
        <f>A_CO2*(AX478*clim_sens1*(1-EXP(-1/clim_time1))
+AY478*clim_sens1*life1_CO2/(life1_CO2-clim_time1)*(EXP(-1/life1_CO2)-EXP(-1/clim_time1))
+AZ478*clim_sens1*life2_CO2/(life2_CO2-clim_time1)*(EXP(-1/life2_CO2)-EXP(-1/clim_time1))
+BA478*clim_sens1*life3_CO2/(life3_CO2-clim_time1)*(EXP(-1/life3_CO2)-EXP(-1/clim_time1)))
+AL478*EXP(-1/clim_time1)</f>
        <v>7.5555202165834118E-16</v>
      </c>
      <c r="AM479" s="113">
        <f>A_CO2*(AX478*clim_sens2*(1-EXP(-1/clim_time2))
+AY478*clim_sens2*life1_CO2/(life1_CO2-clim_time2)*(EXP(-1/life1_CO2)-EXP(-1/clim_time2))
+AZ478*clim_sens2*life2_CO2/(life2_CO2-clim_time2)*(EXP(-1/life2_CO2)-EXP(-1/clim_time2))
+BA478*clim_sens2*life3_CO2/(life3_CO2-clim_time2)*(EXP(-1/life3_CO2)-EXP(-1/clim_time2)))
+AM478*EXP(-1/clim_time2)</f>
        <v>4.233111831450068E-16</v>
      </c>
      <c r="AN479" s="113">
        <f t="shared" si="95"/>
        <v>1.2119603200447484E-29</v>
      </c>
      <c r="AO479" s="113">
        <f t="shared" si="96"/>
        <v>8.9064987611530398E-16</v>
      </c>
      <c r="AP479" s="113">
        <f t="shared" si="97"/>
        <v>4.8937099652730717E-15</v>
      </c>
      <c r="AQ479" s="113">
        <f t="shared" si="98"/>
        <v>1.8977688262282362E-14</v>
      </c>
      <c r="AR479" s="113">
        <f t="shared" si="99"/>
        <v>-1.0462803844391948E-37</v>
      </c>
      <c r="AS479" s="113">
        <f t="shared" si="100"/>
        <v>-1.1646058632942072E-15</v>
      </c>
      <c r="AT479" s="113">
        <f t="shared" si="101"/>
        <v>2.3023906839015808E-16</v>
      </c>
      <c r="AU479" s="113">
        <f t="shared" si="102"/>
        <v>1.7825430801228107E-13</v>
      </c>
      <c r="AV479" s="113">
        <f t="shared" si="103"/>
        <v>0</v>
      </c>
      <c r="AW479" s="149">
        <f>T478*Other_forcing_efficacy*clim_sens2*(1-EXP(-1/clim_time2))
+AW478*EXP(-1/clim_time2)</f>
        <v>0</v>
      </c>
      <c r="AX479" s="113">
        <f>p_0*(inventory[[#This Row],[CO2_flux]]+inventory[[#This Row],[CH4_to_CO2]])+AX478</f>
        <v>0.51608749999999959</v>
      </c>
      <c r="AY479" s="113">
        <f>p_1*(inventory[[#This Row],[CO2_flux]]+inventory[[#This Row],[CH4_to_CO2]])+AY478*EXP(-1/life1_CO2)</f>
        <v>0.16390080855829522</v>
      </c>
      <c r="AZ479" s="113">
        <f>p_2*(inventory[[#This Row],[CO2_flux]]+inventory[[#This Row],[CH4_to_CO2]])+AZ478*EXP(-1/life2_CO2)</f>
        <v>2.1564131833474579E-6</v>
      </c>
      <c r="BA479" s="113">
        <f>p_3*(inventory[[#This Row],[CO2_flux]]+inventory[[#This Row],[CH4_to_CO2]])+BA478*EXP(-1/life3_CO2)</f>
        <v>6.6715970337684428E-18</v>
      </c>
      <c r="BB479" s="113">
        <f>IF(fossil_CH4,K478*(1-EXP(-1/life_CH4))*CH4_to_CO2,0)</f>
        <v>3.3986094219358746E-18</v>
      </c>
    </row>
    <row r="480" spans="1:54" x14ac:dyDescent="0.2">
      <c r="A480" s="43">
        <v>473</v>
      </c>
      <c r="B480" s="107">
        <v>0</v>
      </c>
      <c r="C480" s="107">
        <v>0</v>
      </c>
      <c r="D480" s="107">
        <v>0</v>
      </c>
      <c r="E480" s="107">
        <v>0</v>
      </c>
      <c r="F480" s="107">
        <v>0</v>
      </c>
      <c r="G480" s="107">
        <v>0</v>
      </c>
      <c r="H480" s="131">
        <f>SUM(inventory[[#This Row],[CO2_IRF]:[other_IRF]])</f>
        <v>5.2173195786790595E-10</v>
      </c>
      <c r="I480" s="133">
        <f>SUM(inventory[[#This Row],[CO2_temp]:[other_temp]])</f>
        <v>2.0274270225043265E-13</v>
      </c>
      <c r="J480" s="117">
        <f>SUM(inventory[[#This Row],[CO2_mass0]:[CO2_mass3]])</f>
        <v>0.67957536314840206</v>
      </c>
      <c r="K480" s="117">
        <f>inventory[[#This Row],[CH4_flux]]+K479*EXP(-1/life_CH4)</f>
        <v>2.7149819105318861E-17</v>
      </c>
      <c r="L480" s="117">
        <f>inventory[[#This Row],[Gas1_flux]]+L479*EXP(-1/life_gas1)</f>
        <v>2.0058727982721288E-2</v>
      </c>
      <c r="M480" s="117">
        <f>inventory[[#This Row],[Gas2_flux]]+M479*EXP(-1/life_gas2)</f>
        <v>0</v>
      </c>
      <c r="N480" s="140">
        <f>inventory[[#This Row],[Gas3_flux]]+N479*EXP(-1/life_gas3)</f>
        <v>2.7232182304204227E-5</v>
      </c>
      <c r="O480" s="3">
        <f>inventory[[#This Row],[CO2]]*A_CO2</f>
        <v>1.1904121636270556E-15</v>
      </c>
      <c r="P480" s="3">
        <f>inventory[[#This Row],[CH4]]*A_CH4</f>
        <v>5.7157550054161302E-30</v>
      </c>
      <c r="Q480" s="3">
        <f>inventory[[#This Row],[gas1]]*A_gas1</f>
        <v>7.1576865675799274E-15</v>
      </c>
      <c r="R480" s="3">
        <f>inventory[[#This Row],[gas2]]*A_gas2</f>
        <v>0</v>
      </c>
      <c r="S480" s="3">
        <f>inventory[[#This Row],[gas3]]*A_gas3</f>
        <v>2.9024666828383245E-16</v>
      </c>
      <c r="T480" s="142">
        <f>inventory[[#This Row],[Other_forcing]]/earth_area</f>
        <v>0</v>
      </c>
      <c r="U480" s="3">
        <f>U479+A_CO2*(AX479+AY479*life1_CO2*(1-EXP(-1/life1_CO2))+AZ479*life2_CO2*(1-EXP(-1/life2_CO2))+BA479*life3_CO2*(1-EXP(-1/life3_CO2)))</f>
        <v>7.2332365698744907E-13</v>
      </c>
      <c r="V480" s="3">
        <f t="shared" si="91"/>
        <v>2.6105279667692147E-12</v>
      </c>
      <c r="W480" s="3">
        <f t="shared" si="92"/>
        <v>4.2311138112997432E-11</v>
      </c>
      <c r="X480" s="3">
        <f t="shared" si="93"/>
        <v>-3.5199999999999995E-12</v>
      </c>
      <c r="Y480" s="3">
        <f t="shared" si="94"/>
        <v>4.7960696813115188E-10</v>
      </c>
      <c r="Z480" s="142">
        <f>Z479+inventory[[#This Row],[Other_radfor]]</f>
        <v>0</v>
      </c>
      <c r="AA480" s="3">
        <f>SUM(inventory[[#This Row],[CO2_temp_s1]:[CO2_temp_s2]])</f>
        <v>1.178607872110437E-15</v>
      </c>
      <c r="AB480" s="3">
        <f>inventory[[#This Row],[CH4_temp_s1]]+inventory[[#This Row],[CH4_temp_s2]]</f>
        <v>8.8847756042251354E-16</v>
      </c>
      <c r="AC480" s="3">
        <f>inventory[[#This Row],[gas1_temp_s1]]+inventory[[#This Row],[gas1_temp_s2]]</f>
        <v>2.3792354387177127E-14</v>
      </c>
      <c r="AD480" s="3">
        <f>inventory[[#This Row],[gas2_temp_s1]]+inventory[[#This Row],[gas2_temp_s2]]</f>
        <v>-1.1617653625984711E-15</v>
      </c>
      <c r="AE480" s="3">
        <f>inventory[[#This Row],[gas3_temp_s1]]+inventory[[#This Row],[gas3_temp_s2]]</f>
        <v>1.7804502779332104E-13</v>
      </c>
      <c r="AF480" s="142">
        <f>inventory[[#This Row],[other_temp_s1]]+inventory[[#This Row],[other_temp_s2]]</f>
        <v>0</v>
      </c>
      <c r="AG480" s="118">
        <f>inventory[[#This Row],[CO2_flux]]+AG479</f>
        <v>1</v>
      </c>
      <c r="AH480" s="118">
        <f>inventory[[#This Row],[CH4_flux]]+AH479</f>
        <v>1</v>
      </c>
      <c r="AI480" s="118">
        <f>inventory[[#This Row],[Gas1_flux]]+AI479</f>
        <v>1</v>
      </c>
      <c r="AJ480" s="118">
        <f>inventory[[#This Row],[Gas2_flux]]+AJ479</f>
        <v>1</v>
      </c>
      <c r="AK480" s="144">
        <f>inventory[[#This Row],[Gas3_flux]]+AK479</f>
        <v>1</v>
      </c>
      <c r="AL480" s="113">
        <f>A_CO2*(AX479*clim_sens1*(1-EXP(-1/clim_time1))
+AY479*clim_sens1*life1_CO2/(life1_CO2-clim_time1)*(EXP(-1/life1_CO2)-EXP(-1/clim_time1))
+AZ479*clim_sens1*life2_CO2/(life2_CO2-clim_time1)*(EXP(-1/life2_CO2)-EXP(-1/clim_time1))
+BA479*clim_sens1*life3_CO2/(life3_CO2-clim_time1)*(EXP(-1/life3_CO2)-EXP(-1/clim_time1)))
+AL479*EXP(-1/clim_time1)</f>
        <v>7.5508319766704371E-16</v>
      </c>
      <c r="AM480" s="113">
        <f>A_CO2*(AX479*clim_sens2*(1-EXP(-1/clim_time2))
+AY479*clim_sens2*life1_CO2/(life1_CO2-clim_time2)*(EXP(-1/life1_CO2)-EXP(-1/clim_time2))
+AZ479*clim_sens2*life2_CO2/(life2_CO2-clim_time2)*(EXP(-1/life2_CO2)-EXP(-1/clim_time2))
+BA479*clim_sens2*life3_CO2/(life3_CO2-clim_time2)*(EXP(-1/life3_CO2)-EXP(-1/clim_time2)))
+AM479*EXP(-1/clim_time2)</f>
        <v>4.2352467444339333E-16</v>
      </c>
      <c r="AN480" s="113">
        <f t="shared" si="95"/>
        <v>1.1180588221622973E-29</v>
      </c>
      <c r="AO480" s="113">
        <f t="shared" si="96"/>
        <v>8.884775604225023E-16</v>
      </c>
      <c r="AP480" s="113">
        <f t="shared" si="97"/>
        <v>4.8534327453045736E-15</v>
      </c>
      <c r="AQ480" s="113">
        <f t="shared" si="98"/>
        <v>1.8938921641872552E-14</v>
      </c>
      <c r="AR480" s="113">
        <f t="shared" si="99"/>
        <v>-9.2885165500500191E-38</v>
      </c>
      <c r="AS480" s="113">
        <f t="shared" si="100"/>
        <v>-1.1617653625984711E-15</v>
      </c>
      <c r="AT480" s="113">
        <f t="shared" si="101"/>
        <v>2.2517907502512079E-16</v>
      </c>
      <c r="AU480" s="113">
        <f t="shared" si="102"/>
        <v>1.7781984871829592E-13</v>
      </c>
      <c r="AV480" s="113">
        <f t="shared" si="103"/>
        <v>0</v>
      </c>
      <c r="AW480" s="149">
        <f>T479*Other_forcing_efficacy*clim_sens2*(1-EXP(-1/clim_time2))
+AW479*EXP(-1/clim_time2)</f>
        <v>0</v>
      </c>
      <c r="AX480" s="113">
        <f>p_0*(inventory[[#This Row],[CO2_flux]]+inventory[[#This Row],[CH4_to_CO2]])+AX479</f>
        <v>0.51608749999999959</v>
      </c>
      <c r="AY480" s="113">
        <f>p_1*(inventory[[#This Row],[CO2_flux]]+inventory[[#This Row],[CH4_to_CO2]])+AY479*EXP(-1/life1_CO2)</f>
        <v>0.16348576495013326</v>
      </c>
      <c r="AZ480" s="113">
        <f>p_2*(inventory[[#This Row],[CO2_flux]]+inventory[[#This Row],[CH4_to_CO2]])+AZ479*EXP(-1/life2_CO2)</f>
        <v>2.098198269208548E-6</v>
      </c>
      <c r="BA480" s="113">
        <f>p_3*(inventory[[#This Row],[CO2_flux]]+inventory[[#This Row],[CH4_to_CO2]])+BA479*EXP(-1/life3_CO2)</f>
        <v>6.1546882306078931E-18</v>
      </c>
      <c r="BB480" s="113">
        <f>IF(fossil_CH4,K479*(1-EXP(-1/life_CH4))*CH4_to_CO2,0)</f>
        <v>3.1352884929572351E-18</v>
      </c>
    </row>
    <row r="481" spans="1:54" x14ac:dyDescent="0.2">
      <c r="A481" s="43">
        <v>474</v>
      </c>
      <c r="B481" s="107">
        <v>0</v>
      </c>
      <c r="C481" s="107">
        <v>0</v>
      </c>
      <c r="D481" s="107">
        <v>0</v>
      </c>
      <c r="E481" s="107">
        <v>0</v>
      </c>
      <c r="F481" s="107">
        <v>0</v>
      </c>
      <c r="G481" s="107">
        <v>0</v>
      </c>
      <c r="H481" s="131">
        <f>SUM(inventory[[#This Row],[CO2_IRF]:[other_IRF]])</f>
        <v>5.2174056315339511E-10</v>
      </c>
      <c r="I481" s="133">
        <f>SUM(inventory[[#This Row],[CO2_temp]:[other_temp]])</f>
        <v>2.0222607851990472E-13</v>
      </c>
      <c r="J481" s="117">
        <f>SUM(inventory[[#This Row],[CO2_mass0]:[CO2_mass3]])</f>
        <v>0.67916131390573387</v>
      </c>
      <c r="K481" s="117">
        <f>inventory[[#This Row],[CH4_flux]]+K480*EXP(-1/life_CH4)</f>
        <v>2.5046277715045661E-17</v>
      </c>
      <c r="L481" s="117">
        <f>inventory[[#This Row],[Gas1_flux]]+L480*EXP(-1/life_gas1)</f>
        <v>1.989363650713703E-2</v>
      </c>
      <c r="M481" s="117">
        <f>inventory[[#This Row],[Gas2_flux]]+M480*EXP(-1/life_gas2)</f>
        <v>0</v>
      </c>
      <c r="N481" s="140">
        <f>inventory[[#This Row],[Gas3_flux]]+N480*EXP(-1/life_gas3)</f>
        <v>2.6633697161182124E-5</v>
      </c>
      <c r="O481" s="3">
        <f>inventory[[#This Row],[CO2]]*A_CO2</f>
        <v>1.1896868735686738E-15</v>
      </c>
      <c r="P481" s="3">
        <f>inventory[[#This Row],[CH4]]*A_CH4</f>
        <v>5.2729039063383249E-30</v>
      </c>
      <c r="Q481" s="3">
        <f>inventory[[#This Row],[gas1]]*A_gas1</f>
        <v>7.0987759009499547E-15</v>
      </c>
      <c r="R481" s="3">
        <f>inventory[[#This Row],[gas2]]*A_gas2</f>
        <v>0</v>
      </c>
      <c r="S481" s="3">
        <f>inventory[[#This Row],[gas3]]*A_gas3</f>
        <v>2.8386788024403876E-16</v>
      </c>
      <c r="T481" s="142">
        <f>inventory[[#This Row],[Other_forcing]]/earth_area</f>
        <v>0</v>
      </c>
      <c r="U481" s="3">
        <f>U480+A_CO2*(AX480+AY480*life1_CO2*(1-EXP(-1/life1_CO2))+AZ480*life2_CO2*(1-EXP(-1/life2_CO2))+BA480*life3_CO2*(1-EXP(-1/life3_CO2)))</f>
        <v>7.2451370635259405E-13</v>
      </c>
      <c r="V481" s="3">
        <f t="shared" si="91"/>
        <v>2.6105279667692147E-12</v>
      </c>
      <c r="W481" s="3">
        <f t="shared" si="92"/>
        <v>4.231826630365966E-11</v>
      </c>
      <c r="X481" s="3">
        <f t="shared" si="93"/>
        <v>-3.5199999999999995E-12</v>
      </c>
      <c r="Y481" s="3">
        <f t="shared" si="94"/>
        <v>4.7960725517661364E-10</v>
      </c>
      <c r="Z481" s="142">
        <f>Z480+inventory[[#This Row],[Other_radfor]]</f>
        <v>0</v>
      </c>
      <c r="AA481" s="3">
        <f>SUM(inventory[[#This Row],[CO2_temp_s1]:[CO2_temp_s2]])</f>
        <v>1.1783524480829582E-15</v>
      </c>
      <c r="AB481" s="3">
        <f>inventory[[#This Row],[CH4_temp_s1]]+inventory[[#This Row],[CH4_temp_s2]]</f>
        <v>8.8631054305803932E-16</v>
      </c>
      <c r="AC481" s="3">
        <f>inventory[[#This Row],[gas1_temp_s1]]+inventory[[#This Row],[gas1_temp_s2]]</f>
        <v>2.3713674701403395E-14</v>
      </c>
      <c r="AD481" s="3">
        <f>inventory[[#This Row],[gas2_temp_s1]]+inventory[[#This Row],[gas2_temp_s2]]</f>
        <v>-1.1589317899497738E-15</v>
      </c>
      <c r="AE481" s="3">
        <f>inventory[[#This Row],[gas3_temp_s1]]+inventory[[#This Row],[gas3_temp_s2]]</f>
        <v>1.7760667261731009E-13</v>
      </c>
      <c r="AF481" s="142">
        <f>inventory[[#This Row],[other_temp_s1]]+inventory[[#This Row],[other_temp_s2]]</f>
        <v>0</v>
      </c>
      <c r="AG481" s="118">
        <f>inventory[[#This Row],[CO2_flux]]+AG480</f>
        <v>1</v>
      </c>
      <c r="AH481" s="118">
        <f>inventory[[#This Row],[CH4_flux]]+AH480</f>
        <v>1</v>
      </c>
      <c r="AI481" s="118">
        <f>inventory[[#This Row],[Gas1_flux]]+AI480</f>
        <v>1</v>
      </c>
      <c r="AJ481" s="118">
        <f>inventory[[#This Row],[Gas2_flux]]+AJ480</f>
        <v>1</v>
      </c>
      <c r="AK481" s="144">
        <f>inventory[[#This Row],[Gas3_flux]]+AK480</f>
        <v>1</v>
      </c>
      <c r="AL481" s="113">
        <f>A_CO2*(AX480*clim_sens1*(1-EXP(-1/clim_time1))
+AY480*clim_sens1*life1_CO2/(life1_CO2-clim_time1)*(EXP(-1/life1_CO2)-EXP(-1/clim_time1))
+AZ480*clim_sens1*life2_CO2/(life2_CO2-clim_time1)*(EXP(-1/life2_CO2)-EXP(-1/clim_time1))
+BA480*clim_sens1*life3_CO2/(life3_CO2-clim_time1)*(EXP(-1/life3_CO2)-EXP(-1/clim_time1)))
+AL480*EXP(-1/clim_time1)</f>
        <v>7.5461556291590643E-16</v>
      </c>
      <c r="AM481" s="113">
        <f>A_CO2*(AX480*clim_sens2*(1-EXP(-1/clim_time2))
+AY480*clim_sens2*life1_CO2/(life1_CO2-clim_time2)*(EXP(-1/life1_CO2)-EXP(-1/clim_time2))
+AZ480*clim_sens2*life2_CO2/(life2_CO2-clim_time2)*(EXP(-1/life2_CO2)-EXP(-1/clim_time2))
+BA480*clim_sens2*life3_CO2/(life3_CO2-clim_time2)*(EXP(-1/life3_CO2)-EXP(-1/clim_time2)))
+AM480*EXP(-1/clim_time2)</f>
        <v>4.2373688516705178E-16</v>
      </c>
      <c r="AN481" s="113">
        <f t="shared" si="95"/>
        <v>1.0314327202931564E-29</v>
      </c>
      <c r="AO481" s="113">
        <f t="shared" si="96"/>
        <v>8.8631054305802896E-16</v>
      </c>
      <c r="AP481" s="113">
        <f t="shared" si="97"/>
        <v>4.8134870232098575E-15</v>
      </c>
      <c r="AQ481" s="113">
        <f t="shared" si="98"/>
        <v>1.8900187678193538E-14</v>
      </c>
      <c r="AR481" s="113">
        <f t="shared" si="99"/>
        <v>-8.2460247734451449E-38</v>
      </c>
      <c r="AS481" s="113">
        <f t="shared" si="100"/>
        <v>-1.1589317899497738E-15</v>
      </c>
      <c r="AT481" s="113">
        <f t="shared" si="101"/>
        <v>2.20230285779494E-16</v>
      </c>
      <c r="AU481" s="113">
        <f t="shared" si="102"/>
        <v>1.7738644233153061E-13</v>
      </c>
      <c r="AV481" s="113">
        <f t="shared" si="103"/>
        <v>0</v>
      </c>
      <c r="AW481" s="149">
        <f>T480*Other_forcing_efficacy*clim_sens2*(1-EXP(-1/clim_time2))
+AW480*EXP(-1/clim_time2)</f>
        <v>0</v>
      </c>
      <c r="AX481" s="113">
        <f>p_0*(inventory[[#This Row],[CO2_flux]]+inventory[[#This Row],[CH4_to_CO2]])+AX480</f>
        <v>0.51608749999999959</v>
      </c>
      <c r="AY481" s="113">
        <f>p_1*(inventory[[#This Row],[CO2_flux]]+inventory[[#This Row],[CH4_to_CO2]])+AY480*EXP(-1/life1_CO2)</f>
        <v>0.16307177235079909</v>
      </c>
      <c r="AZ481" s="113">
        <f>p_2*(inventory[[#This Row],[CO2_flux]]+inventory[[#This Row],[CH4_to_CO2]])+AZ480*EXP(-1/life2_CO2)</f>
        <v>2.0415549352539347E-6</v>
      </c>
      <c r="BA481" s="113">
        <f>p_3*(inventory[[#This Row],[CO2_flux]]+inventory[[#This Row],[CH4_to_CO2]])+BA480*EXP(-1/life3_CO2)</f>
        <v>5.6778290151895973E-18</v>
      </c>
      <c r="BB481" s="113">
        <f>IF(fossil_CH4,K480*(1-EXP(-1/life_CH4))*CH4_to_CO2,0)</f>
        <v>2.892369411625648E-18</v>
      </c>
    </row>
    <row r="482" spans="1:54" x14ac:dyDescent="0.2">
      <c r="A482" s="43">
        <v>475</v>
      </c>
      <c r="B482" s="107">
        <v>0</v>
      </c>
      <c r="C482" s="107">
        <v>0</v>
      </c>
      <c r="D482" s="107">
        <v>0</v>
      </c>
      <c r="E482" s="107">
        <v>0</v>
      </c>
      <c r="F482" s="107">
        <v>0</v>
      </c>
      <c r="G482" s="107">
        <v>0</v>
      </c>
      <c r="H482" s="131">
        <f>SUM(inventory[[#This Row],[CO2_IRF]:[other_IRF]])</f>
        <v>5.2174910273817608E-10</v>
      </c>
      <c r="I482" s="133">
        <f>SUM(inventory[[#This Row],[CO2_temp]:[other_temp]])</f>
        <v>2.017109741779548E-13</v>
      </c>
      <c r="J482" s="117">
        <f>SUM(inventory[[#This Row],[CO2_mass0]:[CO2_mass3]])</f>
        <v>0.67874831453959283</v>
      </c>
      <c r="K482" s="117">
        <f>inventory[[#This Row],[CH4_flux]]+K481*EXP(-1/life_CH4)</f>
        <v>2.3105716651213225E-17</v>
      </c>
      <c r="L482" s="117">
        <f>inventory[[#This Row],[Gas1_flux]]+L481*EXP(-1/life_gas1)</f>
        <v>1.9729903801427612E-2</v>
      </c>
      <c r="M482" s="117">
        <f>inventory[[#This Row],[Gas2_flux]]+M481*EXP(-1/life_gas2)</f>
        <v>0</v>
      </c>
      <c r="N482" s="140">
        <f>inventory[[#This Row],[Gas3_flux]]+N481*EXP(-1/life_gas3)</f>
        <v>2.604836500246429E-5</v>
      </c>
      <c r="O482" s="3">
        <f>inventory[[#This Row],[CO2]]*A_CO2</f>
        <v>1.1889634225790045E-15</v>
      </c>
      <c r="P482" s="3">
        <f>inventory[[#This Row],[CH4]]*A_CH4</f>
        <v>4.864364476632035E-30</v>
      </c>
      <c r="Q482" s="3">
        <f>inventory[[#This Row],[gas1]]*A_gas1</f>
        <v>7.0403500930253771E-15</v>
      </c>
      <c r="R482" s="3">
        <f>inventory[[#This Row],[gas2]]*A_gas2</f>
        <v>0</v>
      </c>
      <c r="S482" s="3">
        <f>inventory[[#This Row],[gas3]]*A_gas3</f>
        <v>2.776292796423894E-16</v>
      </c>
      <c r="T482" s="142">
        <f>inventory[[#This Row],[Other_forcing]]/earth_area</f>
        <v>0</v>
      </c>
      <c r="U482" s="3">
        <f>U481+A_CO2*(AX481+AY481*life1_CO2*(1-EXP(-1/life1_CO2))+AZ481*life2_CO2*(1-EXP(-1/life2_CO2))+BA481*life3_CO2*(1-EXP(-1/life3_CO2)))</f>
        <v>7.2570303134760919E-13</v>
      </c>
      <c r="V482" s="3">
        <f t="shared" si="91"/>
        <v>2.6105279667692147E-12</v>
      </c>
      <c r="W482" s="3">
        <f t="shared" si="92"/>
        <v>4.2325335826418533E-11</v>
      </c>
      <c r="X482" s="3">
        <f t="shared" si="93"/>
        <v>-3.5199999999999995E-12</v>
      </c>
      <c r="Y482" s="3">
        <f t="shared" si="94"/>
        <v>4.7960753591364067E-10</v>
      </c>
      <c r="Z482" s="142">
        <f>Z481+inventory[[#This Row],[Other_radfor]]</f>
        <v>0</v>
      </c>
      <c r="AA482" s="3">
        <f>SUM(inventory[[#This Row],[CO2_temp_s1]:[CO2_temp_s2]])</f>
        <v>1.1780969347043544E-15</v>
      </c>
      <c r="AB482" s="3">
        <f>inventory[[#This Row],[CH4_temp_s1]]+inventory[[#This Row],[CH4_temp_s2]]</f>
        <v>8.841488110991477E-16</v>
      </c>
      <c r="AC482" s="3">
        <f>inventory[[#This Row],[gas1_temp_s1]]+inventory[[#This Row],[gas1_temp_s2]]</f>
        <v>2.3635356871650466E-14</v>
      </c>
      <c r="AD482" s="3">
        <f>inventory[[#This Row],[gas2_temp_s1]]+inventory[[#This Row],[gas2_temp_s2]]</f>
        <v>-1.1561051284504479E-15</v>
      </c>
      <c r="AE482" s="3">
        <f>inventory[[#This Row],[gas3_temp_s1]]+inventory[[#This Row],[gas3_temp_s2]]</f>
        <v>1.7716947668895129E-13</v>
      </c>
      <c r="AF482" s="142">
        <f>inventory[[#This Row],[other_temp_s1]]+inventory[[#This Row],[other_temp_s2]]</f>
        <v>0</v>
      </c>
      <c r="AG482" s="118">
        <f>inventory[[#This Row],[CO2_flux]]+AG481</f>
        <v>1</v>
      </c>
      <c r="AH482" s="118">
        <f>inventory[[#This Row],[CH4_flux]]+AH481</f>
        <v>1</v>
      </c>
      <c r="AI482" s="118">
        <f>inventory[[#This Row],[Gas1_flux]]+AI481</f>
        <v>1</v>
      </c>
      <c r="AJ482" s="118">
        <f>inventory[[#This Row],[Gas2_flux]]+AJ481</f>
        <v>1</v>
      </c>
      <c r="AK482" s="144">
        <f>inventory[[#This Row],[Gas3_flux]]+AK481</f>
        <v>1</v>
      </c>
      <c r="AL482" s="113">
        <f>A_CO2*(AX481*clim_sens1*(1-EXP(-1/clim_time1))
+AY481*clim_sens1*life1_CO2/(life1_CO2-clim_time1)*(EXP(-1/life1_CO2)-EXP(-1/clim_time1))
+AZ481*clim_sens1*life2_CO2/(life2_CO2-clim_time1)*(EXP(-1/life2_CO2)-EXP(-1/clim_time1))
+BA481*clim_sens1*life3_CO2/(life3_CO2-clim_time1)*(EXP(-1/life3_CO2)-EXP(-1/clim_time1)))
+AL481*EXP(-1/clim_time1)</f>
        <v>7.541491143382521E-16</v>
      </c>
      <c r="AM482" s="113">
        <f>A_CO2*(AX481*clim_sens2*(1-EXP(-1/clim_time2))
+AY481*clim_sens2*life1_CO2/(life1_CO2-clim_time2)*(EXP(-1/life1_CO2)-EXP(-1/clim_time2))
+AZ481*clim_sens2*life2_CO2/(life2_CO2-clim_time2)*(EXP(-1/life2_CO2)-EXP(-1/clim_time2))
+BA481*clim_sens2*life3_CO2/(life3_CO2-clim_time2)*(EXP(-1/life3_CO2)-EXP(-1/clim_time2)))
+AM481*EXP(-1/clim_time2)</f>
        <v>4.2394782036610232E-16</v>
      </c>
      <c r="AN482" s="113">
        <f t="shared" si="95"/>
        <v>9.5151832388779287E-30</v>
      </c>
      <c r="AO482" s="113">
        <f t="shared" si="96"/>
        <v>8.8414881109913824E-16</v>
      </c>
      <c r="AP482" s="113">
        <f t="shared" si="97"/>
        <v>4.7738700706268261E-15</v>
      </c>
      <c r="AQ482" s="113">
        <f t="shared" si="98"/>
        <v>1.886148680102364E-14</v>
      </c>
      <c r="AR482" s="113">
        <f t="shared" si="99"/>
        <v>-7.3205365138639812E-38</v>
      </c>
      <c r="AS482" s="113">
        <f t="shared" si="100"/>
        <v>-1.1561051284504479E-15</v>
      </c>
      <c r="AT482" s="113">
        <f t="shared" si="101"/>
        <v>2.1539025670616519E-16</v>
      </c>
      <c r="AU482" s="113">
        <f t="shared" si="102"/>
        <v>1.7695408643224511E-13</v>
      </c>
      <c r="AV482" s="113">
        <f t="shared" si="103"/>
        <v>0</v>
      </c>
      <c r="AW482" s="149">
        <f>T481*Other_forcing_efficacy*clim_sens2*(1-EXP(-1/clim_time2))
+AW481*EXP(-1/clim_time2)</f>
        <v>0</v>
      </c>
      <c r="AX482" s="113">
        <f>p_0*(inventory[[#This Row],[CO2_flux]]+inventory[[#This Row],[CH4_to_CO2]])+AX481</f>
        <v>0.51608749999999959</v>
      </c>
      <c r="AY482" s="113">
        <f>p_1*(inventory[[#This Row],[CO2_flux]]+inventory[[#This Row],[CH4_to_CO2]])+AY481*EXP(-1/life1_CO2)</f>
        <v>0.1626588280988385</v>
      </c>
      <c r="AZ482" s="113">
        <f>p_2*(inventory[[#This Row],[CO2_flux]]+inventory[[#This Row],[CH4_to_CO2]])+AZ481*EXP(-1/life2_CO2)</f>
        <v>1.9864407548252256E-6</v>
      </c>
      <c r="BA482" s="113">
        <f>p_3*(inventory[[#This Row],[CO2_flux]]+inventory[[#This Row],[CH4_to_CO2]])+BA481*EXP(-1/life3_CO2)</f>
        <v>5.2379163846849763E-18</v>
      </c>
      <c r="BB482" s="113">
        <f>IF(fossil_CH4,K481*(1-EXP(-1/life_CH4))*CH4_to_CO2,0)</f>
        <v>2.6682714627696005E-18</v>
      </c>
    </row>
    <row r="483" spans="1:54" x14ac:dyDescent="0.2">
      <c r="A483" s="43">
        <v>476</v>
      </c>
      <c r="B483" s="107">
        <v>0</v>
      </c>
      <c r="C483" s="107">
        <v>0</v>
      </c>
      <c r="D483" s="107">
        <v>0</v>
      </c>
      <c r="E483" s="107">
        <v>0</v>
      </c>
      <c r="F483" s="107">
        <v>0</v>
      </c>
      <c r="G483" s="107">
        <v>0</v>
      </c>
      <c r="H483" s="131">
        <f>SUM(inventory[[#This Row],[CO2_IRF]:[other_IRF]])</f>
        <v>5.2175757724558745E-10</v>
      </c>
      <c r="I483" s="133">
        <f>SUM(inventory[[#This Row],[CO2_temp]:[other_temp]])</f>
        <v>2.0119738214182017E-13</v>
      </c>
      <c r="J483" s="117">
        <f>SUM(inventory[[#This Row],[CO2_mass0]:[CO2_mass3]])</f>
        <v>0.67833636235398298</v>
      </c>
      <c r="K483" s="117">
        <f>inventory[[#This Row],[CH4_flux]]+K482*EXP(-1/life_CH4)</f>
        <v>2.1315508357772708E-17</v>
      </c>
      <c r="L483" s="117">
        <f>inventory[[#This Row],[Gas1_flux]]+L482*EXP(-1/life_gas1)</f>
        <v>1.9567518682365278E-2</v>
      </c>
      <c r="M483" s="117">
        <f>inventory[[#This Row],[Gas2_flux]]+M482*EXP(-1/life_gas2)</f>
        <v>0</v>
      </c>
      <c r="N483" s="140">
        <f>inventory[[#This Row],[Gas3_flux]]+N482*EXP(-1/life_gas3)</f>
        <v>2.5475896763237462E-5</v>
      </c>
      <c r="O483" s="3">
        <f>inventory[[#This Row],[CO2]]*A_CO2</f>
        <v>1.1882418059354717E-15</v>
      </c>
      <c r="P483" s="3">
        <f>inventory[[#This Row],[CH4]]*A_CH4</f>
        <v>4.4874782817635948E-30</v>
      </c>
      <c r="Q483" s="3">
        <f>inventory[[#This Row],[gas1]]*A_gas1</f>
        <v>6.9824051532221882E-15</v>
      </c>
      <c r="R483" s="3">
        <f>inventory[[#This Row],[gas2]]*A_gas2</f>
        <v>0</v>
      </c>
      <c r="S483" s="3">
        <f>inventory[[#This Row],[gas3]]*A_gas3</f>
        <v>2.7152778556168006E-16</v>
      </c>
      <c r="T483" s="142">
        <f>inventory[[#This Row],[Other_forcing]]/earth_area</f>
        <v>0</v>
      </c>
      <c r="U483" s="3">
        <f>U482+A_CO2*(AX482+AY482*life1_CO2*(1-EXP(-1/life1_CO2))+AZ482*life2_CO2*(1-EXP(-1/life2_CO2))+BA482*life3_CO2*(1-EXP(-1/life3_CO2)))</f>
        <v>7.2689163380920067E-13</v>
      </c>
      <c r="V483" s="3">
        <f t="shared" si="91"/>
        <v>2.6105279667692147E-12</v>
      </c>
      <c r="W483" s="3">
        <f t="shared" si="92"/>
        <v>4.2332347164134717E-11</v>
      </c>
      <c r="X483" s="3">
        <f t="shared" si="93"/>
        <v>-3.5199999999999995E-12</v>
      </c>
      <c r="Y483" s="3">
        <f t="shared" si="94"/>
        <v>4.7960781048087434E-10</v>
      </c>
      <c r="Z483" s="142">
        <f>Z482+inventory[[#This Row],[Other_radfor]]</f>
        <v>0</v>
      </c>
      <c r="AA483" s="3">
        <f>SUM(inventory[[#This Row],[CO2_temp_s1]:[CO2_temp_s2]])</f>
        <v>1.1778413339500581E-15</v>
      </c>
      <c r="AB483" s="3">
        <f>inventory[[#This Row],[CH4_temp_s1]]+inventory[[#This Row],[CH4_temp_s2]]</f>
        <v>8.8199235165461221E-16</v>
      </c>
      <c r="AC483" s="3">
        <f>inventory[[#This Row],[gas1_temp_s1]]+inventory[[#This Row],[gas1_temp_s2]]</f>
        <v>2.3557398616549034E-14</v>
      </c>
      <c r="AD483" s="3">
        <f>inventory[[#This Row],[gas2_temp_s1]]+inventory[[#This Row],[gas2_temp_s2]]</f>
        <v>-1.1532853612440399E-15</v>
      </c>
      <c r="AE483" s="3">
        <f>inventory[[#This Row],[gas3_temp_s1]]+inventory[[#This Row],[gas3_temp_s2]]</f>
        <v>1.7673343520091052E-13</v>
      </c>
      <c r="AF483" s="142">
        <f>inventory[[#This Row],[other_temp_s1]]+inventory[[#This Row],[other_temp_s2]]</f>
        <v>0</v>
      </c>
      <c r="AG483" s="118">
        <f>inventory[[#This Row],[CO2_flux]]+AG482</f>
        <v>1</v>
      </c>
      <c r="AH483" s="118">
        <f>inventory[[#This Row],[CH4_flux]]+AH482</f>
        <v>1</v>
      </c>
      <c r="AI483" s="118">
        <f>inventory[[#This Row],[Gas1_flux]]+AI482</f>
        <v>1</v>
      </c>
      <c r="AJ483" s="118">
        <f>inventory[[#This Row],[Gas2_flux]]+AJ482</f>
        <v>1</v>
      </c>
      <c r="AK483" s="144">
        <f>inventory[[#This Row],[Gas3_flux]]+AK482</f>
        <v>1</v>
      </c>
      <c r="AL483" s="113">
        <f>A_CO2*(AX482*clim_sens1*(1-EXP(-1/clim_time1))
+AY482*clim_sens1*life1_CO2/(life1_CO2-clim_time1)*(EXP(-1/life1_CO2)-EXP(-1/clim_time1))
+AZ482*clim_sens1*life2_CO2/(life2_CO2-clim_time1)*(EXP(-1/life2_CO2)-EXP(-1/clim_time1))
+BA482*clim_sens1*life3_CO2/(life3_CO2-clim_time1)*(EXP(-1/life3_CO2)-EXP(-1/clim_time1)))
+AL482*EXP(-1/clim_time1)</f>
        <v>7.5368384887665906E-16</v>
      </c>
      <c r="AM483" s="113">
        <f>A_CO2*(AX482*clim_sens2*(1-EXP(-1/clim_time2))
+AY482*clim_sens2*life1_CO2/(life1_CO2-clim_time2)*(EXP(-1/life1_CO2)-EXP(-1/clim_time2))
+AZ482*clim_sens2*life2_CO2/(life2_CO2-clim_time2)*(EXP(-1/life2_CO2)-EXP(-1/clim_time2))
+BA482*clim_sens2*life3_CO2/(life3_CO2-clim_time2)*(EXP(-1/life3_CO2)-EXP(-1/clim_time2)))
+AM482*EXP(-1/clim_time2)</f>
        <v>4.2415748507339895E-16</v>
      </c>
      <c r="AN483" s="113">
        <f t="shared" si="95"/>
        <v>8.7779561658750142E-30</v>
      </c>
      <c r="AO483" s="113">
        <f t="shared" si="96"/>
        <v>8.8199235165460344E-16</v>
      </c>
      <c r="AP483" s="113">
        <f t="shared" si="97"/>
        <v>4.7345791816489101E-15</v>
      </c>
      <c r="AQ483" s="113">
        <f t="shared" si="98"/>
        <v>1.8822819434900124E-14</v>
      </c>
      <c r="AR483" s="113">
        <f t="shared" si="99"/>
        <v>-6.4989199430243875E-38</v>
      </c>
      <c r="AS483" s="113">
        <f t="shared" si="100"/>
        <v>-1.1532853612440399E-15</v>
      </c>
      <c r="AT483" s="113">
        <f t="shared" si="101"/>
        <v>2.1065659756895919E-16</v>
      </c>
      <c r="AU483" s="113">
        <f t="shared" si="102"/>
        <v>1.7652277860334155E-13</v>
      </c>
      <c r="AV483" s="113">
        <f t="shared" si="103"/>
        <v>0</v>
      </c>
      <c r="AW483" s="149">
        <f>T482*Other_forcing_efficacy*clim_sens2*(1-EXP(-1/clim_time2))
+AW482*EXP(-1/clim_time2)</f>
        <v>0</v>
      </c>
      <c r="AX483" s="113">
        <f>p_0*(inventory[[#This Row],[CO2_flux]]+inventory[[#This Row],[CH4_to_CO2]])+AX482</f>
        <v>0.51608749999999959</v>
      </c>
      <c r="AY483" s="113">
        <f>p_1*(inventory[[#This Row],[CO2_flux]]+inventory[[#This Row],[CH4_to_CO2]])+AY482*EXP(-1/life1_CO2)</f>
        <v>0.16224692953953684</v>
      </c>
      <c r="AZ483" s="113">
        <f>p_2*(inventory[[#This Row],[CO2_flux]]+inventory[[#This Row],[CH4_to_CO2]])+AZ482*EXP(-1/life2_CO2)</f>
        <v>1.9328144466216511E-6</v>
      </c>
      <c r="BA483" s="113">
        <f>p_3*(inventory[[#This Row],[CO2_flux]]+inventory[[#This Row],[CH4_to_CO2]])+BA482*EXP(-1/life3_CO2)</f>
        <v>4.8320877538851323E-18</v>
      </c>
      <c r="BB483" s="113">
        <f>IF(fossil_CH4,K482*(1-EXP(-1/life_CH4))*CH4_to_CO2,0)</f>
        <v>2.4615364034807126E-18</v>
      </c>
    </row>
    <row r="484" spans="1:54" x14ac:dyDescent="0.2">
      <c r="A484" s="43">
        <v>477</v>
      </c>
      <c r="B484" s="107">
        <v>0</v>
      </c>
      <c r="C484" s="107">
        <v>0</v>
      </c>
      <c r="D484" s="107">
        <v>0</v>
      </c>
      <c r="E484" s="107">
        <v>0</v>
      </c>
      <c r="F484" s="107">
        <v>0</v>
      </c>
      <c r="G484" s="107">
        <v>0</v>
      </c>
      <c r="H484" s="131">
        <f>SUM(inventory[[#This Row],[CO2_IRF]:[other_IRF]])</f>
        <v>5.2176598729194217E-10</v>
      </c>
      <c r="I484" s="133">
        <f>SUM(inventory[[#This Row],[CO2_temp]:[other_temp]])</f>
        <v>2.0068529540103512E-13</v>
      </c>
      <c r="J484" s="117">
        <f>SUM(inventory[[#This Row],[CO2_mass0]:[CO2_mass3]])</f>
        <v>0.67792545466074539</v>
      </c>
      <c r="K484" s="117">
        <f>inventory[[#This Row],[CH4_flux]]+K483*EXP(-1/life_CH4)</f>
        <v>1.9664003649348885E-17</v>
      </c>
      <c r="L484" s="117">
        <f>inventory[[#This Row],[Gas1_flux]]+L483*EXP(-1/life_gas1)</f>
        <v>1.9406470058764769E-2</v>
      </c>
      <c r="M484" s="117">
        <f>inventory[[#This Row],[Gas2_flux]]+M483*EXP(-1/life_gas2)</f>
        <v>0</v>
      </c>
      <c r="N484" s="140">
        <f>inventory[[#This Row],[Gas3_flux]]+N483*EXP(-1/life_gas3)</f>
        <v>2.4916009731502638E-5</v>
      </c>
      <c r="O484" s="3">
        <f>inventory[[#This Row],[CO2]]*A_CO2</f>
        <v>1.1875220189292275E-15</v>
      </c>
      <c r="P484" s="3">
        <f>inventory[[#This Row],[CH4]]*A_CH4</f>
        <v>4.1397928601029963E-30</v>
      </c>
      <c r="Q484" s="3">
        <f>inventory[[#This Row],[gas1]]*A_gas1</f>
        <v>6.9249371238005037E-15</v>
      </c>
      <c r="R484" s="3">
        <f>inventory[[#This Row],[gas2]]*A_gas2</f>
        <v>0</v>
      </c>
      <c r="S484" s="3">
        <f>inventory[[#This Row],[gas3]]*A_gas3</f>
        <v>2.6556038479441698E-16</v>
      </c>
      <c r="T484" s="142">
        <f>inventory[[#This Row],[Other_forcing]]/earth_area</f>
        <v>0</v>
      </c>
      <c r="U484" s="3">
        <f>U483+A_CO2*(AX483+AY483*life1_CO2*(1-EXP(-1/life1_CO2))+AZ483*life2_CO2*(1-EXP(-1/life2_CO2))+BA483*life3_CO2*(1-EXP(-1/life3_CO2)))</f>
        <v>7.2807951556935906E-13</v>
      </c>
      <c r="V484" s="3">
        <f t="shared" si="91"/>
        <v>2.6105279667692147E-12</v>
      </c>
      <c r="W484" s="3">
        <f t="shared" si="92"/>
        <v>4.2339300795694741E-11</v>
      </c>
      <c r="X484" s="3">
        <f t="shared" si="93"/>
        <v>-3.5199999999999995E-12</v>
      </c>
      <c r="Y484" s="3">
        <f t="shared" si="94"/>
        <v>4.7960807901390888E-10</v>
      </c>
      <c r="Z484" s="142">
        <f>Z483+inventory[[#This Row],[Other_radfor]]</f>
        <v>0</v>
      </c>
      <c r="AA484" s="3">
        <f>SUM(inventory[[#This Row],[CO2_temp_s1]:[CO2_temp_s2]])</f>
        <v>1.1775856477874837E-15</v>
      </c>
      <c r="AB484" s="3">
        <f>inventory[[#This Row],[CH4_temp_s1]]+inventory[[#This Row],[CH4_temp_s2]]</f>
        <v>8.7984115186464798E-16</v>
      </c>
      <c r="AC484" s="3">
        <f>inventory[[#This Row],[gas1_temp_s1]]+inventory[[#This Row],[gas1_temp_s2]]</f>
        <v>2.3479797671806761E-14</v>
      </c>
      <c r="AD484" s="3">
        <f>inventory[[#This Row],[gas2_temp_s1]]+inventory[[#This Row],[gas2_temp_s2]]</f>
        <v>-1.1504724715152094E-15</v>
      </c>
      <c r="AE484" s="3">
        <f>inventory[[#This Row],[gas3_temp_s1]]+inventory[[#This Row],[gas3_temp_s2]]</f>
        <v>1.7629854340109142E-13</v>
      </c>
      <c r="AF484" s="142">
        <f>inventory[[#This Row],[other_temp_s1]]+inventory[[#This Row],[other_temp_s2]]</f>
        <v>0</v>
      </c>
      <c r="AG484" s="118">
        <f>inventory[[#This Row],[CO2_flux]]+AG483</f>
        <v>1</v>
      </c>
      <c r="AH484" s="118">
        <f>inventory[[#This Row],[CH4_flux]]+AH483</f>
        <v>1</v>
      </c>
      <c r="AI484" s="118">
        <f>inventory[[#This Row],[Gas1_flux]]+AI483</f>
        <v>1</v>
      </c>
      <c r="AJ484" s="118">
        <f>inventory[[#This Row],[Gas2_flux]]+AJ483</f>
        <v>1</v>
      </c>
      <c r="AK484" s="144">
        <f>inventory[[#This Row],[Gas3_flux]]+AK483</f>
        <v>1</v>
      </c>
      <c r="AL484" s="113">
        <f>A_CO2*(AX483*clim_sens1*(1-EXP(-1/clim_time1))
+AY483*clim_sens1*life1_CO2/(life1_CO2-clim_time1)*(EXP(-1/life1_CO2)-EXP(-1/clim_time1))
+AZ483*clim_sens1*life2_CO2/(life2_CO2-clim_time1)*(EXP(-1/life2_CO2)-EXP(-1/clim_time1))
+BA483*clim_sens1*life3_CO2/(life3_CO2-clim_time1)*(EXP(-1/life3_CO2)-EXP(-1/clim_time1)))
+AL483*EXP(-1/clim_time1)</f>
        <v>7.532197634828973E-16</v>
      </c>
      <c r="AM484" s="113">
        <f>A_CO2*(AX483*clim_sens2*(1-EXP(-1/clim_time2))
+AY483*clim_sens2*life1_CO2/(life1_CO2-clim_time2)*(EXP(-1/life1_CO2)-EXP(-1/clim_time2))
+AZ483*clim_sens2*life2_CO2/(life2_CO2-clim_time2)*(EXP(-1/life2_CO2)-EXP(-1/clim_time2))
+BA483*clim_sens2*life3_CO2/(life3_CO2-clim_time2)*(EXP(-1/life3_CO2)-EXP(-1/clim_time2)))
+AM483*EXP(-1/clim_time2)</f>
        <v>4.2436588430458626E-16</v>
      </c>
      <c r="AN484" s="113">
        <f t="shared" si="95"/>
        <v>8.0978487239096868E-30</v>
      </c>
      <c r="AO484" s="113">
        <f t="shared" si="96"/>
        <v>8.7984115186463989E-16</v>
      </c>
      <c r="AP484" s="113">
        <f t="shared" si="97"/>
        <v>4.6956116726402515E-15</v>
      </c>
      <c r="AQ484" s="113">
        <f t="shared" si="98"/>
        <v>1.8784185999166509E-14</v>
      </c>
      <c r="AR484" s="113">
        <f t="shared" si="99"/>
        <v>-5.7695170764945481E-38</v>
      </c>
      <c r="AS484" s="113">
        <f t="shared" si="100"/>
        <v>-1.1504724715152094E-15</v>
      </c>
      <c r="AT484" s="113">
        <f t="shared" si="101"/>
        <v>2.0602697066222597E-16</v>
      </c>
      <c r="AU484" s="113">
        <f t="shared" si="102"/>
        <v>1.760925164304292E-13</v>
      </c>
      <c r="AV484" s="113">
        <f t="shared" si="103"/>
        <v>0</v>
      </c>
      <c r="AW484" s="149">
        <f>T483*Other_forcing_efficacy*clim_sens2*(1-EXP(-1/clim_time2))
+AW483*EXP(-1/clim_time2)</f>
        <v>0</v>
      </c>
      <c r="AX484" s="113">
        <f>p_0*(inventory[[#This Row],[CO2_flux]]+inventory[[#This Row],[CH4_to_CO2]])+AX483</f>
        <v>0.51608749999999959</v>
      </c>
      <c r="AY484" s="113">
        <f>p_1*(inventory[[#This Row],[CO2_flux]]+inventory[[#This Row],[CH4_to_CO2]])+AY483*EXP(-1/life1_CO2)</f>
        <v>0.16183607402490199</v>
      </c>
      <c r="AZ484" s="113">
        <f>p_2*(inventory[[#This Row],[CO2_flux]]+inventory[[#This Row],[CH4_to_CO2]])+AZ483*EXP(-1/life2_CO2)</f>
        <v>1.8806358437797844E-6</v>
      </c>
      <c r="BA484" s="113">
        <f>p_3*(inventory[[#This Row],[CO2_flux]]+inventory[[#This Row],[CH4_to_CO2]])+BA483*EXP(-1/life3_CO2)</f>
        <v>4.4577023278791695E-18</v>
      </c>
      <c r="BB484" s="113">
        <f>IF(fossil_CH4,K483*(1-EXP(-1/life_CH4))*CH4_to_CO2,0)</f>
        <v>2.2708189740827579E-18</v>
      </c>
    </row>
    <row r="485" spans="1:54" x14ac:dyDescent="0.2">
      <c r="A485" s="43">
        <v>478</v>
      </c>
      <c r="B485" s="107">
        <v>0</v>
      </c>
      <c r="C485" s="107">
        <v>0</v>
      </c>
      <c r="D485" s="107">
        <v>0</v>
      </c>
      <c r="E485" s="107">
        <v>0</v>
      </c>
      <c r="F485" s="107">
        <v>0</v>
      </c>
      <c r="G485" s="107">
        <v>0</v>
      </c>
      <c r="H485" s="131">
        <f>SUM(inventory[[#This Row],[CO2_IRF]:[other_IRF]])</f>
        <v>5.2177433348662698E-10</v>
      </c>
      <c r="I485" s="133">
        <f>SUM(inventory[[#This Row],[CO2_temp]:[other_temp]])</f>
        <v>2.0017470701620354E-13</v>
      </c>
      <c r="J485" s="117">
        <f>SUM(inventory[[#This Row],[CO2_mass0]:[CO2_mass3]])</f>
        <v>0.67751558877951068</v>
      </c>
      <c r="K485" s="117">
        <f>inventory[[#This Row],[CH4_flux]]+K484*EXP(-1/life_CH4)</f>
        <v>1.8140455908038703E-17</v>
      </c>
      <c r="L485" s="117">
        <f>inventory[[#This Row],[Gas1_flux]]+L484*EXP(-1/life_gas1)</f>
        <v>1.924674693072579E-2</v>
      </c>
      <c r="M485" s="117">
        <f>inventory[[#This Row],[Gas2_flux]]+M484*EXP(-1/life_gas2)</f>
        <v>0</v>
      </c>
      <c r="N485" s="140">
        <f>inventory[[#This Row],[Gas3_flux]]+N484*EXP(-1/life_gas3)</f>
        <v>2.436842740845847E-5</v>
      </c>
      <c r="O485" s="3">
        <f>inventory[[#This Row],[CO2]]*A_CO2</f>
        <v>1.1868040568650687E-15</v>
      </c>
      <c r="P485" s="3">
        <f>inventory[[#This Row],[CH4]]*A_CH4</f>
        <v>3.8190457643450685E-30</v>
      </c>
      <c r="Q485" s="3">
        <f>inventory[[#This Row],[gas1]]*A_gas1</f>
        <v>6.8679420795942484E-15</v>
      </c>
      <c r="R485" s="3">
        <f>inventory[[#This Row],[gas2]]*A_gas2</f>
        <v>0</v>
      </c>
      <c r="S485" s="3">
        <f>inventory[[#This Row],[gas3]]*A_gas3</f>
        <v>2.5972413035475149E-16</v>
      </c>
      <c r="T485" s="142">
        <f>inventory[[#This Row],[Other_forcing]]/earth_area</f>
        <v>0</v>
      </c>
      <c r="U485" s="3">
        <f>U484+A_CO2*(AX484+AY484*life1_CO2*(1-EXP(-1/life1_CO2))+AZ484*life2_CO2*(1-EXP(-1/life2_CO2))+BA484*life3_CO2*(1-EXP(-1/life3_CO2)))</f>
        <v>7.2926667845537301E-13</v>
      </c>
      <c r="V485" s="3">
        <f t="shared" si="91"/>
        <v>2.6105279667692147E-12</v>
      </c>
      <c r="W485" s="3">
        <f t="shared" si="92"/>
        <v>4.2346197196043695E-11</v>
      </c>
      <c r="X485" s="3">
        <f t="shared" si="93"/>
        <v>-3.5199999999999995E-12</v>
      </c>
      <c r="Y485" s="3">
        <f t="shared" si="94"/>
        <v>4.7960834164535872E-10</v>
      </c>
      <c r="Z485" s="142">
        <f>Z484+inventory[[#This Row],[Other_radfor]]</f>
        <v>0</v>
      </c>
      <c r="AA485" s="3">
        <f>SUM(inventory[[#This Row],[CO2_temp_s1]:[CO2_temp_s2]])</f>
        <v>1.1773298781760216E-15</v>
      </c>
      <c r="AB485" s="3">
        <f>inventory[[#This Row],[CH4_temp_s1]]+inventory[[#This Row],[CH4_temp_s2]]</f>
        <v>8.7769519890083565E-16</v>
      </c>
      <c r="AC485" s="3">
        <f>inventory[[#This Row],[gas1_temp_s1]]+inventory[[#This Row],[gas1_temp_s2]]</f>
        <v>2.3402551790071859E-14</v>
      </c>
      <c r="AD485" s="3">
        <f>inventory[[#This Row],[gas2_temp_s1]]+inventory[[#This Row],[gas2_temp_s2]]</f>
        <v>-1.1476664424896295E-15</v>
      </c>
      <c r="AE485" s="3">
        <f>inventory[[#This Row],[gas3_temp_s1]]+inventory[[#This Row],[gas3_temp_s2]]</f>
        <v>1.7586479659154447E-13</v>
      </c>
      <c r="AF485" s="142">
        <f>inventory[[#This Row],[other_temp_s1]]+inventory[[#This Row],[other_temp_s2]]</f>
        <v>0</v>
      </c>
      <c r="AG485" s="118">
        <f>inventory[[#This Row],[CO2_flux]]+AG484</f>
        <v>1</v>
      </c>
      <c r="AH485" s="118">
        <f>inventory[[#This Row],[CH4_flux]]+AH484</f>
        <v>1</v>
      </c>
      <c r="AI485" s="118">
        <f>inventory[[#This Row],[Gas1_flux]]+AI484</f>
        <v>1</v>
      </c>
      <c r="AJ485" s="118">
        <f>inventory[[#This Row],[Gas2_flux]]+AJ484</f>
        <v>1</v>
      </c>
      <c r="AK485" s="144">
        <f>inventory[[#This Row],[Gas3_flux]]+AK484</f>
        <v>1</v>
      </c>
      <c r="AL485" s="113">
        <f>A_CO2*(AX484*clim_sens1*(1-EXP(-1/clim_time1))
+AY484*clim_sens1*life1_CO2/(life1_CO2-clim_time1)*(EXP(-1/life1_CO2)-EXP(-1/clim_time1))
+AZ484*clim_sens1*life2_CO2/(life2_CO2-clim_time1)*(EXP(-1/life2_CO2)-EXP(-1/clim_time1))
+BA484*clim_sens1*life3_CO2/(life3_CO2-clim_time1)*(EXP(-1/life3_CO2)-EXP(-1/clim_time1)))
+AL484*EXP(-1/clim_time1)</f>
        <v>7.5275685511786598E-16</v>
      </c>
      <c r="AM485" s="113">
        <f>A_CO2*(AX484*clim_sens2*(1-EXP(-1/clim_time2))
+AY484*clim_sens2*life1_CO2/(life1_CO2-clim_time2)*(EXP(-1/life1_CO2)-EXP(-1/clim_time2))
+AZ484*clim_sens2*life2_CO2/(life2_CO2-clim_time2)*(EXP(-1/life2_CO2)-EXP(-1/clim_time2))
+BA484*clim_sens2*life3_CO2/(life3_CO2-clim_time2)*(EXP(-1/life3_CO2)-EXP(-1/clim_time2)))
+AM484*EXP(-1/clim_time2)</f>
        <v>4.2457302305815564E-16</v>
      </c>
      <c r="AN485" s="113">
        <f t="shared" si="95"/>
        <v>7.4704353399692787E-30</v>
      </c>
      <c r="AO485" s="113">
        <f t="shared" si="96"/>
        <v>8.7769519890082815E-16</v>
      </c>
      <c r="AP485" s="113">
        <f t="shared" si="97"/>
        <v>4.6569648820524028E-15</v>
      </c>
      <c r="AQ485" s="113">
        <f t="shared" si="98"/>
        <v>1.8745586908019454E-14</v>
      </c>
      <c r="AR485" s="113">
        <f t="shared" si="99"/>
        <v>-5.1219783576025024E-38</v>
      </c>
      <c r="AS485" s="113">
        <f t="shared" si="100"/>
        <v>-1.1476664424896295E-15</v>
      </c>
      <c r="AT485" s="113">
        <f t="shared" si="101"/>
        <v>2.0149908965637077E-16</v>
      </c>
      <c r="AU485" s="113">
        <f t="shared" si="102"/>
        <v>1.7566329750188809E-13</v>
      </c>
      <c r="AV485" s="113">
        <f t="shared" si="103"/>
        <v>0</v>
      </c>
      <c r="AW485" s="149">
        <f>T484*Other_forcing_efficacy*clim_sens2*(1-EXP(-1/clim_time2))
+AW484*EXP(-1/clim_time2)</f>
        <v>0</v>
      </c>
      <c r="AX485" s="113">
        <f>p_0*(inventory[[#This Row],[CO2_flux]]+inventory[[#This Row],[CH4_to_CO2]])+AX484</f>
        <v>0.51608749999999959</v>
      </c>
      <c r="AY485" s="113">
        <f>p_1*(inventory[[#This Row],[CO2_flux]]+inventory[[#This Row],[CH4_to_CO2]])+AY484*EXP(-1/life1_CO2)</f>
        <v>0.16142625891364723</v>
      </c>
      <c r="AZ485" s="113">
        <f>p_2*(inventory[[#This Row],[CO2_flux]]+inventory[[#This Row],[CH4_to_CO2]])+AZ484*EXP(-1/life2_CO2)</f>
        <v>1.829865863787993E-6</v>
      </c>
      <c r="BA485" s="113">
        <f>p_3*(inventory[[#This Row],[CO2_flux]]+inventory[[#This Row],[CH4_to_CO2]])+BA484*EXP(-1/life3_CO2)</f>
        <v>4.112323917959156E-18</v>
      </c>
      <c r="BB485" s="113">
        <f>IF(fossil_CH4,K484*(1-EXP(-1/life_CH4))*CH4_to_CO2,0)</f>
        <v>2.0948781443015016E-18</v>
      </c>
    </row>
    <row r="486" spans="1:54" x14ac:dyDescent="0.2">
      <c r="A486" s="43">
        <v>479</v>
      </c>
      <c r="B486" s="107">
        <v>0</v>
      </c>
      <c r="C486" s="107">
        <v>0</v>
      </c>
      <c r="D486" s="107">
        <v>0</v>
      </c>
      <c r="E486" s="107">
        <v>0</v>
      </c>
      <c r="F486" s="107">
        <v>0</v>
      </c>
      <c r="G486" s="107">
        <v>0</v>
      </c>
      <c r="H486" s="131">
        <f>SUM(inventory[[#This Row],[CO2_IRF]:[other_IRF]])</f>
        <v>5.2178261643220036E-10</v>
      </c>
      <c r="I486" s="133">
        <f>SUM(inventory[[#This Row],[CO2_temp]:[other_temp]])</f>
        <v>1.9966561011779644E-13</v>
      </c>
      <c r="J486" s="117">
        <f>SUM(inventory[[#This Row],[CO2_mass0]:[CO2_mass3]])</f>
        <v>0.6771067620376533</v>
      </c>
      <c r="K486" s="117">
        <f>inventory[[#This Row],[CH4_flux]]+K485*EXP(-1/life_CH4)</f>
        <v>1.6734951153367622E-17</v>
      </c>
      <c r="L486" s="117">
        <f>inventory[[#This Row],[Gas1_flux]]+L485*EXP(-1/life_gas1)</f>
        <v>1.9088338388881691E-2</v>
      </c>
      <c r="M486" s="117">
        <f>inventory[[#This Row],[Gas2_flux]]+M485*EXP(-1/life_gas2)</f>
        <v>0</v>
      </c>
      <c r="N486" s="140">
        <f>inventory[[#This Row],[Gas3_flux]]+N485*EXP(-1/life_gas3)</f>
        <v>2.3832879371953024E-5</v>
      </c>
      <c r="O486" s="3">
        <f>inventory[[#This Row],[CO2]]*A_CO2</f>
        <v>1.1860879150613571E-15</v>
      </c>
      <c r="P486" s="3">
        <f>inventory[[#This Row],[CH4]]*A_CH4</f>
        <v>3.5231498393857172E-30</v>
      </c>
      <c r="Q486" s="3">
        <f>inventory[[#This Row],[gas1]]*A_gas1</f>
        <v>6.8114161277430576E-15</v>
      </c>
      <c r="R486" s="3">
        <f>inventory[[#This Row],[gas2]]*A_gas2</f>
        <v>0</v>
      </c>
      <c r="S486" s="3">
        <f>inventory[[#This Row],[gas3]]*A_gas3</f>
        <v>2.5401614002311889E-16</v>
      </c>
      <c r="T486" s="142">
        <f>inventory[[#This Row],[Other_forcing]]/earth_area</f>
        <v>0</v>
      </c>
      <c r="U486" s="3">
        <f>U485+A_CO2*(AX485+AY485*life1_CO2*(1-EXP(-1/life1_CO2))+AZ485*life2_CO2*(1-EXP(-1/life2_CO2))+BA485*life3_CO2*(1-EXP(-1/life3_CO2)))</f>
        <v>7.3045312428984259E-13</v>
      </c>
      <c r="V486" s="3">
        <f t="shared" si="91"/>
        <v>2.6105279667692147E-12</v>
      </c>
      <c r="W486" s="3">
        <f t="shared" si="92"/>
        <v>4.2353036836217692E-11</v>
      </c>
      <c r="X486" s="3">
        <f t="shared" si="93"/>
        <v>-3.5199999999999995E-12</v>
      </c>
      <c r="Y486" s="3">
        <f t="shared" si="94"/>
        <v>4.796085985049236E-10</v>
      </c>
      <c r="Z486" s="142">
        <f>Z485+inventory[[#This Row],[Other_radfor]]</f>
        <v>0</v>
      </c>
      <c r="AA486" s="3">
        <f>SUM(inventory[[#This Row],[CO2_temp_s1]:[CO2_temp_s2]])</f>
        <v>1.1770740270670342E-15</v>
      </c>
      <c r="AB486" s="3">
        <f>inventory[[#This Row],[CH4_temp_s1]]+inventory[[#This Row],[CH4_temp_s2]]</f>
        <v>8.7555447996604445E-16</v>
      </c>
      <c r="AC486" s="3">
        <f>inventory[[#This Row],[gas1_temp_s1]]+inventory[[#This Row],[gas1_temp_s2]]</f>
        <v>2.3325658740797793E-14</v>
      </c>
      <c r="AD486" s="3">
        <f>inventory[[#This Row],[gas2_temp_s1]]+inventory[[#This Row],[gas2_temp_s2]]</f>
        <v>-1.1448672574338857E-15</v>
      </c>
      <c r="AE486" s="3">
        <f>inventory[[#This Row],[gas3_temp_s1]]+inventory[[#This Row],[gas3_temp_s2]]</f>
        <v>1.7543219012739946E-13</v>
      </c>
      <c r="AF486" s="142">
        <f>inventory[[#This Row],[other_temp_s1]]+inventory[[#This Row],[other_temp_s2]]</f>
        <v>0</v>
      </c>
      <c r="AG486" s="118">
        <f>inventory[[#This Row],[CO2_flux]]+AG485</f>
        <v>1</v>
      </c>
      <c r="AH486" s="118">
        <f>inventory[[#This Row],[CH4_flux]]+AH485</f>
        <v>1</v>
      </c>
      <c r="AI486" s="118">
        <f>inventory[[#This Row],[Gas1_flux]]+AI485</f>
        <v>1</v>
      </c>
      <c r="AJ486" s="118">
        <f>inventory[[#This Row],[Gas2_flux]]+AJ485</f>
        <v>1</v>
      </c>
      <c r="AK486" s="144">
        <f>inventory[[#This Row],[Gas3_flux]]+AK485</f>
        <v>1</v>
      </c>
      <c r="AL486" s="113">
        <f>A_CO2*(AX485*clim_sens1*(1-EXP(-1/clim_time1))
+AY485*clim_sens1*life1_CO2/(life1_CO2-clim_time1)*(EXP(-1/life1_CO2)-EXP(-1/clim_time1))
+AZ485*clim_sens1*life2_CO2/(life2_CO2-clim_time1)*(EXP(-1/life2_CO2)-EXP(-1/clim_time1))
+BA485*clim_sens1*life3_CO2/(life3_CO2-clim_time1)*(EXP(-1/life3_CO2)-EXP(-1/clim_time1)))
+AL485*EXP(-1/clim_time1)</f>
        <v>7.5229512075153271E-16</v>
      </c>
      <c r="AM486" s="113">
        <f>A_CO2*(AX485*clim_sens2*(1-EXP(-1/clim_time2))
+AY485*clim_sens2*life1_CO2/(life1_CO2-clim_time2)*(EXP(-1/life1_CO2)-EXP(-1/clim_time2))
+AZ485*clim_sens2*life2_CO2/(life2_CO2-clim_time2)*(EXP(-1/life2_CO2)-EXP(-1/clim_time2))
+BA485*clim_sens2*life3_CO2/(life3_CO2-clim_time2)*(EXP(-1/life3_CO2)-EXP(-1/clim_time2)))
+AM485*EXP(-1/clim_time2)</f>
        <v>4.2477890631550136E-16</v>
      </c>
      <c r="AN486" s="113">
        <f t="shared" si="95"/>
        <v>6.8916333300975745E-30</v>
      </c>
      <c r="AO486" s="113">
        <f t="shared" si="96"/>
        <v>8.7555447996603755E-16</v>
      </c>
      <c r="AP486" s="113">
        <f t="shared" si="97"/>
        <v>4.6186361702425427E-15</v>
      </c>
      <c r="AQ486" s="113">
        <f t="shared" si="98"/>
        <v>1.8707022570555249E-14</v>
      </c>
      <c r="AR486" s="113">
        <f t="shared" si="99"/>
        <v>-4.5471158067337101E-38</v>
      </c>
      <c r="AS486" s="113">
        <f t="shared" si="100"/>
        <v>-1.1448672574338857E-15</v>
      </c>
      <c r="AT486" s="113">
        <f t="shared" si="101"/>
        <v>1.9707071846875579E-16</v>
      </c>
      <c r="AU486" s="113">
        <f t="shared" si="102"/>
        <v>1.752351194089307E-13</v>
      </c>
      <c r="AV486" s="113">
        <f t="shared" si="103"/>
        <v>0</v>
      </c>
      <c r="AW486" s="149">
        <f>T485*Other_forcing_efficacy*clim_sens2*(1-EXP(-1/clim_time2))
+AW485*EXP(-1/clim_time2)</f>
        <v>0</v>
      </c>
      <c r="AX486" s="113">
        <f>p_0*(inventory[[#This Row],[CO2_flux]]+inventory[[#This Row],[CH4_to_CO2]])+AX485</f>
        <v>0.51608749999999959</v>
      </c>
      <c r="AY486" s="113">
        <f>p_1*(inventory[[#This Row],[CO2_flux]]+inventory[[#This Row],[CH4_to_CO2]])+AY485*EXP(-1/life1_CO2)</f>
        <v>0.1610174815711744</v>
      </c>
      <c r="AZ486" s="113">
        <f>p_2*(inventory[[#This Row],[CO2_flux]]+inventory[[#This Row],[CH4_to_CO2]])+AZ485*EXP(-1/life2_CO2)</f>
        <v>1.7804664792130847E-6</v>
      </c>
      <c r="BA486" s="113">
        <f>p_3*(inventory[[#This Row],[CO2_flux]]+inventory[[#This Row],[CH4_to_CO2]])+BA485*EXP(-1/life3_CO2)</f>
        <v>3.7937050889319367E-18</v>
      </c>
      <c r="BB486" s="113">
        <f>IF(fossil_CH4,K485*(1-EXP(-1/life_CH4))*CH4_to_CO2,0)</f>
        <v>1.9325690376727352E-18</v>
      </c>
    </row>
    <row r="487" spans="1:54" x14ac:dyDescent="0.2">
      <c r="A487" s="43">
        <v>480</v>
      </c>
      <c r="B487" s="107">
        <v>0</v>
      </c>
      <c r="C487" s="107">
        <v>0</v>
      </c>
      <c r="D487" s="107">
        <v>0</v>
      </c>
      <c r="E487" s="107">
        <v>0</v>
      </c>
      <c r="F487" s="107">
        <v>0</v>
      </c>
      <c r="G487" s="107">
        <v>0</v>
      </c>
      <c r="H487" s="131">
        <f>SUM(inventory[[#This Row],[CO2_IRF]:[other_IRF]])</f>
        <v>5.2179083672448899E-10</v>
      </c>
      <c r="I487" s="133">
        <f>SUM(inventory[[#This Row],[CO2_temp]:[other_temp]])</f>
        <v>1.9915799790497344E-13</v>
      </c>
      <c r="J487" s="117">
        <f>SUM(inventory[[#This Row],[CO2_mass0]:[CO2_mass3]])</f>
        <v>0.67669897177024574</v>
      </c>
      <c r="K487" s="117">
        <f>inventory[[#This Row],[CH4_flux]]+K486*EXP(-1/life_CH4)</f>
        <v>1.5438343530357252E-17</v>
      </c>
      <c r="L487" s="117">
        <f>inventory[[#This Row],[Gas1_flux]]+L486*EXP(-1/life_gas1)</f>
        <v>1.8931233613654334E-2</v>
      </c>
      <c r="M487" s="117">
        <f>inventory[[#This Row],[Gas2_flux]]+M486*EXP(-1/life_gas2)</f>
        <v>0</v>
      </c>
      <c r="N487" s="140">
        <f>inventory[[#This Row],[Gas3_flux]]+N486*EXP(-1/life_gas3)</f>
        <v>2.3309101142936477E-5</v>
      </c>
      <c r="O487" s="3">
        <f>inventory[[#This Row],[CO2]]*A_CO2</f>
        <v>1.1853735888499391E-15</v>
      </c>
      <c r="P487" s="3">
        <f>inventory[[#This Row],[CH4]]*A_CH4</f>
        <v>3.2501796408538845E-30</v>
      </c>
      <c r="Q487" s="3">
        <f>inventory[[#This Row],[gas1]]*A_gas1</f>
        <v>6.7553554074263865E-15</v>
      </c>
      <c r="R487" s="3">
        <f>inventory[[#This Row],[gas2]]*A_gas2</f>
        <v>0</v>
      </c>
      <c r="S487" s="3">
        <f>inventory[[#This Row],[gas3]]*A_gas3</f>
        <v>2.4843359492286126E-16</v>
      </c>
      <c r="T487" s="142">
        <f>inventory[[#This Row],[Other_forcing]]/earth_area</f>
        <v>0</v>
      </c>
      <c r="U487" s="3">
        <f>U486+A_CO2*(AX486+AY486*life1_CO2*(1-EXP(-1/life1_CO2))+AZ486*life2_CO2*(1-EXP(-1/life2_CO2))+BA486*life3_CO2*(1-EXP(-1/life3_CO2)))</f>
        <v>7.31638854890693E-13</v>
      </c>
      <c r="V487" s="3">
        <f t="shared" si="91"/>
        <v>2.6105279667692147E-12</v>
      </c>
      <c r="W487" s="3">
        <f t="shared" si="92"/>
        <v>4.2359820183376012E-11</v>
      </c>
      <c r="X487" s="3">
        <f t="shared" si="93"/>
        <v>-3.5199999999999995E-12</v>
      </c>
      <c r="Y487" s="3">
        <f t="shared" si="94"/>
        <v>4.7960884971945312E-10</v>
      </c>
      <c r="Z487" s="142">
        <f>Z486+inventory[[#This Row],[Other_radfor]]</f>
        <v>0</v>
      </c>
      <c r="AA487" s="3">
        <f>SUM(inventory[[#This Row],[CO2_temp_s1]:[CO2_temp_s2]])</f>
        <v>1.1768180964038496E-15</v>
      </c>
      <c r="AB487" s="3">
        <f>inventory[[#This Row],[CH4_temp_s1]]+inventory[[#This Row],[CH4_temp_s2]]</f>
        <v>8.7341898229435637E-16</v>
      </c>
      <c r="AC487" s="3">
        <f>inventory[[#This Row],[gas1_temp_s1]]+inventory[[#This Row],[gas1_temp_s2]]</f>
        <v>2.3249116310109101E-14</v>
      </c>
      <c r="AD487" s="3">
        <f>inventory[[#This Row],[gas2_temp_s1]]+inventory[[#This Row],[gas2_temp_s2]]</f>
        <v>-1.142074899655377E-15</v>
      </c>
      <c r="AE487" s="3">
        <f>inventory[[#This Row],[gas3_temp_s1]]+inventory[[#This Row],[gas3_temp_s2]]</f>
        <v>1.750007194158215E-13</v>
      </c>
      <c r="AF487" s="142">
        <f>inventory[[#This Row],[other_temp_s1]]+inventory[[#This Row],[other_temp_s2]]</f>
        <v>0</v>
      </c>
      <c r="AG487" s="118">
        <f>inventory[[#This Row],[CO2_flux]]+AG486</f>
        <v>1</v>
      </c>
      <c r="AH487" s="118">
        <f>inventory[[#This Row],[CH4_flux]]+AH486</f>
        <v>1</v>
      </c>
      <c r="AI487" s="118">
        <f>inventory[[#This Row],[Gas1_flux]]+AI486</f>
        <v>1</v>
      </c>
      <c r="AJ487" s="118">
        <f>inventory[[#This Row],[Gas2_flux]]+AJ486</f>
        <v>1</v>
      </c>
      <c r="AK487" s="144">
        <f>inventory[[#This Row],[Gas3_flux]]+AK486</f>
        <v>1</v>
      </c>
      <c r="AL487" s="113">
        <f>A_CO2*(AX486*clim_sens1*(1-EXP(-1/clim_time1))
+AY486*clim_sens1*life1_CO2/(life1_CO2-clim_time1)*(EXP(-1/life1_CO2)-EXP(-1/clim_time1))
+AZ486*clim_sens1*life2_CO2/(life2_CO2-clim_time1)*(EXP(-1/life2_CO2)-EXP(-1/clim_time1))
+BA486*clim_sens1*life3_CO2/(life3_CO2-clim_time1)*(EXP(-1/life3_CO2)-EXP(-1/clim_time1)))
+AL486*EXP(-1/clim_time1)</f>
        <v>7.518345573628731E-16</v>
      </c>
      <c r="AM487" s="113">
        <f>A_CO2*(AX486*clim_sens2*(1-EXP(-1/clim_time2))
+AY486*clim_sens2*life1_CO2/(life1_CO2-clim_time2)*(EXP(-1/life1_CO2)-EXP(-1/clim_time2))
+AZ486*clim_sens2*life2_CO2/(life2_CO2-clim_time2)*(EXP(-1/life2_CO2)-EXP(-1/clim_time2))
+BA486*clim_sens2*life3_CO2/(life3_CO2-clim_time2)*(EXP(-1/life3_CO2)-EXP(-1/clim_time2)))
+AM486*EXP(-1/clim_time2)</f>
        <v>4.2498353904097643E-16</v>
      </c>
      <c r="AN487" s="113">
        <f t="shared" si="95"/>
        <v>6.3576763326872205E-30</v>
      </c>
      <c r="AO487" s="113">
        <f t="shared" si="96"/>
        <v>8.7341898229435006E-16</v>
      </c>
      <c r="AP487" s="113">
        <f t="shared" si="97"/>
        <v>4.5806229192931808E-15</v>
      </c>
      <c r="AQ487" s="113">
        <f t="shared" si="98"/>
        <v>1.8668493390815921E-14</v>
      </c>
      <c r="AR487" s="113">
        <f t="shared" si="99"/>
        <v>-4.0367726523400839E-38</v>
      </c>
      <c r="AS487" s="113">
        <f t="shared" si="100"/>
        <v>-1.142074899655377E-15</v>
      </c>
      <c r="AT487" s="113">
        <f t="shared" si="101"/>
        <v>1.9273967015941655E-16</v>
      </c>
      <c r="AU487" s="113">
        <f t="shared" si="102"/>
        <v>1.7480797974566208E-13</v>
      </c>
      <c r="AV487" s="113">
        <f t="shared" si="103"/>
        <v>0</v>
      </c>
      <c r="AW487" s="149">
        <f>T486*Other_forcing_efficacy*clim_sens2*(1-EXP(-1/clim_time2))
+AW486*EXP(-1/clim_time2)</f>
        <v>0</v>
      </c>
      <c r="AX487" s="113">
        <f>p_0*(inventory[[#This Row],[CO2_flux]]+inventory[[#This Row],[CH4_to_CO2]])+AX486</f>
        <v>0.51608749999999959</v>
      </c>
      <c r="AY487" s="113">
        <f>p_1*(inventory[[#This Row],[CO2_flux]]+inventory[[#This Row],[CH4_to_CO2]])+AY486*EXP(-1/life1_CO2)</f>
        <v>0.16060973936955689</v>
      </c>
      <c r="AZ487" s="113">
        <f>p_2*(inventory[[#This Row],[CO2_flux]]+inventory[[#This Row],[CH4_to_CO2]])+AZ486*EXP(-1/life2_CO2)</f>
        <v>1.7324006892172226E-6</v>
      </c>
      <c r="BA487" s="113">
        <f>p_3*(inventory[[#This Row],[CO2_flux]]+inventory[[#This Row],[CH4_to_CO2]])+BA486*EXP(-1/life3_CO2)</f>
        <v>3.499772534681695E-18</v>
      </c>
      <c r="BB487" s="113">
        <f>IF(fossil_CH4,K486*(1-EXP(-1/life_CH4))*CH4_to_CO2,0)</f>
        <v>1.7828354816392577E-18</v>
      </c>
    </row>
    <row r="488" spans="1:54" x14ac:dyDescent="0.2">
      <c r="A488" s="43">
        <v>481</v>
      </c>
      <c r="B488" s="107">
        <v>0</v>
      </c>
      <c r="C488" s="107">
        <v>0</v>
      </c>
      <c r="D488" s="107">
        <v>0</v>
      </c>
      <c r="E488" s="107">
        <v>0</v>
      </c>
      <c r="F488" s="107">
        <v>0</v>
      </c>
      <c r="G488" s="107">
        <v>0</v>
      </c>
      <c r="H488" s="131">
        <f>SUM(inventory[[#This Row],[CO2_IRF]:[other_IRF]])</f>
        <v>5.2179899495268234E-10</v>
      </c>
      <c r="I488" s="133">
        <f>SUM(inventory[[#This Row],[CO2_temp]:[other_temp]])</f>
        <v>1.9865186364442824E-13</v>
      </c>
      <c r="J488" s="117">
        <f>SUM(inventory[[#This Row],[CO2_mass0]:[CO2_mass3]])</f>
        <v>0.67629221532001405</v>
      </c>
      <c r="K488" s="117">
        <f>inventory[[#This Row],[CH4_flux]]+K487*EXP(-1/life_CH4)</f>
        <v>1.4242195795914308E-17</v>
      </c>
      <c r="L488" s="117">
        <f>inventory[[#This Row],[Gas1_flux]]+L487*EXP(-1/life_gas1)</f>
        <v>1.8775421874515107E-2</v>
      </c>
      <c r="M488" s="117">
        <f>inventory[[#This Row],[Gas2_flux]]+M487*EXP(-1/life_gas2)</f>
        <v>0</v>
      </c>
      <c r="N488" s="140">
        <f>inventory[[#This Row],[Gas3_flux]]+N487*EXP(-1/life_gas3)</f>
        <v>2.2796834054848817E-5</v>
      </c>
      <c r="O488" s="3">
        <f>inventory[[#This Row],[CO2]]*A_CO2</f>
        <v>1.1846610735760684E-15</v>
      </c>
      <c r="P488" s="3">
        <f>inventory[[#This Row],[CH4]]*A_CH4</f>
        <v>2.9983589059223572E-30</v>
      </c>
      <c r="Q488" s="3">
        <f>inventory[[#This Row],[gas1]]*A_gas1</f>
        <v>6.699756089599813E-15</v>
      </c>
      <c r="R488" s="3">
        <f>inventory[[#This Row],[gas2]]*A_gas2</f>
        <v>0</v>
      </c>
      <c r="S488" s="3">
        <f>inventory[[#This Row],[gas3]]*A_gas3</f>
        <v>2.4297373812813242E-16</v>
      </c>
      <c r="T488" s="142">
        <f>inventory[[#This Row],[Other_forcing]]/earth_area</f>
        <v>0</v>
      </c>
      <c r="U488" s="3">
        <f>U487+A_CO2*(AX487+AY487*life1_CO2*(1-EXP(-1/life1_CO2))+AZ487*life2_CO2*(1-EXP(-1/life2_CO2))+BA487*life3_CO2*(1-EXP(-1/life3_CO2)))</f>
        <v>7.3282387207118813E-13</v>
      </c>
      <c r="V488" s="3">
        <f t="shared" si="91"/>
        <v>2.6105279667692147E-12</v>
      </c>
      <c r="W488" s="3">
        <f t="shared" si="92"/>
        <v>4.2366547700833028E-11</v>
      </c>
      <c r="X488" s="3">
        <f t="shared" si="93"/>
        <v>-3.5199999999999995E-12</v>
      </c>
      <c r="Y488" s="3">
        <f t="shared" si="94"/>
        <v>4.7960909541300886E-10</v>
      </c>
      <c r="Z488" s="142">
        <f>Z487+inventory[[#This Row],[Other_radfor]]</f>
        <v>0</v>
      </c>
      <c r="AA488" s="3">
        <f>SUM(inventory[[#This Row],[CO2_temp_s1]:[CO2_temp_s2]])</f>
        <v>1.1765620881217604E-15</v>
      </c>
      <c r="AB488" s="3">
        <f>inventory[[#This Row],[CH4_temp_s1]]+inventory[[#This Row],[CH4_temp_s2]]</f>
        <v>8.7128869315098975E-16</v>
      </c>
      <c r="AC488" s="3">
        <f>inventory[[#This Row],[gas1_temp_s1]]+inventory[[#This Row],[gas1_temp_s2]]</f>
        <v>2.3172922300668302E-14</v>
      </c>
      <c r="AD488" s="3">
        <f>inventory[[#This Row],[gas2_temp_s1]]+inventory[[#This Row],[gas2_temp_s2]]</f>
        <v>-1.1392893525022158E-15</v>
      </c>
      <c r="AE488" s="3">
        <f>inventory[[#This Row],[gas3_temp_s1]]+inventory[[#This Row],[gas3_temp_s2]]</f>
        <v>1.7457037991498941E-13</v>
      </c>
      <c r="AF488" s="142">
        <f>inventory[[#This Row],[other_temp_s1]]+inventory[[#This Row],[other_temp_s2]]</f>
        <v>0</v>
      </c>
      <c r="AG488" s="118">
        <f>inventory[[#This Row],[CO2_flux]]+AG487</f>
        <v>1</v>
      </c>
      <c r="AH488" s="118">
        <f>inventory[[#This Row],[CH4_flux]]+AH487</f>
        <v>1</v>
      </c>
      <c r="AI488" s="118">
        <f>inventory[[#This Row],[Gas1_flux]]+AI487</f>
        <v>1</v>
      </c>
      <c r="AJ488" s="118">
        <f>inventory[[#This Row],[Gas2_flux]]+AJ487</f>
        <v>1</v>
      </c>
      <c r="AK488" s="144">
        <f>inventory[[#This Row],[Gas3_flux]]+AK487</f>
        <v>1</v>
      </c>
      <c r="AL488" s="113">
        <f>A_CO2*(AX487*clim_sens1*(1-EXP(-1/clim_time1))
+AY487*clim_sens1*life1_CO2/(life1_CO2-clim_time1)*(EXP(-1/life1_CO2)-EXP(-1/clim_time1))
+AZ487*clim_sens1*life2_CO2/(life2_CO2-clim_time1)*(EXP(-1/life2_CO2)-EXP(-1/clim_time1))
+BA487*clim_sens1*life3_CO2/(life3_CO2-clim_time1)*(EXP(-1/life3_CO2)-EXP(-1/clim_time1)))
+AL487*EXP(-1/clim_time1)</f>
        <v>7.513751619398121E-16</v>
      </c>
      <c r="AM488" s="113">
        <f>A_CO2*(AX487*clim_sens2*(1-EXP(-1/clim_time2))
+AY487*clim_sens2*life1_CO2/(life1_CO2-clim_time2)*(EXP(-1/life1_CO2)-EXP(-1/clim_time2))
+AZ487*clim_sens2*life2_CO2/(life2_CO2-clim_time2)*(EXP(-1/life2_CO2)-EXP(-1/clim_time2))
+BA487*clim_sens2*life3_CO2/(life3_CO2-clim_time2)*(EXP(-1/life3_CO2)-EXP(-1/clim_time2)))
+AM487*EXP(-1/clim_time2)</f>
        <v>4.251869261819483E-16</v>
      </c>
      <c r="AN488" s="113">
        <f t="shared" si="95"/>
        <v>5.8650898001345319E-30</v>
      </c>
      <c r="AO488" s="113">
        <f t="shared" si="96"/>
        <v>8.7128869315098394E-16</v>
      </c>
      <c r="AP488" s="113">
        <f t="shared" si="97"/>
        <v>4.5429225328333513E-15</v>
      </c>
      <c r="AQ488" s="113">
        <f t="shared" si="98"/>
        <v>1.8629999767834949E-14</v>
      </c>
      <c r="AR488" s="113">
        <f t="shared" si="99"/>
        <v>-3.5837075938442446E-38</v>
      </c>
      <c r="AS488" s="113">
        <f t="shared" si="100"/>
        <v>-1.1392893525022158E-15</v>
      </c>
      <c r="AT488" s="113">
        <f t="shared" si="101"/>
        <v>1.8850380585104699E-16</v>
      </c>
      <c r="AU488" s="113">
        <f t="shared" si="102"/>
        <v>1.7438187610913836E-13</v>
      </c>
      <c r="AV488" s="113">
        <f t="shared" si="103"/>
        <v>0</v>
      </c>
      <c r="AW488" s="149">
        <f>T487*Other_forcing_efficacy*clim_sens2*(1-EXP(-1/clim_time2))
+AW487*EXP(-1/clim_time2)</f>
        <v>0</v>
      </c>
      <c r="AX488" s="113">
        <f>p_0*(inventory[[#This Row],[CO2_flux]]+inventory[[#This Row],[CH4_to_CO2]])+AX487</f>
        <v>0.51608749999999959</v>
      </c>
      <c r="AY488" s="113">
        <f>p_1*(inventory[[#This Row],[CO2_flux]]+inventory[[#This Row],[CH4_to_CO2]])+AY487*EXP(-1/life1_CO2)</f>
        <v>0.16020302968752267</v>
      </c>
      <c r="AZ488" s="113">
        <f>p_2*(inventory[[#This Row],[CO2_flux]]+inventory[[#This Row],[CH4_to_CO2]])+AZ487*EXP(-1/life2_CO2)</f>
        <v>1.6856324918437736E-6</v>
      </c>
      <c r="BA488" s="113">
        <f>p_3*(inventory[[#This Row],[CO2_flux]]+inventory[[#This Row],[CH4_to_CO2]])+BA487*EXP(-1/life3_CO2)</f>
        <v>3.2286135868196067E-18</v>
      </c>
      <c r="BB488" s="113">
        <f>IF(fossil_CH4,K487*(1-EXP(-1/life_CH4))*CH4_to_CO2,0)</f>
        <v>1.6447031348590492E-18</v>
      </c>
    </row>
    <row r="489" spans="1:54" x14ac:dyDescent="0.2">
      <c r="A489" s="43">
        <v>482</v>
      </c>
      <c r="B489" s="107">
        <v>0</v>
      </c>
      <c r="C489" s="107">
        <v>0</v>
      </c>
      <c r="D489" s="107">
        <v>0</v>
      </c>
      <c r="E489" s="107">
        <v>0</v>
      </c>
      <c r="F489" s="107">
        <v>0</v>
      </c>
      <c r="G489" s="107">
        <v>0</v>
      </c>
      <c r="H489" s="131">
        <f>SUM(inventory[[#This Row],[CO2_IRF]:[other_IRF]])</f>
        <v>5.2180709169942504E-10</v>
      </c>
      <c r="I489" s="133">
        <f>SUM(inventory[[#This Row],[CO2_temp]:[other_temp]])</f>
        <v>1.9814720066925737E-13</v>
      </c>
      <c r="J489" s="117">
        <f>SUM(inventory[[#This Row],[CO2_mass0]:[CO2_mass3]])</f>
        <v>0.6758864900372944</v>
      </c>
      <c r="K489" s="117">
        <f>inventory[[#This Row],[CH4_flux]]+K488*EXP(-1/life_CH4)</f>
        <v>1.3138724416275854E-17</v>
      </c>
      <c r="L489" s="117">
        <f>inventory[[#This Row],[Gas1_flux]]+L488*EXP(-1/life_gas1)</f>
        <v>1.8620892529252E-2</v>
      </c>
      <c r="M489" s="117">
        <f>inventory[[#This Row],[Gas2_flux]]+M488*EXP(-1/life_gas2)</f>
        <v>0</v>
      </c>
      <c r="N489" s="140">
        <f>inventory[[#This Row],[Gas3_flux]]+N488*EXP(-1/life_gas3)</f>
        <v>2.2295825125878003E-5</v>
      </c>
      <c r="O489" s="3">
        <f>inventory[[#This Row],[CO2]]*A_CO2</f>
        <v>1.1839503645983284E-15</v>
      </c>
      <c r="P489" s="3">
        <f>inventory[[#This Row],[CH4]]*A_CH4</f>
        <v>2.7660489948678736E-30</v>
      </c>
      <c r="Q489" s="3">
        <f>inventory[[#This Row],[gas1]]*A_gas1</f>
        <v>6.644614376733501E-15</v>
      </c>
      <c r="R489" s="3">
        <f>inventory[[#This Row],[gas2]]*A_gas2</f>
        <v>0</v>
      </c>
      <c r="S489" s="3">
        <f>inventory[[#This Row],[gas3]]*A_gas3</f>
        <v>2.3763387330239714E-16</v>
      </c>
      <c r="T489" s="142">
        <f>inventory[[#This Row],[Other_forcing]]/earth_area</f>
        <v>0</v>
      </c>
      <c r="U489" s="3">
        <f>U488+A_CO2*(AX488+AY488*life1_CO2*(1-EXP(-1/life1_CO2))+AZ488*life2_CO2*(1-EXP(-1/life2_CO2))+BA488*life3_CO2*(1-EXP(-1/life3_CO2)))</f>
        <v>7.3400817763994367E-13</v>
      </c>
      <c r="V489" s="3">
        <f t="shared" si="91"/>
        <v>2.6105279667692147E-12</v>
      </c>
      <c r="W489" s="3">
        <f t="shared" si="92"/>
        <v>4.2373219848089853E-11</v>
      </c>
      <c r="X489" s="3">
        <f t="shared" si="93"/>
        <v>-3.5199999999999995E-12</v>
      </c>
      <c r="Y489" s="3">
        <f t="shared" si="94"/>
        <v>4.7960933570692602E-10</v>
      </c>
      <c r="Z489" s="142">
        <f>Z488+inventory[[#This Row],[Other_radfor]]</f>
        <v>0</v>
      </c>
      <c r="AA489" s="3">
        <f>SUM(inventory[[#This Row],[CO2_temp_s1]:[CO2_temp_s2]])</f>
        <v>1.1763060041480201E-15</v>
      </c>
      <c r="AB489" s="3">
        <f>inventory[[#This Row],[CH4_temp_s1]]+inventory[[#This Row],[CH4_temp_s2]]</f>
        <v>8.6916359983222324E-16</v>
      </c>
      <c r="AC489" s="3">
        <f>inventory[[#This Row],[gas1_temp_s1]]+inventory[[#This Row],[gas1_temp_s2]]</f>
        <v>2.3097074531543869E-14</v>
      </c>
      <c r="AD489" s="3">
        <f>inventory[[#This Row],[gas2_temp_s1]]+inventory[[#This Row],[gas2_temp_s2]]</f>
        <v>-1.1365105993631294E-15</v>
      </c>
      <c r="AE489" s="3">
        <f>inventory[[#This Row],[gas3_temp_s1]]+inventory[[#This Row],[gas3_temp_s2]]</f>
        <v>1.7414116713309639E-13</v>
      </c>
      <c r="AF489" s="142">
        <f>inventory[[#This Row],[other_temp_s1]]+inventory[[#This Row],[other_temp_s2]]</f>
        <v>0</v>
      </c>
      <c r="AG489" s="118">
        <f>inventory[[#This Row],[CO2_flux]]+AG488</f>
        <v>1</v>
      </c>
      <c r="AH489" s="118">
        <f>inventory[[#This Row],[CH4_flux]]+AH488</f>
        <v>1</v>
      </c>
      <c r="AI489" s="118">
        <f>inventory[[#This Row],[Gas1_flux]]+AI488</f>
        <v>1</v>
      </c>
      <c r="AJ489" s="118">
        <f>inventory[[#This Row],[Gas2_flux]]+AJ488</f>
        <v>1</v>
      </c>
      <c r="AK489" s="144">
        <f>inventory[[#This Row],[Gas3_flux]]+AK488</f>
        <v>1</v>
      </c>
      <c r="AL489" s="113">
        <f>A_CO2*(AX488*clim_sens1*(1-EXP(-1/clim_time1))
+AY488*clim_sens1*life1_CO2/(life1_CO2-clim_time1)*(EXP(-1/life1_CO2)-EXP(-1/clim_time1))
+AZ488*clim_sens1*life2_CO2/(life2_CO2-clim_time1)*(EXP(-1/life2_CO2)-EXP(-1/clim_time1))
+BA488*clim_sens1*life3_CO2/(life3_CO2-clim_time1)*(EXP(-1/life3_CO2)-EXP(-1/clim_time1)))
+AL488*EXP(-1/clim_time1)</f>
        <v>7.5091693147916601E-16</v>
      </c>
      <c r="AM489" s="113">
        <f>A_CO2*(AX488*clim_sens2*(1-EXP(-1/clim_time2))
+AY488*clim_sens2*life1_CO2/(life1_CO2-clim_time2)*(EXP(-1/life1_CO2)-EXP(-1/clim_time2))
+AZ488*clim_sens2*life2_CO2/(life2_CO2-clim_time2)*(EXP(-1/life2_CO2)-EXP(-1/clim_time2))
+BA488*clim_sens2*life3_CO2/(life3_CO2-clim_time2)*(EXP(-1/life3_CO2)-EXP(-1/clim_time2)))
+AM488*EXP(-1/clim_time2)</f>
        <v>4.2538907266885406E-16</v>
      </c>
      <c r="AN489" s="113">
        <f t="shared" si="95"/>
        <v>5.4106683893768274E-30</v>
      </c>
      <c r="AO489" s="113">
        <f t="shared" si="96"/>
        <v>8.6916359983221781E-16</v>
      </c>
      <c r="AP489" s="113">
        <f t="shared" si="97"/>
        <v>4.505532435861276E-15</v>
      </c>
      <c r="AQ489" s="113">
        <f t="shared" si="98"/>
        <v>1.8591542095682592E-14</v>
      </c>
      <c r="AR489" s="113">
        <f t="shared" si="99"/>
        <v>-3.1814920542359372E-38</v>
      </c>
      <c r="AS489" s="113">
        <f t="shared" si="100"/>
        <v>-1.1365105993631294E-15</v>
      </c>
      <c r="AT489" s="113">
        <f t="shared" si="101"/>
        <v>1.8436103367272041E-16</v>
      </c>
      <c r="AU489" s="113">
        <f t="shared" si="102"/>
        <v>1.7395680609942367E-13</v>
      </c>
      <c r="AV489" s="113">
        <f t="shared" si="103"/>
        <v>0</v>
      </c>
      <c r="AW489" s="149">
        <f>T488*Other_forcing_efficacy*clim_sens2*(1-EXP(-1/clim_time2))
+AW488*EXP(-1/clim_time2)</f>
        <v>0</v>
      </c>
      <c r="AX489" s="113">
        <f>p_0*(inventory[[#This Row],[CO2_flux]]+inventory[[#This Row],[CH4_to_CO2]])+AX488</f>
        <v>0.51608749999999959</v>
      </c>
      <c r="AY489" s="113">
        <f>p_1*(inventory[[#This Row],[CO2_flux]]+inventory[[#This Row],[CH4_to_CO2]])+AY488*EXP(-1/life1_CO2)</f>
        <v>0.15979734991043765</v>
      </c>
      <c r="AZ489" s="113">
        <f>p_2*(inventory[[#This Row],[CO2_flux]]+inventory[[#This Row],[CH4_to_CO2]])+AZ488*EXP(-1/life2_CO2)</f>
        <v>1.6401268570513343E-6</v>
      </c>
      <c r="BA489" s="113">
        <f>p_3*(inventory[[#This Row],[CO2_flux]]+inventory[[#This Row],[CH4_to_CO2]])+BA488*EXP(-1/life3_CO2)</f>
        <v>2.9784637686301019E-18</v>
      </c>
      <c r="BB489" s="113">
        <f>IF(fossil_CH4,K488*(1-EXP(-1/life_CH4))*CH4_to_CO2,0)</f>
        <v>1.5172731470028757E-18</v>
      </c>
    </row>
    <row r="490" spans="1:54" x14ac:dyDescent="0.2">
      <c r="A490" s="43">
        <v>483</v>
      </c>
      <c r="B490" s="107">
        <v>0</v>
      </c>
      <c r="C490" s="107">
        <v>0</v>
      </c>
      <c r="D490" s="107">
        <v>0</v>
      </c>
      <c r="E490" s="107">
        <v>0</v>
      </c>
      <c r="F490" s="107">
        <v>0</v>
      </c>
      <c r="G490" s="107">
        <v>0</v>
      </c>
      <c r="H490" s="131">
        <f>SUM(inventory[[#This Row],[CO2_IRF]:[other_IRF]])</f>
        <v>5.2181512754090907E-10</v>
      </c>
      <c r="I490" s="133">
        <f>SUM(inventory[[#This Row],[CO2_temp]:[other_temp]])</f>
        <v>1.9764400237785138E-13</v>
      </c>
      <c r="J490" s="117">
        <f>SUM(inventory[[#This Row],[CO2_mass0]:[CO2_mass3]])</f>
        <v>0.6754817932799887</v>
      </c>
      <c r="K490" s="117">
        <f>inventory[[#This Row],[CH4_flux]]+K489*EXP(-1/life_CH4)</f>
        <v>1.2120748918250717E-17</v>
      </c>
      <c r="L490" s="117">
        <f>inventory[[#This Row],[Gas1_flux]]+L489*EXP(-1/life_gas1)</f>
        <v>1.8467635023242734E-2</v>
      </c>
      <c r="M490" s="117">
        <f>inventory[[#This Row],[Gas2_flux]]+M489*EXP(-1/life_gas2)</f>
        <v>0</v>
      </c>
      <c r="N490" s="140">
        <f>inventory[[#This Row],[Gas3_flux]]+N489*EXP(-1/life_gas3)</f>
        <v>2.1805826934025533E-5</v>
      </c>
      <c r="O490" s="3">
        <f>inventory[[#This Row],[CO2]]*A_CO2</f>
        <v>1.1832414572885559E-15</v>
      </c>
      <c r="P490" s="3">
        <f>inventory[[#This Row],[CH4]]*A_CH4</f>
        <v>2.5517382281678384E-30</v>
      </c>
      <c r="Q490" s="3">
        <f>inventory[[#This Row],[gas1]]*A_gas1</f>
        <v>6.5899265025528328E-15</v>
      </c>
      <c r="R490" s="3">
        <f>inventory[[#This Row],[gas2]]*A_gas2</f>
        <v>0</v>
      </c>
      <c r="S490" s="3">
        <f>inventory[[#This Row],[gas3]]*A_gas3</f>
        <v>2.324113633668521E-16</v>
      </c>
      <c r="T490" s="142">
        <f>inventory[[#This Row],[Other_forcing]]/earth_area</f>
        <v>0</v>
      </c>
      <c r="U490" s="3">
        <f>U489+A_CO2*(AX489+AY489*life1_CO2*(1-EXP(-1/life1_CO2))+AZ489*life2_CO2*(1-EXP(-1/life2_CO2))+BA489*life3_CO2*(1-EXP(-1/life3_CO2)))</f>
        <v>7.3519177340094066E-13</v>
      </c>
      <c r="V490" s="3">
        <f t="shared" si="91"/>
        <v>2.6105279667692147E-12</v>
      </c>
      <c r="W490" s="3">
        <f t="shared" si="92"/>
        <v>4.2379837080865716E-11</v>
      </c>
      <c r="X490" s="3">
        <f t="shared" si="93"/>
        <v>-3.5199999999999995E-12</v>
      </c>
      <c r="Y490" s="3">
        <f t="shared" si="94"/>
        <v>4.7960957071987317E-10</v>
      </c>
      <c r="Z490" s="142">
        <f>Z489+inventory[[#This Row],[Other_radfor]]</f>
        <v>0</v>
      </c>
      <c r="AA490" s="3">
        <f>SUM(inventory[[#This Row],[CO2_temp_s1]:[CO2_temp_s2]])</f>
        <v>1.1760498464018422E-15</v>
      </c>
      <c r="AB490" s="3">
        <f>inventory[[#This Row],[CH4_temp_s1]]+inventory[[#This Row],[CH4_temp_s2]]</f>
        <v>8.6704368966532015E-16</v>
      </c>
      <c r="AC490" s="3">
        <f>inventory[[#This Row],[gas1_temp_s1]]+inventory[[#This Row],[gas1_temp_s2]]</f>
        <v>2.302157083807932E-14</v>
      </c>
      <c r="AD490" s="3">
        <f>inventory[[#This Row],[gas2_temp_s1]]+inventory[[#This Row],[gas2_temp_s2]]</f>
        <v>-1.1337386236673597E-15</v>
      </c>
      <c r="AE490" s="3">
        <f>inventory[[#This Row],[gas3_temp_s1]]+inventory[[#This Row],[gas3_temp_s2]]</f>
        <v>1.7371307662737227E-13</v>
      </c>
      <c r="AF490" s="142">
        <f>inventory[[#This Row],[other_temp_s1]]+inventory[[#This Row],[other_temp_s2]]</f>
        <v>0</v>
      </c>
      <c r="AG490" s="118">
        <f>inventory[[#This Row],[CO2_flux]]+AG489</f>
        <v>1</v>
      </c>
      <c r="AH490" s="118">
        <f>inventory[[#This Row],[CH4_flux]]+AH489</f>
        <v>1</v>
      </c>
      <c r="AI490" s="118">
        <f>inventory[[#This Row],[Gas1_flux]]+AI489</f>
        <v>1</v>
      </c>
      <c r="AJ490" s="118">
        <f>inventory[[#This Row],[Gas2_flux]]+AJ489</f>
        <v>1</v>
      </c>
      <c r="AK490" s="144">
        <f>inventory[[#This Row],[Gas3_flux]]+AK489</f>
        <v>1</v>
      </c>
      <c r="AL490" s="113">
        <f>A_CO2*(AX489*clim_sens1*(1-EXP(-1/clim_time1))
+AY489*clim_sens1*life1_CO2/(life1_CO2-clim_time1)*(EXP(-1/life1_CO2)-EXP(-1/clim_time1))
+AZ489*clim_sens1*life2_CO2/(life2_CO2-clim_time1)*(EXP(-1/life2_CO2)-EXP(-1/clim_time1))
+BA489*clim_sens1*life3_CO2/(life3_CO2-clim_time1)*(EXP(-1/life3_CO2)-EXP(-1/clim_time1)))
+AL489*EXP(-1/clim_time1)</f>
        <v>7.5045986298658626E-16</v>
      </c>
      <c r="AM490" s="113">
        <f>A_CO2*(AX489*clim_sens2*(1-EXP(-1/clim_time2))
+AY489*clim_sens2*life1_CO2/(life1_CO2-clim_time2)*(EXP(-1/life1_CO2)-EXP(-1/clim_time2))
+AZ489*clim_sens2*life2_CO2/(life2_CO2-clim_time2)*(EXP(-1/life2_CO2)-EXP(-1/clim_time2))
+BA489*clim_sens2*life3_CO2/(life3_CO2-clim_time2)*(EXP(-1/life3_CO2)-EXP(-1/clim_time2)))
+AM489*EXP(-1/clim_time2)</f>
        <v>4.2558998341525598E-16</v>
      </c>
      <c r="AN490" s="113">
        <f t="shared" si="95"/>
        <v>4.9914551041887234E-30</v>
      </c>
      <c r="AO490" s="113">
        <f t="shared" si="96"/>
        <v>8.6704368966531512E-16</v>
      </c>
      <c r="AP490" s="113">
        <f t="shared" si="97"/>
        <v>4.4684500745684854E-15</v>
      </c>
      <c r="AQ490" s="113">
        <f t="shared" si="98"/>
        <v>1.8553120763510835E-14</v>
      </c>
      <c r="AR490" s="113">
        <f t="shared" si="99"/>
        <v>-2.8244189644693209E-38</v>
      </c>
      <c r="AS490" s="113">
        <f t="shared" si="100"/>
        <v>-1.1337386236673597E-15</v>
      </c>
      <c r="AT490" s="113">
        <f t="shared" si="101"/>
        <v>1.8030930772682418E-16</v>
      </c>
      <c r="AU490" s="113">
        <f t="shared" si="102"/>
        <v>1.7353276731964544E-13</v>
      </c>
      <c r="AV490" s="113">
        <f t="shared" si="103"/>
        <v>0</v>
      </c>
      <c r="AW490" s="149">
        <f>T489*Other_forcing_efficacy*clim_sens2*(1-EXP(-1/clim_time2))
+AW489*EXP(-1/clim_time2)</f>
        <v>0</v>
      </c>
      <c r="AX490" s="113">
        <f>p_0*(inventory[[#This Row],[CO2_flux]]+inventory[[#This Row],[CH4_to_CO2]])+AX489</f>
        <v>0.51608749999999959</v>
      </c>
      <c r="AY490" s="113">
        <f>p_1*(inventory[[#This Row],[CO2_flux]]+inventory[[#This Row],[CH4_to_CO2]])+AY489*EXP(-1/life1_CO2)</f>
        <v>0.15939269743028861</v>
      </c>
      <c r="AZ490" s="113">
        <f>p_2*(inventory[[#This Row],[CO2_flux]]+inventory[[#This Row],[CH4_to_CO2]])+AZ489*EXP(-1/life2_CO2)</f>
        <v>1.5958497004757345E-6</v>
      </c>
      <c r="BA490" s="113">
        <f>p_3*(inventory[[#This Row],[CO2_flux]]+inventory[[#This Row],[CH4_to_CO2]])+BA489*EXP(-1/life3_CO2)</f>
        <v>2.7476953133251794E-18</v>
      </c>
      <c r="BB490" s="113">
        <f>IF(fossil_CH4,K489*(1-EXP(-1/life_CH4))*CH4_to_CO2,0)</f>
        <v>1.3997163097845624E-18</v>
      </c>
    </row>
    <row r="491" spans="1:54" x14ac:dyDescent="0.2">
      <c r="A491" s="43">
        <v>484</v>
      </c>
      <c r="B491" s="107">
        <v>0</v>
      </c>
      <c r="C491" s="107">
        <v>0</v>
      </c>
      <c r="D491" s="107">
        <v>0</v>
      </c>
      <c r="E491" s="107">
        <v>0</v>
      </c>
      <c r="F491" s="107">
        <v>0</v>
      </c>
      <c r="G491" s="107">
        <v>0</v>
      </c>
      <c r="H491" s="131">
        <f>SUM(inventory[[#This Row],[CO2_IRF]:[other_IRF]])</f>
        <v>5.2182310304696261E-10</v>
      </c>
      <c r="I491" s="133">
        <f>SUM(inventory[[#This Row],[CO2_temp]:[other_temp]])</f>
        <v>1.9714226223280862E-13</v>
      </c>
      <c r="J491" s="117">
        <f>SUM(inventory[[#This Row],[CO2_mass0]:[CO2_mass3]])</f>
        <v>0.67507812241352405</v>
      </c>
      <c r="K491" s="117">
        <f>inventory[[#This Row],[CH4_flux]]+K490*EXP(-1/life_CH4)</f>
        <v>1.1181645164677105E-17</v>
      </c>
      <c r="L491" s="117">
        <f>inventory[[#This Row],[Gas1_flux]]+L490*EXP(-1/life_gas1)</f>
        <v>1.8315638888733856E-2</v>
      </c>
      <c r="M491" s="117">
        <f>inventory[[#This Row],[Gas2_flux]]+M490*EXP(-1/life_gas2)</f>
        <v>0</v>
      </c>
      <c r="N491" s="140">
        <f>inventory[[#This Row],[Gas3_flux]]+N490*EXP(-1/life_gas3)</f>
        <v>2.1326597494917721E-5</v>
      </c>
      <c r="O491" s="3">
        <f>inventory[[#This Row],[CO2]]*A_CO2</f>
        <v>1.1825343470317698E-15</v>
      </c>
      <c r="P491" s="3">
        <f>inventory[[#This Row],[CH4]]*A_CH4</f>
        <v>2.3540320497483336E-30</v>
      </c>
      <c r="Q491" s="3">
        <f>inventory[[#This Row],[gas1]]*A_gas1</f>
        <v>6.5356887317811554E-15</v>
      </c>
      <c r="R491" s="3">
        <f>inventory[[#This Row],[gas2]]*A_gas2</f>
        <v>0</v>
      </c>
      <c r="S491" s="3">
        <f>inventory[[#This Row],[gas3]]*A_gas3</f>
        <v>2.2730362919811091E-16</v>
      </c>
      <c r="T491" s="142">
        <f>inventory[[#This Row],[Other_forcing]]/earth_area</f>
        <v>0</v>
      </c>
      <c r="U491" s="3">
        <f>U490+A_CO2*(AX490+AY490*life1_CO2*(1-EXP(-1/life1_CO2))+AZ490*life2_CO2*(1-EXP(-1/life2_CO2))+BA490*life3_CO2*(1-EXP(-1/life3_CO2)))</f>
        <v>7.3637466115353837E-13</v>
      </c>
      <c r="V491" s="3">
        <f t="shared" si="91"/>
        <v>2.6105279667692147E-12</v>
      </c>
      <c r="W491" s="3">
        <f t="shared" si="92"/>
        <v>4.2386399851129091E-11</v>
      </c>
      <c r="X491" s="3">
        <f t="shared" si="93"/>
        <v>-3.5199999999999995E-12</v>
      </c>
      <c r="Y491" s="3">
        <f t="shared" si="94"/>
        <v>4.7960980056791078E-10</v>
      </c>
      <c r="Z491" s="142">
        <f>Z490+inventory[[#This Row],[Other_radfor]]</f>
        <v>0</v>
      </c>
      <c r="AA491" s="3">
        <f>SUM(inventory[[#This Row],[CO2_temp_s1]:[CO2_temp_s2]])</f>
        <v>1.1757936167943997E-15</v>
      </c>
      <c r="AB491" s="3">
        <f>inventory[[#This Row],[CH4_temp_s1]]+inventory[[#This Row],[CH4_temp_s2]]</f>
        <v>8.6492895000845287E-16</v>
      </c>
      <c r="AC491" s="3">
        <f>inventory[[#This Row],[gas1_temp_s1]]+inventory[[#This Row],[gas1_temp_s2]]</f>
        <v>2.2946409071763335E-14</v>
      </c>
      <c r="AD491" s="3">
        <f>inventory[[#This Row],[gas2_temp_s1]]+inventory[[#This Row],[gas2_temp_s2]]</f>
        <v>-1.1309734088845654E-15</v>
      </c>
      <c r="AE491" s="3">
        <f>inventory[[#This Row],[gas3_temp_s1]]+inventory[[#This Row],[gas3_temp_s2]]</f>
        <v>1.73286104003127E-13</v>
      </c>
      <c r="AF491" s="142">
        <f>inventory[[#This Row],[other_temp_s1]]+inventory[[#This Row],[other_temp_s2]]</f>
        <v>0</v>
      </c>
      <c r="AG491" s="118">
        <f>inventory[[#This Row],[CO2_flux]]+AG490</f>
        <v>1</v>
      </c>
      <c r="AH491" s="118">
        <f>inventory[[#This Row],[CH4_flux]]+AH490</f>
        <v>1</v>
      </c>
      <c r="AI491" s="118">
        <f>inventory[[#This Row],[Gas1_flux]]+AI490</f>
        <v>1</v>
      </c>
      <c r="AJ491" s="118">
        <f>inventory[[#This Row],[Gas2_flux]]+AJ490</f>
        <v>1</v>
      </c>
      <c r="AK491" s="144">
        <f>inventory[[#This Row],[Gas3_flux]]+AK490</f>
        <v>1</v>
      </c>
      <c r="AL491" s="113">
        <f>A_CO2*(AX490*clim_sens1*(1-EXP(-1/clim_time1))
+AY490*clim_sens1*life1_CO2/(life1_CO2-clim_time1)*(EXP(-1/life1_CO2)-EXP(-1/clim_time1))
+AZ490*clim_sens1*life2_CO2/(life2_CO2-clim_time1)*(EXP(-1/life2_CO2)-EXP(-1/clim_time1))
+BA490*clim_sens1*life3_CO2/(life3_CO2-clim_time1)*(EXP(-1/life3_CO2)-EXP(-1/clim_time1)))
+AL490*EXP(-1/clim_time1)</f>
        <v>7.5000395347650354E-16</v>
      </c>
      <c r="AM491" s="113">
        <f>A_CO2*(AX490*clim_sens2*(1-EXP(-1/clim_time2))
+AY490*clim_sens2*life1_CO2/(life1_CO2-clim_time2)*(EXP(-1/life1_CO2)-EXP(-1/clim_time2))
+AZ490*clim_sens2*life2_CO2/(life2_CO2-clim_time2)*(EXP(-1/life2_CO2)-EXP(-1/clim_time2))
+BA490*clim_sens2*life3_CO2/(life3_CO2-clim_time2)*(EXP(-1/life3_CO2)-EXP(-1/clim_time2)))
+AM490*EXP(-1/clim_time2)</f>
        <v>4.2578966331789614E-16</v>
      </c>
      <c r="AN491" s="113">
        <f t="shared" si="95"/>
        <v>4.6047220535128348E-30</v>
      </c>
      <c r="AO491" s="113">
        <f t="shared" si="96"/>
        <v>8.6492895000844823E-16</v>
      </c>
      <c r="AP491" s="113">
        <f t="shared" si="97"/>
        <v>4.4316729161653921E-15</v>
      </c>
      <c r="AQ491" s="113">
        <f t="shared" si="98"/>
        <v>1.8514736155597942E-14</v>
      </c>
      <c r="AR491" s="113">
        <f t="shared" si="99"/>
        <v>-2.5074217853955251E-38</v>
      </c>
      <c r="AS491" s="113">
        <f t="shared" si="100"/>
        <v>-1.1309734088845654E-15</v>
      </c>
      <c r="AT491" s="113">
        <f t="shared" si="101"/>
        <v>1.7634662707869834E-16</v>
      </c>
      <c r="AU491" s="113">
        <f t="shared" si="102"/>
        <v>1.731097573760483E-13</v>
      </c>
      <c r="AV491" s="113">
        <f t="shared" si="103"/>
        <v>0</v>
      </c>
      <c r="AW491" s="149">
        <f>T490*Other_forcing_efficacy*clim_sens2*(1-EXP(-1/clim_time2))
+AW490*EXP(-1/clim_time2)</f>
        <v>0</v>
      </c>
      <c r="AX491" s="113">
        <f>p_0*(inventory[[#This Row],[CO2_flux]]+inventory[[#This Row],[CH4_to_CO2]])+AX490</f>
        <v>0.51608749999999959</v>
      </c>
      <c r="AY491" s="113">
        <f>p_1*(inventory[[#This Row],[CO2_flux]]+inventory[[#This Row],[CH4_to_CO2]])+AY490*EXP(-1/life1_CO2)</f>
        <v>0.15898906964566664</v>
      </c>
      <c r="AZ491" s="113">
        <f>p_2*(inventory[[#This Row],[CO2_flux]]+inventory[[#This Row],[CH4_to_CO2]])+AZ490*EXP(-1/life2_CO2)</f>
        <v>1.5527678579003651E-6</v>
      </c>
      <c r="BA491" s="113">
        <f>p_3*(inventory[[#This Row],[CO2_flux]]+inventory[[#This Row],[CH4_to_CO2]])+BA490*EXP(-1/life3_CO2)</f>
        <v>2.5348065718931276E-18</v>
      </c>
      <c r="BB491" s="113">
        <f>IF(fossil_CH4,K490*(1-EXP(-1/life_CH4))*CH4_to_CO2,0)</f>
        <v>1.2912676611637153E-18</v>
      </c>
    </row>
    <row r="492" spans="1:54" x14ac:dyDescent="0.2">
      <c r="A492" s="43">
        <v>485</v>
      </c>
      <c r="B492" s="107">
        <v>0</v>
      </c>
      <c r="C492" s="107">
        <v>0</v>
      </c>
      <c r="D492" s="107">
        <v>0</v>
      </c>
      <c r="E492" s="107">
        <v>0</v>
      </c>
      <c r="F492" s="107">
        <v>0</v>
      </c>
      <c r="G492" s="107">
        <v>0</v>
      </c>
      <c r="H492" s="131">
        <f>SUM(inventory[[#This Row],[CO2_IRF]:[other_IRF]])</f>
        <v>5.2183101878113897E-10</v>
      </c>
      <c r="I492" s="133">
        <f>SUM(inventory[[#This Row],[CO2_temp]:[other_temp]])</f>
        <v>1.9664197375987061E-13</v>
      </c>
      <c r="J492" s="117">
        <f>SUM(inventory[[#This Row],[CO2_mass0]:[CO2_mass3]])</f>
        <v>0.67467547481081036</v>
      </c>
      <c r="K492" s="117">
        <f>inventory[[#This Row],[CH4_flux]]+K491*EXP(-1/life_CH4)</f>
        <v>1.0315302250051994E-17</v>
      </c>
      <c r="L492" s="117">
        <f>inventory[[#This Row],[Gas1_flux]]+L491*EXP(-1/life_gas1)</f>
        <v>1.8164893744125773E-2</v>
      </c>
      <c r="M492" s="117">
        <f>inventory[[#This Row],[Gas2_flux]]+M491*EXP(-1/life_gas2)</f>
        <v>0</v>
      </c>
      <c r="N492" s="140">
        <f>inventory[[#This Row],[Gas3_flux]]+N491*EXP(-1/life_gas3)</f>
        <v>2.0857900142302313E-5</v>
      </c>
      <c r="O492" s="3">
        <f>inventory[[#This Row],[CO2]]*A_CO2</f>
        <v>1.1818290292260962E-15</v>
      </c>
      <c r="P492" s="3">
        <f>inventory[[#This Row],[CH4]]*A_CH4</f>
        <v>2.1716439523740428E-30</v>
      </c>
      <c r="Q492" s="3">
        <f>inventory[[#This Row],[gas1]]*A_gas1</f>
        <v>6.481897359884661E-15</v>
      </c>
      <c r="R492" s="3">
        <f>inventory[[#This Row],[gas2]]*A_gas2</f>
        <v>0</v>
      </c>
      <c r="S492" s="3">
        <f>inventory[[#This Row],[gas3]]*A_gas3</f>
        <v>2.2230814835451094E-16</v>
      </c>
      <c r="T492" s="142">
        <f>inventory[[#This Row],[Other_forcing]]/earth_area</f>
        <v>0</v>
      </c>
      <c r="U492" s="3">
        <f>U491+A_CO2*(AX491+AY491*life1_CO2*(1-EXP(-1/life1_CO2))+AZ491*life2_CO2*(1-EXP(-1/life2_CO2))+BA491*life3_CO2*(1-EXP(-1/life3_CO2)))</f>
        <v>7.3755684269248779E-13</v>
      </c>
      <c r="V492" s="3">
        <f t="shared" si="91"/>
        <v>2.6105279667692147E-12</v>
      </c>
      <c r="W492" s="3">
        <f t="shared" si="92"/>
        <v>4.2392908607128566E-11</v>
      </c>
      <c r="X492" s="3">
        <f t="shared" si="93"/>
        <v>-3.5199999999999995E-12</v>
      </c>
      <c r="Y492" s="3">
        <f t="shared" si="94"/>
        <v>4.796100253645487E-10</v>
      </c>
      <c r="Z492" s="142">
        <f>Z491+inventory[[#This Row],[Other_radfor]]</f>
        <v>0</v>
      </c>
      <c r="AA492" s="3">
        <f>SUM(inventory[[#This Row],[CO2_temp_s1]:[CO2_temp_s2]])</f>
        <v>1.1755373172288246E-15</v>
      </c>
      <c r="AB492" s="3">
        <f>inventory[[#This Row],[CH4_temp_s1]]+inventory[[#This Row],[CH4_temp_s2]]</f>
        <v>8.6281936825062768E-16</v>
      </c>
      <c r="AC492" s="3">
        <f>inventory[[#This Row],[gas1_temp_s1]]+inventory[[#This Row],[gas1_temp_s2]]</f>
        <v>2.2871587100100961E-14</v>
      </c>
      <c r="AD492" s="3">
        <f>inventory[[#This Row],[gas2_temp_s1]]+inventory[[#This Row],[gas2_temp_s2]]</f>
        <v>-1.128214938524723E-15</v>
      </c>
      <c r="AE492" s="3">
        <f>inventory[[#This Row],[gas3_temp_s1]]+inventory[[#This Row],[gas3_temp_s2]]</f>
        <v>1.7286024491281492E-13</v>
      </c>
      <c r="AF492" s="142">
        <f>inventory[[#This Row],[other_temp_s1]]+inventory[[#This Row],[other_temp_s2]]</f>
        <v>0</v>
      </c>
      <c r="AG492" s="118">
        <f>inventory[[#This Row],[CO2_flux]]+AG491</f>
        <v>1</v>
      </c>
      <c r="AH492" s="118">
        <f>inventory[[#This Row],[CH4_flux]]+AH491</f>
        <v>1</v>
      </c>
      <c r="AI492" s="118">
        <f>inventory[[#This Row],[Gas1_flux]]+AI491</f>
        <v>1</v>
      </c>
      <c r="AJ492" s="118">
        <f>inventory[[#This Row],[Gas2_flux]]+AJ491</f>
        <v>1</v>
      </c>
      <c r="AK492" s="144">
        <f>inventory[[#This Row],[Gas3_flux]]+AK491</f>
        <v>1</v>
      </c>
      <c r="AL492" s="113">
        <f>A_CO2*(AX491*clim_sens1*(1-EXP(-1/clim_time1))
+AY491*clim_sens1*life1_CO2/(life1_CO2-clim_time1)*(EXP(-1/life1_CO2)-EXP(-1/clim_time1))
+AZ491*clim_sens1*life2_CO2/(life2_CO2-clim_time1)*(EXP(-1/life2_CO2)-EXP(-1/clim_time1))
+BA491*clim_sens1*life3_CO2/(life3_CO2-clim_time1)*(EXP(-1/life3_CO2)-EXP(-1/clim_time1)))
+AL491*EXP(-1/clim_time1)</f>
        <v>7.4954919997207321E-16</v>
      </c>
      <c r="AM492" s="113">
        <f>A_CO2*(AX491*clim_sens2*(1-EXP(-1/clim_time2))
+AY491*clim_sens2*life1_CO2/(life1_CO2-clim_time2)*(EXP(-1/life1_CO2)-EXP(-1/clim_time2))
+AZ491*clim_sens2*life2_CO2/(life2_CO2-clim_time2)*(EXP(-1/life2_CO2)-EXP(-1/clim_time2))
+BA491*clim_sens2*life3_CO2/(life3_CO2-clim_time2)*(EXP(-1/life3_CO2)-EXP(-1/clim_time2)))
+AM491*EXP(-1/clim_time2)</f>
        <v>4.2598811725675143E-16</v>
      </c>
      <c r="AN492" s="113">
        <f t="shared" si="95"/>
        <v>4.2479527006161162E-30</v>
      </c>
      <c r="AO492" s="113">
        <f t="shared" si="96"/>
        <v>8.6281936825062344E-16</v>
      </c>
      <c r="AP492" s="113">
        <f t="shared" si="97"/>
        <v>4.3951984487082951E-15</v>
      </c>
      <c r="AQ492" s="113">
        <f t="shared" si="98"/>
        <v>1.8476388651392667E-14</v>
      </c>
      <c r="AR492" s="113">
        <f t="shared" si="99"/>
        <v>-2.2260026182260735E-38</v>
      </c>
      <c r="AS492" s="113">
        <f t="shared" si="100"/>
        <v>-1.128214938524723E-15</v>
      </c>
      <c r="AT492" s="113">
        <f t="shared" si="101"/>
        <v>1.7247103476847919E-16</v>
      </c>
      <c r="AU492" s="113">
        <f t="shared" si="102"/>
        <v>1.7268777387804645E-13</v>
      </c>
      <c r="AV492" s="113">
        <f t="shared" si="103"/>
        <v>0</v>
      </c>
      <c r="AW492" s="149">
        <f>T491*Other_forcing_efficacy*clim_sens2*(1-EXP(-1/clim_time2))
+AW491*EXP(-1/clim_time2)</f>
        <v>0</v>
      </c>
      <c r="AX492" s="113">
        <f>p_0*(inventory[[#This Row],[CO2_flux]]+inventory[[#This Row],[CH4_to_CO2]])+AX491</f>
        <v>0.51608749999999959</v>
      </c>
      <c r="AY492" s="113">
        <f>p_1*(inventory[[#This Row],[CO2_flux]]+inventory[[#This Row],[CH4_to_CO2]])+AY491*EXP(-1/life1_CO2)</f>
        <v>0.15858646396175033</v>
      </c>
      <c r="AZ492" s="113">
        <f>p_2*(inventory[[#This Row],[CO2_flux]]+inventory[[#This Row],[CH4_to_CO2]])+AZ491*EXP(-1/life2_CO2)</f>
        <v>1.510849060415712E-6</v>
      </c>
      <c r="BA492" s="113">
        <f>p_3*(inventory[[#This Row],[CO2_flux]]+inventory[[#This Row],[CH4_to_CO2]])+BA491*EXP(-1/life3_CO2)</f>
        <v>2.3384122416167571E-18</v>
      </c>
      <c r="BB492" s="113">
        <f>IF(fossil_CH4,K491*(1-EXP(-1/life_CH4))*CH4_to_CO2,0)</f>
        <v>1.1912215076095277E-18</v>
      </c>
    </row>
    <row r="493" spans="1:54" x14ac:dyDescent="0.2">
      <c r="A493" s="43">
        <v>486</v>
      </c>
      <c r="B493" s="107">
        <v>0</v>
      </c>
      <c r="C493" s="107">
        <v>0</v>
      </c>
      <c r="D493" s="107">
        <v>0</v>
      </c>
      <c r="E493" s="107">
        <v>0</v>
      </c>
      <c r="F493" s="107">
        <v>0</v>
      </c>
      <c r="G493" s="107">
        <v>0</v>
      </c>
      <c r="H493" s="131">
        <f>SUM(inventory[[#This Row],[CO2_IRF]:[other_IRF]])</f>
        <v>5.2183887530080287E-10</v>
      </c>
      <c r="I493" s="133">
        <f>SUM(inventory[[#This Row],[CO2_temp]:[other_temp]])</f>
        <v>1.9614313054687891E-13</v>
      </c>
      <c r="J493" s="117">
        <f>SUM(inventory[[#This Row],[CO2_mass0]:[CO2_mass3]])</f>
        <v>0.67427384785219879</v>
      </c>
      <c r="K493" s="117">
        <f>inventory[[#This Row],[CH4_flux]]+K492*EXP(-1/life_CH4)</f>
        <v>9.5160827358449296E-18</v>
      </c>
      <c r="L493" s="117">
        <f>inventory[[#This Row],[Gas1_flux]]+L492*EXP(-1/life_gas1)</f>
        <v>1.8015389293263673E-2</v>
      </c>
      <c r="M493" s="117">
        <f>inventory[[#This Row],[Gas2_flux]]+M492*EXP(-1/life_gas2)</f>
        <v>0</v>
      </c>
      <c r="N493" s="140">
        <f>inventory[[#This Row],[Gas3_flux]]+N492*EXP(-1/life_gas3)</f>
        <v>2.0399503411171465E-5</v>
      </c>
      <c r="O493" s="3">
        <f>inventory[[#This Row],[CO2]]*A_CO2</f>
        <v>1.1811254992826964E-15</v>
      </c>
      <c r="P493" s="3">
        <f>inventory[[#This Row],[CH4]]*A_CH4</f>
        <v>2.0033871061300715E-30</v>
      </c>
      <c r="Q493" s="3">
        <f>inventory[[#This Row],[gas1]]*A_gas1</f>
        <v>6.4285487128193606E-15</v>
      </c>
      <c r="R493" s="3">
        <f>inventory[[#This Row],[gas2]]*A_gas2</f>
        <v>0</v>
      </c>
      <c r="S493" s="3">
        <f>inventory[[#This Row],[gas3]]*A_gas3</f>
        <v>2.1742245383041149E-16</v>
      </c>
      <c r="T493" s="142">
        <f>inventory[[#This Row],[Other_forcing]]/earth_area</f>
        <v>0</v>
      </c>
      <c r="U493" s="3">
        <f>U492+A_CO2*(AX492+AY492*life1_CO2*(1-EXP(-1/life1_CO2))+AZ492*life2_CO2*(1-EXP(-1/life2_CO2))+BA492*life3_CO2*(1-EXP(-1/life3_CO2)))</f>
        <v>7.3873831980794449E-13</v>
      </c>
      <c r="V493" s="3">
        <f t="shared" si="91"/>
        <v>2.6105279667692147E-12</v>
      </c>
      <c r="W493" s="3">
        <f t="shared" si="92"/>
        <v>4.2399363793423466E-11</v>
      </c>
      <c r="X493" s="3">
        <f t="shared" si="93"/>
        <v>-3.5199999999999995E-12</v>
      </c>
      <c r="Y493" s="3">
        <f t="shared" si="94"/>
        <v>4.7961024522080223E-10</v>
      </c>
      <c r="Z493" s="142">
        <f>Z492+inventory[[#This Row],[Other_radfor]]</f>
        <v>0</v>
      </c>
      <c r="AA493" s="3">
        <f>SUM(inventory[[#This Row],[CO2_temp_s1]:[CO2_temp_s2]])</f>
        <v>1.1752809496002103E-15</v>
      </c>
      <c r="AB493" s="3">
        <f>inventory[[#This Row],[CH4_temp_s1]]+inventory[[#This Row],[CH4_temp_s2]]</f>
        <v>8.6071493181160924E-16</v>
      </c>
      <c r="AC493" s="3">
        <f>inventory[[#This Row],[gas1_temp_s1]]+inventory[[#This Row],[gas1_temp_s2]]</f>
        <v>2.2797102806485849E-14</v>
      </c>
      <c r="AD493" s="3">
        <f>inventory[[#This Row],[gas2_temp_s1]]+inventory[[#This Row],[gas2_temp_s2]]</f>
        <v>-1.1254631961380287E-15</v>
      </c>
      <c r="AE493" s="3">
        <f>inventory[[#This Row],[gas3_temp_s1]]+inventory[[#This Row],[gas3_temp_s2]]</f>
        <v>1.7243549505511927E-13</v>
      </c>
      <c r="AF493" s="142">
        <f>inventory[[#This Row],[other_temp_s1]]+inventory[[#This Row],[other_temp_s2]]</f>
        <v>0</v>
      </c>
      <c r="AG493" s="118">
        <f>inventory[[#This Row],[CO2_flux]]+AG492</f>
        <v>1</v>
      </c>
      <c r="AH493" s="118">
        <f>inventory[[#This Row],[CH4_flux]]+AH492</f>
        <v>1</v>
      </c>
      <c r="AI493" s="118">
        <f>inventory[[#This Row],[Gas1_flux]]+AI492</f>
        <v>1</v>
      </c>
      <c r="AJ493" s="118">
        <f>inventory[[#This Row],[Gas2_flux]]+AJ492</f>
        <v>1</v>
      </c>
      <c r="AK493" s="144">
        <f>inventory[[#This Row],[Gas3_flux]]+AK492</f>
        <v>1</v>
      </c>
      <c r="AL493" s="113">
        <f>A_CO2*(AX492*clim_sens1*(1-EXP(-1/clim_time1))
+AY492*clim_sens1*life1_CO2/(life1_CO2-clim_time1)*(EXP(-1/life1_CO2)-EXP(-1/clim_time1))
+AZ492*clim_sens1*life2_CO2/(life2_CO2-clim_time1)*(EXP(-1/life2_CO2)-EXP(-1/clim_time1))
+BA492*clim_sens1*life3_CO2/(life3_CO2-clim_time1)*(EXP(-1/life3_CO2)-EXP(-1/clim_time1)))
+AL492*EXP(-1/clim_time1)</f>
        <v>7.490955995051221E-16</v>
      </c>
      <c r="AM493" s="113">
        <f>A_CO2*(AX492*clim_sens2*(1-EXP(-1/clim_time2))
+AY492*clim_sens2*life1_CO2/(life1_CO2-clim_time2)*(EXP(-1/life1_CO2)-EXP(-1/clim_time2))
+AZ492*clim_sens2*life2_CO2/(life2_CO2-clim_time2)*(EXP(-1/life2_CO2)-EXP(-1/clim_time2))
+BA492*clim_sens2*life3_CO2/(life3_CO2-clim_time2)*(EXP(-1/life3_CO2)-EXP(-1/clim_time2)))
+AM492*EXP(-1/clim_time2)</f>
        <v>4.2618535009508814E-16</v>
      </c>
      <c r="AN493" s="113">
        <f t="shared" si="95"/>
        <v>3.9188254875641497E-30</v>
      </c>
      <c r="AO493" s="113">
        <f t="shared" si="96"/>
        <v>8.607149318116053E-16</v>
      </c>
      <c r="AP493" s="113">
        <f t="shared" si="97"/>
        <v>4.3590241809278081E-15</v>
      </c>
      <c r="AQ493" s="113">
        <f t="shared" si="98"/>
        <v>1.843807862555804E-14</v>
      </c>
      <c r="AR493" s="113">
        <f t="shared" si="99"/>
        <v>-1.9761683834806873E-38</v>
      </c>
      <c r="AS493" s="113">
        <f t="shared" si="100"/>
        <v>-1.1254631961380287E-15</v>
      </c>
      <c r="AT493" s="113">
        <f t="shared" si="101"/>
        <v>1.6868061684465942E-16</v>
      </c>
      <c r="AU493" s="113">
        <f t="shared" si="102"/>
        <v>1.722668144382746E-13</v>
      </c>
      <c r="AV493" s="113">
        <f t="shared" si="103"/>
        <v>0</v>
      </c>
      <c r="AW493" s="149">
        <f>T492*Other_forcing_efficacy*clim_sens2*(1-EXP(-1/clim_time2))
+AW492*EXP(-1/clim_time2)</f>
        <v>0</v>
      </c>
      <c r="AX493" s="113">
        <f>p_0*(inventory[[#This Row],[CO2_flux]]+inventory[[#This Row],[CH4_to_CO2]])+AX492</f>
        <v>0.51608749999999959</v>
      </c>
      <c r="AY493" s="113">
        <f>p_1*(inventory[[#This Row],[CO2_flux]]+inventory[[#This Row],[CH4_to_CO2]])+AY492*EXP(-1/life1_CO2)</f>
        <v>0.15818487779028906</v>
      </c>
      <c r="AZ493" s="113">
        <f>p_2*(inventory[[#This Row],[CO2_flux]]+inventory[[#This Row],[CH4_to_CO2]])+AZ492*EXP(-1/life2_CO2)</f>
        <v>1.4700619102494864E-6</v>
      </c>
      <c r="BA493" s="113">
        <f>p_3*(inventory[[#This Row],[CO2_flux]]+inventory[[#This Row],[CH4_to_CO2]])+BA492*EXP(-1/life3_CO2)</f>
        <v>2.1572343516764622E-18</v>
      </c>
      <c r="BB493" s="113">
        <f>IF(fossil_CH4,K492*(1-EXP(-1/life_CH4))*CH4_to_CO2,0)</f>
        <v>1.0989268320347141E-18</v>
      </c>
    </row>
    <row r="494" spans="1:54" x14ac:dyDescent="0.2">
      <c r="A494" s="43">
        <v>487</v>
      </c>
      <c r="B494" s="107">
        <v>0</v>
      </c>
      <c r="C494" s="107">
        <v>0</v>
      </c>
      <c r="D494" s="107">
        <v>0</v>
      </c>
      <c r="E494" s="107">
        <v>0</v>
      </c>
      <c r="F494" s="107">
        <v>0</v>
      </c>
      <c r="G494" s="107">
        <v>0</v>
      </c>
      <c r="H494" s="131">
        <f>SUM(inventory[[#This Row],[CO2_IRF]:[other_IRF]])</f>
        <v>5.2184667315721581E-10</v>
      </c>
      <c r="I494" s="133">
        <f>SUM(inventory[[#This Row],[CO2_temp]:[other_temp]])</f>
        <v>1.9564572624275247E-13</v>
      </c>
      <c r="J494" s="117">
        <f>SUM(inventory[[#This Row],[CO2_mass0]:[CO2_mass3]])</f>
        <v>0.67387323892544326</v>
      </c>
      <c r="K494" s="117">
        <f>inventory[[#This Row],[CH4_flux]]+K493*EXP(-1/life_CH4)</f>
        <v>8.7787859667407681E-18</v>
      </c>
      <c r="L494" s="117">
        <f>inventory[[#This Row],[Gas1_flux]]+L493*EXP(-1/life_gas1)</f>
        <v>1.7867115324734277E-2</v>
      </c>
      <c r="M494" s="117">
        <f>inventory[[#This Row],[Gas2_flux]]+M493*EXP(-1/life_gas2)</f>
        <v>0</v>
      </c>
      <c r="N494" s="140">
        <f>inventory[[#This Row],[Gas3_flux]]+N493*EXP(-1/life_gas3)</f>
        <v>1.9951180923453322E-5</v>
      </c>
      <c r="O494" s="3">
        <f>inventory[[#This Row],[CO2]]*A_CO2</f>
        <v>1.1804237526256987E-15</v>
      </c>
      <c r="P494" s="3">
        <f>inventory[[#This Row],[CH4]]*A_CH4</f>
        <v>1.8481666355207972E-30</v>
      </c>
      <c r="Q494" s="3">
        <f>inventory[[#This Row],[gas1]]*A_gas1</f>
        <v>6.3756391467801362E-15</v>
      </c>
      <c r="R494" s="3">
        <f>inventory[[#This Row],[gas2]]*A_gas2</f>
        <v>0</v>
      </c>
      <c r="S494" s="3">
        <f>inventory[[#This Row],[gas3]]*A_gas3</f>
        <v>2.1264413283786948E-16</v>
      </c>
      <c r="T494" s="142">
        <f>inventory[[#This Row],[Other_forcing]]/earth_area</f>
        <v>0</v>
      </c>
      <c r="U494" s="3">
        <f>U493+A_CO2*(AX493+AY493*life1_CO2*(1-EXP(-1/life1_CO2))+AZ493*life2_CO2*(1-EXP(-1/life2_CO2))+BA493*life3_CO2*(1-EXP(-1/life3_CO2)))</f>
        <v>7.3991909428548184E-13</v>
      </c>
      <c r="V494" s="3">
        <f t="shared" si="91"/>
        <v>2.6105279667692147E-12</v>
      </c>
      <c r="W494" s="3">
        <f t="shared" si="92"/>
        <v>4.2405765850914211E-11</v>
      </c>
      <c r="X494" s="3">
        <f t="shared" si="93"/>
        <v>-3.5199999999999995E-12</v>
      </c>
      <c r="Y494" s="3">
        <f t="shared" si="94"/>
        <v>4.796104602452469E-10</v>
      </c>
      <c r="Z494" s="142">
        <f>Z493+inventory[[#This Row],[Other_radfor]]</f>
        <v>0</v>
      </c>
      <c r="AA494" s="3">
        <f>SUM(inventory[[#This Row],[CO2_temp_s1]:[CO2_temp_s2]])</f>
        <v>1.1750245157956119E-15</v>
      </c>
      <c r="AB494" s="3">
        <f>inventory[[#This Row],[CH4_temp_s1]]+inventory[[#This Row],[CH4_temp_s2]]</f>
        <v>8.5861562814184567E-16</v>
      </c>
      <c r="AC494" s="3">
        <f>inventory[[#This Row],[gas1_temp_s1]]+inventory[[#This Row],[gas1_temp_s2]]</f>
        <v>2.2722954090073541E-14</v>
      </c>
      <c r="AD494" s="3">
        <f>inventory[[#This Row],[gas2_temp_s1]]+inventory[[#This Row],[gas2_temp_s2]]</f>
        <v>-1.1227181653148E-15</v>
      </c>
      <c r="AE494" s="3">
        <f>inventory[[#This Row],[gas3_temp_s1]]+inventory[[#This Row],[gas3_temp_s2]]</f>
        <v>1.7201185017405626E-13</v>
      </c>
      <c r="AF494" s="142">
        <f>inventory[[#This Row],[other_temp_s1]]+inventory[[#This Row],[other_temp_s2]]</f>
        <v>0</v>
      </c>
      <c r="AG494" s="118">
        <f>inventory[[#This Row],[CO2_flux]]+AG493</f>
        <v>1</v>
      </c>
      <c r="AH494" s="118">
        <f>inventory[[#This Row],[CH4_flux]]+AH493</f>
        <v>1</v>
      </c>
      <c r="AI494" s="118">
        <f>inventory[[#This Row],[Gas1_flux]]+AI493</f>
        <v>1</v>
      </c>
      <c r="AJ494" s="118">
        <f>inventory[[#This Row],[Gas2_flux]]+AJ493</f>
        <v>1</v>
      </c>
      <c r="AK494" s="144">
        <f>inventory[[#This Row],[Gas3_flux]]+AK493</f>
        <v>1</v>
      </c>
      <c r="AL494" s="113">
        <f>A_CO2*(AX493*clim_sens1*(1-EXP(-1/clim_time1))
+AY493*clim_sens1*life1_CO2/(life1_CO2-clim_time1)*(EXP(-1/life1_CO2)-EXP(-1/clim_time1))
+AZ493*clim_sens1*life2_CO2/(life2_CO2-clim_time1)*(EXP(-1/life2_CO2)-EXP(-1/clim_time1))
+BA493*clim_sens1*life3_CO2/(life3_CO2-clim_time1)*(EXP(-1/life3_CO2)-EXP(-1/clim_time1)))
+AL493*EXP(-1/clim_time1)</f>
        <v>7.4864314911609565E-16</v>
      </c>
      <c r="AM494" s="113">
        <f>A_CO2*(AX493*clim_sens2*(1-EXP(-1/clim_time2))
+AY493*clim_sens2*life1_CO2/(life1_CO2-clim_time2)*(EXP(-1/life1_CO2)-EXP(-1/clim_time2))
+AZ493*clim_sens2*life2_CO2/(life2_CO2-clim_time2)*(EXP(-1/life2_CO2)-EXP(-1/clim_time2))
+BA493*clim_sens2*life3_CO2/(life3_CO2-clim_time2)*(EXP(-1/life3_CO2)-EXP(-1/clim_time2)))
+AM493*EXP(-1/clim_time2)</f>
        <v>4.2638136667951611E-16</v>
      </c>
      <c r="AN494" s="113">
        <f t="shared" si="95"/>
        <v>3.6151987284550871E-30</v>
      </c>
      <c r="AO494" s="113">
        <f t="shared" si="96"/>
        <v>8.5861562814184202E-16</v>
      </c>
      <c r="AP494" s="113">
        <f t="shared" si="97"/>
        <v>4.3231476420587066E-15</v>
      </c>
      <c r="AQ494" s="113">
        <f t="shared" si="98"/>
        <v>1.8399806448014832E-14</v>
      </c>
      <c r="AR494" s="113">
        <f t="shared" si="99"/>
        <v>-1.7543741628573662E-38</v>
      </c>
      <c r="AS494" s="113">
        <f t="shared" si="100"/>
        <v>-1.1227181653148E-15</v>
      </c>
      <c r="AT494" s="113">
        <f t="shared" si="101"/>
        <v>1.649735014188881E-16</v>
      </c>
      <c r="AU494" s="113">
        <f t="shared" si="102"/>
        <v>1.7184687667263739E-13</v>
      </c>
      <c r="AV494" s="113">
        <f t="shared" si="103"/>
        <v>0</v>
      </c>
      <c r="AW494" s="149">
        <f>T493*Other_forcing_efficacy*clim_sens2*(1-EXP(-1/clim_time2))
+AW493*EXP(-1/clim_time2)</f>
        <v>0</v>
      </c>
      <c r="AX494" s="113">
        <f>p_0*(inventory[[#This Row],[CO2_flux]]+inventory[[#This Row],[CH4_to_CO2]])+AX493</f>
        <v>0.51608749999999959</v>
      </c>
      <c r="AY494" s="113">
        <f>p_1*(inventory[[#This Row],[CO2_flux]]+inventory[[#This Row],[CH4_to_CO2]])+AY493*EXP(-1/life1_CO2)</f>
        <v>0.15778430854958644</v>
      </c>
      <c r="AZ494" s="113">
        <f>p_2*(inventory[[#This Row],[CO2_flux]]+inventory[[#This Row],[CH4_to_CO2]])+AZ493*EXP(-1/life2_CO2)</f>
        <v>1.430375857249248E-6</v>
      </c>
      <c r="BA494" s="113">
        <f>p_3*(inventory[[#This Row],[CO2_flux]]+inventory[[#This Row],[CH4_to_CO2]])+BA493*EXP(-1/life3_CO2)</f>
        <v>1.9900939471799324E-18</v>
      </c>
      <c r="BB494" s="113">
        <f>IF(fossil_CH4,K493*(1-EXP(-1/life_CH4))*CH4_to_CO2,0)</f>
        <v>1.0137830575182217E-18</v>
      </c>
    </row>
    <row r="495" spans="1:54" x14ac:dyDescent="0.2">
      <c r="A495" s="43">
        <v>488</v>
      </c>
      <c r="B495" s="107">
        <v>0</v>
      </c>
      <c r="C495" s="107">
        <v>0</v>
      </c>
      <c r="D495" s="107">
        <v>0</v>
      </c>
      <c r="E495" s="107">
        <v>0</v>
      </c>
      <c r="F495" s="107">
        <v>0</v>
      </c>
      <c r="G495" s="107">
        <v>0</v>
      </c>
      <c r="H495" s="131">
        <f>SUM(inventory[[#This Row],[CO2_IRF]:[other_IRF]])</f>
        <v>5.2185441289561968E-10</v>
      </c>
      <c r="I495" s="133">
        <f>SUM(inventory[[#This Row],[CO2_temp]:[other_temp]])</f>
        <v>1.9514975455648602E-13</v>
      </c>
      <c r="J495" s="117">
        <f>SUM(inventory[[#This Row],[CO2_mass0]:[CO2_mass3]])</f>
        <v>0.67347364542565924</v>
      </c>
      <c r="K495" s="117">
        <f>inventory[[#This Row],[CH4_flux]]+K494*EXP(-1/life_CH4)</f>
        <v>8.0986142291039981E-18</v>
      </c>
      <c r="L495" s="117">
        <f>inventory[[#This Row],[Gas1_flux]]+L494*EXP(-1/life_gas1)</f>
        <v>1.7720061711168383E-2</v>
      </c>
      <c r="M495" s="117">
        <f>inventory[[#This Row],[Gas2_flux]]+M494*EXP(-1/life_gas2)</f>
        <v>0</v>
      </c>
      <c r="N495" s="140">
        <f>inventory[[#This Row],[Gas3_flux]]+N494*EXP(-1/life_gas3)</f>
        <v>1.9512711276215781E-5</v>
      </c>
      <c r="O495" s="3">
        <f>inventory[[#This Row],[CO2]]*A_CO2</f>
        <v>1.179723784692127E-15</v>
      </c>
      <c r="P495" s="3">
        <f>inventory[[#This Row],[CH4]]*A_CH4</f>
        <v>1.7049724949315391E-30</v>
      </c>
      <c r="Q495" s="3">
        <f>inventory[[#This Row],[gas1]]*A_gas1</f>
        <v>6.3231650479518669E-15</v>
      </c>
      <c r="R495" s="3">
        <f>inventory[[#This Row],[gas2]]*A_gas2</f>
        <v>0</v>
      </c>
      <c r="S495" s="3">
        <f>inventory[[#This Row],[gas3]]*A_gas3</f>
        <v>2.0797082561509004E-16</v>
      </c>
      <c r="T495" s="142">
        <f>inventory[[#This Row],[Other_forcing]]/earth_area</f>
        <v>0</v>
      </c>
      <c r="U495" s="3">
        <f>U494+A_CO2*(AX494+AY494*life1_CO2*(1-EXP(-1/life1_CO2))+AZ494*life2_CO2*(1-EXP(-1/life2_CO2))+BA494*life3_CO2*(1-EXP(-1/life3_CO2)))</f>
        <v>7.4109916790610358E-13</v>
      </c>
      <c r="V495" s="3">
        <f t="shared" si="91"/>
        <v>2.6105279667692147E-12</v>
      </c>
      <c r="W495" s="3">
        <f t="shared" si="92"/>
        <v>4.2412115216872434E-11</v>
      </c>
      <c r="X495" s="3">
        <f t="shared" si="93"/>
        <v>-3.5199999999999995E-12</v>
      </c>
      <c r="Y495" s="3">
        <f t="shared" si="94"/>
        <v>4.7961067054407189E-10</v>
      </c>
      <c r="Z495" s="142">
        <f>Z494+inventory[[#This Row],[Other_radfor]]</f>
        <v>0</v>
      </c>
      <c r="AA495" s="3">
        <f>SUM(inventory[[#This Row],[CO2_temp_s1]:[CO2_temp_s2]])</f>
        <v>1.1747680176940494E-15</v>
      </c>
      <c r="AB495" s="3">
        <f>inventory[[#This Row],[CH4_temp_s1]]+inventory[[#This Row],[CH4_temp_s2]]</f>
        <v>8.5652144472239383E-16</v>
      </c>
      <c r="AC495" s="3">
        <f>inventory[[#This Row],[gas1_temp_s1]]+inventory[[#This Row],[gas1_temp_s2]]</f>
        <v>2.2649138865655789E-14</v>
      </c>
      <c r="AD495" s="3">
        <f>inventory[[#This Row],[gas2_temp_s1]]+inventory[[#This Row],[gas2_temp_s2]]</f>
        <v>-1.1199798296853782E-15</v>
      </c>
      <c r="AE495" s="3">
        <f>inventory[[#This Row],[gas3_temp_s1]]+inventory[[#This Row],[gas3_temp_s2]]</f>
        <v>1.7158930605809918E-13</v>
      </c>
      <c r="AF495" s="142">
        <f>inventory[[#This Row],[other_temp_s1]]+inventory[[#This Row],[other_temp_s2]]</f>
        <v>0</v>
      </c>
      <c r="AG495" s="118">
        <f>inventory[[#This Row],[CO2_flux]]+AG494</f>
        <v>1</v>
      </c>
      <c r="AH495" s="118">
        <f>inventory[[#This Row],[CH4_flux]]+AH494</f>
        <v>1</v>
      </c>
      <c r="AI495" s="118">
        <f>inventory[[#This Row],[Gas1_flux]]+AI494</f>
        <v>1</v>
      </c>
      <c r="AJ495" s="118">
        <f>inventory[[#This Row],[Gas2_flux]]+AJ494</f>
        <v>1</v>
      </c>
      <c r="AK495" s="144">
        <f>inventory[[#This Row],[Gas3_flux]]+AK494</f>
        <v>1</v>
      </c>
      <c r="AL495" s="113">
        <f>A_CO2*(AX494*clim_sens1*(1-EXP(-1/clim_time1))
+AY494*clim_sens1*life1_CO2/(life1_CO2-clim_time1)*(EXP(-1/life1_CO2)-EXP(-1/clim_time1))
+AZ494*clim_sens1*life2_CO2/(life2_CO2-clim_time1)*(EXP(-1/life2_CO2)-EXP(-1/clim_time1))
+BA494*clim_sens1*life3_CO2/(life3_CO2-clim_time1)*(EXP(-1/life3_CO2)-EXP(-1/clim_time1)))
+AL494*EXP(-1/clim_time1)</f>
        <v>7.4819184585400622E-16</v>
      </c>
      <c r="AM495" s="113">
        <f>A_CO2*(AX494*clim_sens2*(1-EXP(-1/clim_time2))
+AY494*clim_sens2*life1_CO2/(life1_CO2-clim_time2)*(EXP(-1/life1_CO2)-EXP(-1/clim_time2))
+AZ494*clim_sens2*life2_CO2/(life2_CO2-clim_time2)*(EXP(-1/life2_CO2)-EXP(-1/clim_time2))
+BA494*clim_sens2*life3_CO2/(life3_CO2-clim_time2)*(EXP(-1/life3_CO2)-EXP(-1/clim_time2)))
+AM494*EXP(-1/clim_time2)</f>
        <v>4.2657617184004313E-16</v>
      </c>
      <c r="AN495" s="113">
        <f t="shared" si="95"/>
        <v>3.3350966731109974E-30</v>
      </c>
      <c r="AO495" s="113">
        <f t="shared" si="96"/>
        <v>8.5652144472239048E-16</v>
      </c>
      <c r="AP495" s="113">
        <f t="shared" si="97"/>
        <v>4.287566381671165E-15</v>
      </c>
      <c r="AQ495" s="113">
        <f t="shared" si="98"/>
        <v>1.8361572483984626E-14</v>
      </c>
      <c r="AR495" s="113">
        <f t="shared" si="99"/>
        <v>-1.55747290009792E-38</v>
      </c>
      <c r="AS495" s="113">
        <f t="shared" si="100"/>
        <v>-1.1199798296853782E-15</v>
      </c>
      <c r="AT495" s="113">
        <f t="shared" si="101"/>
        <v>1.6134785774154323E-16</v>
      </c>
      <c r="AU495" s="113">
        <f t="shared" si="102"/>
        <v>1.7142795820035763E-13</v>
      </c>
      <c r="AV495" s="113">
        <f t="shared" si="103"/>
        <v>0</v>
      </c>
      <c r="AW495" s="149">
        <f>T494*Other_forcing_efficacy*clim_sens2*(1-EXP(-1/clim_time2))
+AW494*EXP(-1/clim_time2)</f>
        <v>0</v>
      </c>
      <c r="AX495" s="113">
        <f>p_0*(inventory[[#This Row],[CO2_flux]]+inventory[[#This Row],[CH4_to_CO2]])+AX494</f>
        <v>0.51608749999999959</v>
      </c>
      <c r="AY495" s="113">
        <f>p_1*(inventory[[#This Row],[CO2_flux]]+inventory[[#This Row],[CH4_to_CO2]])+AY494*EXP(-1/life1_CO2)</f>
        <v>0.15738475366448368</v>
      </c>
      <c r="AZ495" s="113">
        <f>p_2*(inventory[[#This Row],[CO2_flux]]+inventory[[#This Row],[CH4_to_CO2]])+AZ494*EXP(-1/life2_CO2)</f>
        <v>1.3917611759999104E-6</v>
      </c>
      <c r="BA495" s="113">
        <f>p_3*(inventory[[#This Row],[CO2_flux]]+inventory[[#This Row],[CH4_to_CO2]])+BA494*EXP(-1/life3_CO2)</f>
        <v>1.8359034175050941E-18</v>
      </c>
      <c r="BB495" s="113">
        <f>IF(fossil_CH4,K494*(1-EXP(-1/life_CH4))*CH4_to_CO2,0)</f>
        <v>9.3523613925055937E-19</v>
      </c>
    </row>
    <row r="496" spans="1:54" x14ac:dyDescent="0.2">
      <c r="A496" s="43">
        <v>489</v>
      </c>
      <c r="B496" s="107">
        <v>0</v>
      </c>
      <c r="C496" s="107">
        <v>0</v>
      </c>
      <c r="D496" s="107">
        <v>0</v>
      </c>
      <c r="E496" s="107">
        <v>0</v>
      </c>
      <c r="F496" s="107">
        <v>0</v>
      </c>
      <c r="G496" s="107">
        <v>0</v>
      </c>
      <c r="H496" s="131">
        <f>SUM(inventory[[#This Row],[CO2_IRF]:[other_IRF]])</f>
        <v>5.2186209505531917E-10</v>
      </c>
      <c r="I496" s="133">
        <f>SUM(inventory[[#This Row],[CO2_temp]:[other_temp]])</f>
        <v>1.9465520925616785E-13</v>
      </c>
      <c r="J496" s="117">
        <f>SUM(inventory[[#This Row],[CO2_mass0]:[CO2_mass3]])</f>
        <v>0.67307506475528611</v>
      </c>
      <c r="K496" s="117">
        <f>inventory[[#This Row],[CH4_flux]]+K495*EXP(-1/life_CH4)</f>
        <v>7.47114153145209E-18</v>
      </c>
      <c r="L496" s="117">
        <f>inventory[[#This Row],[Gas1_flux]]+L495*EXP(-1/life_gas1)</f>
        <v>1.7574218408549148E-2</v>
      </c>
      <c r="M496" s="117">
        <f>inventory[[#This Row],[Gas2_flux]]+M495*EXP(-1/life_gas2)</f>
        <v>0</v>
      </c>
      <c r="N496" s="140">
        <f>inventory[[#This Row],[Gas3_flux]]+N495*EXP(-1/life_gas3)</f>
        <v>1.9083877932327213E-5</v>
      </c>
      <c r="O496" s="3">
        <f>inventory[[#This Row],[CO2]]*A_CO2</f>
        <v>1.1790255909318344E-15</v>
      </c>
      <c r="P496" s="3">
        <f>inventory[[#This Row],[CH4]]*A_CH4</f>
        <v>1.5728728960924722E-30</v>
      </c>
      <c r="Q496" s="3">
        <f>inventory[[#This Row],[gas1]]*A_gas1</f>
        <v>6.2711228322625962E-15</v>
      </c>
      <c r="R496" s="3">
        <f>inventory[[#This Row],[gas2]]*A_gas2</f>
        <v>0</v>
      </c>
      <c r="S496" s="3">
        <f>inventory[[#This Row],[gas3]]*A_gas3</f>
        <v>2.034002242610643E-16</v>
      </c>
      <c r="T496" s="142">
        <f>inventory[[#This Row],[Other_forcing]]/earth_area</f>
        <v>0</v>
      </c>
      <c r="U496" s="3">
        <f>U495+A_CO2*(AX495+AY495*life1_CO2*(1-EXP(-1/life1_CO2))+AZ495*life2_CO2*(1-EXP(-1/life2_CO2))+BA495*life3_CO2*(1-EXP(-1/life3_CO2)))</f>
        <v>7.4227854244625704E-13</v>
      </c>
      <c r="V496" s="3">
        <f t="shared" si="91"/>
        <v>2.6105279667692147E-12</v>
      </c>
      <c r="W496" s="3">
        <f t="shared" si="92"/>
        <v>4.2418412324970836E-11</v>
      </c>
      <c r="X496" s="3">
        <f t="shared" si="93"/>
        <v>-3.5199999999999995E-12</v>
      </c>
      <c r="Y496" s="3">
        <f t="shared" si="94"/>
        <v>4.7961087622113286E-10</v>
      </c>
      <c r="Z496" s="142">
        <f>Z495+inventory[[#This Row],[Other_radfor]]</f>
        <v>0</v>
      </c>
      <c r="AA496" s="3">
        <f>SUM(inventory[[#This Row],[CO2_temp_s1]:[CO2_temp_s2]])</f>
        <v>1.1745114571665118E-15</v>
      </c>
      <c r="AB496" s="3">
        <f>inventory[[#This Row],[CH4_temp_s1]]+inventory[[#This Row],[CH4_temp_s2]]</f>
        <v>8.5443236906484447E-16</v>
      </c>
      <c r="AC496" s="3">
        <f>inventory[[#This Row],[gas1_temp_s1]]+inventory[[#This Row],[gas1_temp_s2]]</f>
        <v>2.2575655063535911E-14</v>
      </c>
      <c r="AD496" s="3">
        <f>inventory[[#This Row],[gas2_temp_s1]]+inventory[[#This Row],[gas2_temp_s2]]</f>
        <v>-1.1172481729200301E-15</v>
      </c>
      <c r="AE496" s="3">
        <f>inventory[[#This Row],[gas3_temp_s1]]+inventory[[#This Row],[gas3_temp_s2]]</f>
        <v>1.7116785853932061E-13</v>
      </c>
      <c r="AF496" s="142">
        <f>inventory[[#This Row],[other_temp_s1]]+inventory[[#This Row],[other_temp_s2]]</f>
        <v>0</v>
      </c>
      <c r="AG496" s="118">
        <f>inventory[[#This Row],[CO2_flux]]+AG495</f>
        <v>1</v>
      </c>
      <c r="AH496" s="118">
        <f>inventory[[#This Row],[CH4_flux]]+AH495</f>
        <v>1</v>
      </c>
      <c r="AI496" s="118">
        <f>inventory[[#This Row],[Gas1_flux]]+AI495</f>
        <v>1</v>
      </c>
      <c r="AJ496" s="118">
        <f>inventory[[#This Row],[Gas2_flux]]+AJ495</f>
        <v>1</v>
      </c>
      <c r="AK496" s="144">
        <f>inventory[[#This Row],[Gas3_flux]]+AK495</f>
        <v>1</v>
      </c>
      <c r="AL496" s="113">
        <f>A_CO2*(AX495*clim_sens1*(1-EXP(-1/clim_time1))
+AY495*clim_sens1*life1_CO2/(life1_CO2-clim_time1)*(EXP(-1/life1_CO2)-EXP(-1/clim_time1))
+AZ495*clim_sens1*life2_CO2/(life2_CO2-clim_time1)*(EXP(-1/life2_CO2)-EXP(-1/clim_time1))
+BA495*clim_sens1*life3_CO2/(life3_CO2-clim_time1)*(EXP(-1/life3_CO2)-EXP(-1/clim_time1)))
+AL495*EXP(-1/clim_time1)</f>
        <v>7.4774168677638301E-16</v>
      </c>
      <c r="AM496" s="113">
        <f>A_CO2*(AX495*clim_sens2*(1-EXP(-1/clim_time2))
+AY495*clim_sens2*life1_CO2/(life1_CO2-clim_time2)*(EXP(-1/life1_CO2)-EXP(-1/clim_time2))
+AZ495*clim_sens2*life2_CO2/(life2_CO2-clim_time2)*(EXP(-1/life2_CO2)-EXP(-1/clim_time2))
+BA495*clim_sens2*life3_CO2/(life3_CO2-clim_time2)*(EXP(-1/life3_CO2)-EXP(-1/clim_time2)))
+AM495*EXP(-1/clim_time2)</f>
        <v>4.2676977039012872E-16</v>
      </c>
      <c r="AN496" s="113">
        <f t="shared" si="95"/>
        <v>3.0766966505407326E-30</v>
      </c>
      <c r="AO496" s="113">
        <f t="shared" si="96"/>
        <v>8.5443236906484142E-16</v>
      </c>
      <c r="AP496" s="113">
        <f t="shared" si="97"/>
        <v>4.2522779695033893E-15</v>
      </c>
      <c r="AQ496" s="113">
        <f t="shared" si="98"/>
        <v>1.8323377094032522E-14</v>
      </c>
      <c r="AR496" s="113">
        <f t="shared" si="99"/>
        <v>-1.382670747150442E-38</v>
      </c>
      <c r="AS496" s="113">
        <f t="shared" si="100"/>
        <v>-1.1172481729200301E-15</v>
      </c>
      <c r="AT496" s="113">
        <f t="shared" si="101"/>
        <v>1.578018952976208E-16</v>
      </c>
      <c r="AU496" s="113">
        <f t="shared" si="102"/>
        <v>1.71010056644023E-13</v>
      </c>
      <c r="AV496" s="113">
        <f t="shared" si="103"/>
        <v>0</v>
      </c>
      <c r="AW496" s="149">
        <f>T495*Other_forcing_efficacy*clim_sens2*(1-EXP(-1/clim_time2))
+AW495*EXP(-1/clim_time2)</f>
        <v>0</v>
      </c>
      <c r="AX496" s="113">
        <f>p_0*(inventory[[#This Row],[CO2_flux]]+inventory[[#This Row],[CH4_to_CO2]])+AX495</f>
        <v>0.51608749999999959</v>
      </c>
      <c r="AY496" s="113">
        <f>p_1*(inventory[[#This Row],[CO2_flux]]+inventory[[#This Row],[CH4_to_CO2]])+AY495*EXP(-1/life1_CO2)</f>
        <v>0.15698621056634299</v>
      </c>
      <c r="AZ496" s="113">
        <f>p_2*(inventory[[#This Row],[CO2_flux]]+inventory[[#This Row],[CH4_to_CO2]])+AZ495*EXP(-1/life2_CO2)</f>
        <v>1.3541889435589836E-6</v>
      </c>
      <c r="BA496" s="113">
        <f>p_3*(inventory[[#This Row],[CO2_flux]]+inventory[[#This Row],[CH4_to_CO2]])+BA495*EXP(-1/life3_CO2)</f>
        <v>1.6936594190355276E-18</v>
      </c>
      <c r="BB496" s="113">
        <f>IF(fossil_CH4,K495*(1-EXP(-1/life_CH4))*CH4_to_CO2,0)</f>
        <v>8.6277495927137322E-19</v>
      </c>
    </row>
    <row r="497" spans="1:54" x14ac:dyDescent="0.2">
      <c r="A497" s="43">
        <v>490</v>
      </c>
      <c r="B497" s="107">
        <v>0</v>
      </c>
      <c r="C497" s="107">
        <v>0</v>
      </c>
      <c r="D497" s="107">
        <v>0</v>
      </c>
      <c r="E497" s="107">
        <v>0</v>
      </c>
      <c r="F497" s="107">
        <v>0</v>
      </c>
      <c r="G497" s="107">
        <v>0</v>
      </c>
      <c r="H497" s="131">
        <f>SUM(inventory[[#This Row],[CO2_IRF]:[other_IRF]])</f>
        <v>5.2186972016976266E-10</v>
      </c>
      <c r="I497" s="133">
        <f>SUM(inventory[[#This Row],[CO2_temp]:[other_temp]])</f>
        <v>1.9416208416801756E-13</v>
      </c>
      <c r="J497" s="117">
        <f>SUM(inventory[[#This Row],[CO2_mass0]:[CO2_mass3]])</f>
        <v>0.67267749432404844</v>
      </c>
      <c r="K497" s="117">
        <f>inventory[[#This Row],[CH4_flux]]+K496*EXP(-1/life_CH4)</f>
        <v>6.8922848037872013E-18</v>
      </c>
      <c r="L497" s="117">
        <f>inventory[[#This Row],[Gas1_flux]]+L496*EXP(-1/life_gas1)</f>
        <v>1.7429575455526071E-2</v>
      </c>
      <c r="M497" s="117">
        <f>inventory[[#This Row],[Gas2_flux]]+M496*EXP(-1/life_gas2)</f>
        <v>0</v>
      </c>
      <c r="N497" s="140">
        <f>inventory[[#This Row],[Gas3_flux]]+N496*EXP(-1/life_gas3)</f>
        <v>1.8664469113520141E-5</v>
      </c>
      <c r="O497" s="3">
        <f>inventory[[#This Row],[CO2]]*A_CO2</f>
        <v>1.1783291668074355E-15</v>
      </c>
      <c r="P497" s="3">
        <f>inventory[[#This Row],[CH4]]*A_CH4</f>
        <v>1.4510082447762061E-30</v>
      </c>
      <c r="Q497" s="3">
        <f>inventory[[#This Row],[gas1]]*A_gas1</f>
        <v>6.2195089451387371E-15</v>
      </c>
      <c r="R497" s="3">
        <f>inventory[[#This Row],[gas2]]*A_gas2</f>
        <v>0</v>
      </c>
      <c r="S497" s="3">
        <f>inventory[[#This Row],[gas3]]*A_gas3</f>
        <v>1.9893007159581806E-16</v>
      </c>
      <c r="T497" s="142">
        <f>inventory[[#This Row],[Other_forcing]]/earth_area</f>
        <v>0</v>
      </c>
      <c r="U497" s="3">
        <f>U496+A_CO2*(AX496+AY496*life1_CO2*(1-EXP(-1/life1_CO2))+AZ496*life2_CO2*(1-EXP(-1/life2_CO2))+BA496*life3_CO2*(1-EXP(-1/life3_CO2)))</f>
        <v>7.4345721967784578E-13</v>
      </c>
      <c r="V497" s="3">
        <f t="shared" si="91"/>
        <v>2.6105279667692147E-12</v>
      </c>
      <c r="W497" s="3">
        <f t="shared" si="92"/>
        <v>4.242465760531282E-11</v>
      </c>
      <c r="X497" s="3">
        <f t="shared" si="93"/>
        <v>-3.5199999999999995E-12</v>
      </c>
      <c r="Y497" s="3">
        <f t="shared" si="94"/>
        <v>4.7961107737800281E-10</v>
      </c>
      <c r="Z497" s="142">
        <f>Z496+inventory[[#This Row],[Other_radfor]]</f>
        <v>0</v>
      </c>
      <c r="AA497" s="3">
        <f>SUM(inventory[[#This Row],[CO2_temp_s1]:[CO2_temp_s2]])</f>
        <v>1.1742548360759596E-15</v>
      </c>
      <c r="AB497" s="3">
        <f>inventory[[#This Row],[CH4_temp_s1]]+inventory[[#This Row],[CH4_temp_s2]]</f>
        <v>8.5234838871124803E-16</v>
      </c>
      <c r="AC497" s="3">
        <f>inventory[[#This Row],[gas1_temp_s1]]+inventory[[#This Row],[gas1_temp_s2]]</f>
        <v>2.2502500629405125E-14</v>
      </c>
      <c r="AD497" s="3">
        <f>inventory[[#This Row],[gas2_temp_s1]]+inventory[[#This Row],[gas2_temp_s2]]</f>
        <v>-1.1145231787288515E-15</v>
      </c>
      <c r="AE497" s="3">
        <f>inventory[[#This Row],[gas3_temp_s1]]+inventory[[#This Row],[gas3_temp_s2]]</f>
        <v>1.7074750349255408E-13</v>
      </c>
      <c r="AF497" s="142">
        <f>inventory[[#This Row],[other_temp_s1]]+inventory[[#This Row],[other_temp_s2]]</f>
        <v>0</v>
      </c>
      <c r="AG497" s="118">
        <f>inventory[[#This Row],[CO2_flux]]+AG496</f>
        <v>1</v>
      </c>
      <c r="AH497" s="118">
        <f>inventory[[#This Row],[CH4_flux]]+AH496</f>
        <v>1</v>
      </c>
      <c r="AI497" s="118">
        <f>inventory[[#This Row],[Gas1_flux]]+AI496</f>
        <v>1</v>
      </c>
      <c r="AJ497" s="118">
        <f>inventory[[#This Row],[Gas2_flux]]+AJ496</f>
        <v>1</v>
      </c>
      <c r="AK497" s="144">
        <f>inventory[[#This Row],[Gas3_flux]]+AK496</f>
        <v>1</v>
      </c>
      <c r="AL497" s="113">
        <f>A_CO2*(AX496*clim_sens1*(1-EXP(-1/clim_time1))
+AY496*clim_sens1*life1_CO2/(life1_CO2-clim_time1)*(EXP(-1/life1_CO2)-EXP(-1/clim_time1))
+AZ496*clim_sens1*life2_CO2/(life2_CO2-clim_time1)*(EXP(-1/life2_CO2)-EXP(-1/clim_time1))
+BA496*clim_sens1*life3_CO2/(life3_CO2-clim_time1)*(EXP(-1/life3_CO2)-EXP(-1/clim_time1)))
+AL496*EXP(-1/clim_time1)</f>
        <v>7.4729266894922167E-16</v>
      </c>
      <c r="AM497" s="113">
        <f>A_CO2*(AX496*clim_sens2*(1-EXP(-1/clim_time2))
+AY496*clim_sens2*life1_CO2/(life1_CO2-clim_time2)*(EXP(-1/life1_CO2)-EXP(-1/clim_time2))
+AZ496*clim_sens2*life2_CO2/(life2_CO2-clim_time2)*(EXP(-1/life2_CO2)-EXP(-1/clim_time2))
+BA496*clim_sens2*life3_CO2/(life3_CO2-clim_time2)*(EXP(-1/life3_CO2)-EXP(-1/clim_time2)))
+AM496*EXP(-1/clim_time2)</f>
        <v>4.2696216712673793E-16</v>
      </c>
      <c r="AN497" s="113">
        <f t="shared" si="95"/>
        <v>2.8383172085146706E-30</v>
      </c>
      <c r="AO497" s="113">
        <f t="shared" si="96"/>
        <v>8.5234838871124517E-16</v>
      </c>
      <c r="AP497" s="113">
        <f t="shared" si="97"/>
        <v>4.2172799952956293E-15</v>
      </c>
      <c r="AQ497" s="113">
        <f t="shared" si="98"/>
        <v>1.8285220634109496E-14</v>
      </c>
      <c r="AR497" s="113">
        <f t="shared" si="99"/>
        <v>-1.2274874220317835E-38</v>
      </c>
      <c r="AS497" s="113">
        <f t="shared" si="100"/>
        <v>-1.1145231787288515E-15</v>
      </c>
      <c r="AT497" s="113">
        <f t="shared" si="101"/>
        <v>1.5433386292249327E-16</v>
      </c>
      <c r="AU497" s="113">
        <f t="shared" si="102"/>
        <v>1.7059316962963158E-13</v>
      </c>
      <c r="AV497" s="113">
        <f t="shared" si="103"/>
        <v>0</v>
      </c>
      <c r="AW497" s="149">
        <f>T496*Other_forcing_efficacy*clim_sens2*(1-EXP(-1/clim_time2))
+AW496*EXP(-1/clim_time2)</f>
        <v>0</v>
      </c>
      <c r="AX497" s="113">
        <f>p_0*(inventory[[#This Row],[CO2_flux]]+inventory[[#This Row],[CH4_to_CO2]])+AX496</f>
        <v>0.51608749999999959</v>
      </c>
      <c r="AY497" s="113">
        <f>p_1*(inventory[[#This Row],[CO2_flux]]+inventory[[#This Row],[CH4_to_CO2]])+AY496*EXP(-1/life1_CO2)</f>
        <v>0.15658867669303111</v>
      </c>
      <c r="AZ497" s="113">
        <f>p_2*(inventory[[#This Row],[CO2_flux]]+inventory[[#This Row],[CH4_to_CO2]])+AZ496*EXP(-1/life2_CO2)</f>
        <v>1.3176310177928809E-6</v>
      </c>
      <c r="BA497" s="113">
        <f>p_3*(inventory[[#This Row],[CO2_flux]]+inventory[[#This Row],[CH4_to_CO2]])+BA496*EXP(-1/life3_CO2)</f>
        <v>1.5624363462354097E-18</v>
      </c>
      <c r="BB497" s="113">
        <f>IF(fossil_CH4,K496*(1-EXP(-1/life_CH4))*CH4_to_CO2,0)</f>
        <v>7.9592800053922258E-19</v>
      </c>
    </row>
    <row r="498" spans="1:54" x14ac:dyDescent="0.2">
      <c r="A498" s="43">
        <v>491</v>
      </c>
      <c r="B498" s="107">
        <v>0</v>
      </c>
      <c r="C498" s="107">
        <v>0</v>
      </c>
      <c r="D498" s="107">
        <v>0</v>
      </c>
      <c r="E498" s="107">
        <v>0</v>
      </c>
      <c r="F498" s="107">
        <v>0</v>
      </c>
      <c r="G498" s="107">
        <v>0</v>
      </c>
      <c r="H498" s="131">
        <f>SUM(inventory[[#This Row],[CO2_IRF]:[other_IRF]])</f>
        <v>5.2187728876662189E-10</v>
      </c>
      <c r="I498" s="133">
        <f>SUM(inventory[[#This Row],[CO2_temp]:[other_temp]])</f>
        <v>1.9367037317544266E-13</v>
      </c>
      <c r="J498" s="117">
        <f>SUM(inventory[[#This Row],[CO2_mass0]:[CO2_mass3]])</f>
        <v>0.67228093154891877</v>
      </c>
      <c r="K498" s="117">
        <f>inventory[[#This Row],[CH4_flux]]+K497*EXP(-1/life_CH4)</f>
        <v>6.3582773283754381E-18</v>
      </c>
      <c r="L498" s="117">
        <f>inventory[[#This Row],[Gas1_flux]]+L497*EXP(-1/life_gas1)</f>
        <v>1.7286122972734606E-2</v>
      </c>
      <c r="M498" s="117">
        <f>inventory[[#This Row],[Gas2_flux]]+M497*EXP(-1/life_gas2)</f>
        <v>0</v>
      </c>
      <c r="N498" s="140">
        <f>inventory[[#This Row],[Gas3_flux]]+N497*EXP(-1/life_gas3)</f>
        <v>1.8254277695805073E-5</v>
      </c>
      <c r="O498" s="3">
        <f>inventory[[#This Row],[CO2]]*A_CO2</f>
        <v>1.1776345077942407E-15</v>
      </c>
      <c r="P498" s="3">
        <f>inventory[[#This Row],[CH4]]*A_CH4</f>
        <v>1.3385855472740905E-30</v>
      </c>
      <c r="Q498" s="3">
        <f>inventory[[#This Row],[gas1]]*A_gas1</f>
        <v>6.1683198612622848E-15</v>
      </c>
      <c r="R498" s="3">
        <f>inventory[[#This Row],[gas2]]*A_gas2</f>
        <v>0</v>
      </c>
      <c r="S498" s="3">
        <f>inventory[[#This Row],[gas3]]*A_gas3</f>
        <v>1.945581600457092E-16</v>
      </c>
      <c r="T498" s="142">
        <f>inventory[[#This Row],[Other_forcing]]/earth_area</f>
        <v>0</v>
      </c>
      <c r="U498" s="3">
        <f>U497+A_CO2*(AX497+AY497*life1_CO2*(1-EXP(-1/life1_CO2))+AZ497*life2_CO2*(1-EXP(-1/life2_CO2))+BA497*life3_CO2*(1-EXP(-1/life3_CO2)))</f>
        <v>7.4463520136824226E-13</v>
      </c>
      <c r="V498" s="3">
        <f t="shared" si="91"/>
        <v>2.6105279667692147E-12</v>
      </c>
      <c r="W498" s="3">
        <f t="shared" si="92"/>
        <v>4.2430851484461871E-11</v>
      </c>
      <c r="X498" s="3">
        <f t="shared" si="93"/>
        <v>-3.5199999999999995E-12</v>
      </c>
      <c r="Y498" s="3">
        <f t="shared" si="94"/>
        <v>4.7961127411402252E-10</v>
      </c>
      <c r="Z498" s="142">
        <f>Z497+inventory[[#This Row],[Other_radfor]]</f>
        <v>0</v>
      </c>
      <c r="AA498" s="3">
        <f>SUM(inventory[[#This Row],[CO2_temp_s1]:[CO2_temp_s2]])</f>
        <v>1.1739981562773308E-15</v>
      </c>
      <c r="AB498" s="3">
        <f>inventory[[#This Row],[CH4_temp_s1]]+inventory[[#This Row],[CH4_temp_s2]]</f>
        <v>8.5026949123403997E-16</v>
      </c>
      <c r="AC498" s="3">
        <f>inventory[[#This Row],[gas1_temp_s1]]+inventory[[#This Row],[gas1_temp_s2]]</f>
        <v>2.2429673524219933E-14</v>
      </c>
      <c r="AD498" s="3">
        <f>inventory[[#This Row],[gas2_temp_s1]]+inventory[[#This Row],[gas2_temp_s2]]</f>
        <v>-1.1118048308616696E-15</v>
      </c>
      <c r="AE498" s="3">
        <f>inventory[[#This Row],[gas3_temp_s1]]+inventory[[#This Row],[gas3_temp_s2]]</f>
        <v>1.7032823683457302E-13</v>
      </c>
      <c r="AF498" s="142">
        <f>inventory[[#This Row],[other_temp_s1]]+inventory[[#This Row],[other_temp_s2]]</f>
        <v>0</v>
      </c>
      <c r="AG498" s="118">
        <f>inventory[[#This Row],[CO2_flux]]+AG497</f>
        <v>1</v>
      </c>
      <c r="AH498" s="118">
        <f>inventory[[#This Row],[CH4_flux]]+AH497</f>
        <v>1</v>
      </c>
      <c r="AI498" s="118">
        <f>inventory[[#This Row],[Gas1_flux]]+AI497</f>
        <v>1</v>
      </c>
      <c r="AJ498" s="118">
        <f>inventory[[#This Row],[Gas2_flux]]+AJ497</f>
        <v>1</v>
      </c>
      <c r="AK498" s="144">
        <f>inventory[[#This Row],[Gas3_flux]]+AK497</f>
        <v>1</v>
      </c>
      <c r="AL498" s="113">
        <f>A_CO2*(AX497*clim_sens1*(1-EXP(-1/clim_time1))
+AY497*clim_sens1*life1_CO2/(life1_CO2-clim_time1)*(EXP(-1/life1_CO2)-EXP(-1/clim_time1))
+AZ497*clim_sens1*life2_CO2/(life2_CO2-clim_time1)*(EXP(-1/life2_CO2)-EXP(-1/clim_time1))
+BA497*clim_sens1*life3_CO2/(life3_CO2-clim_time1)*(EXP(-1/life3_CO2)-EXP(-1/clim_time1)))
+AL497*EXP(-1/clim_time1)</f>
        <v>7.4684478944693578E-16</v>
      </c>
      <c r="AM498" s="113">
        <f>A_CO2*(AX497*clim_sens2*(1-EXP(-1/clim_time2))
+AY497*clim_sens2*life1_CO2/(life1_CO2-clim_time2)*(EXP(-1/life1_CO2)-EXP(-1/clim_time2))
+AZ497*clim_sens2*life2_CO2/(life2_CO2-clim_time2)*(EXP(-1/life2_CO2)-EXP(-1/clim_time2))
+BA497*clim_sens2*life3_CO2/(life3_CO2-clim_time2)*(EXP(-1/life3_CO2)-EXP(-1/clim_time2)))
+AM497*EXP(-1/clim_time2)</f>
        <v>4.2715336683039498E-16</v>
      </c>
      <c r="AN498" s="113">
        <f t="shared" si="95"/>
        <v>2.6184071720735707E-30</v>
      </c>
      <c r="AO498" s="113">
        <f t="shared" si="96"/>
        <v>8.502694912340373E-16</v>
      </c>
      <c r="AP498" s="113">
        <f t="shared" si="97"/>
        <v>4.1825700686255491E-15</v>
      </c>
      <c r="AQ498" s="113">
        <f t="shared" si="98"/>
        <v>1.8247103455594384E-14</v>
      </c>
      <c r="AR498" s="113">
        <f t="shared" si="99"/>
        <v>-1.0897210159045145E-38</v>
      </c>
      <c r="AS498" s="113">
        <f t="shared" si="100"/>
        <v>-1.1118048308616696E-15</v>
      </c>
      <c r="AT498" s="113">
        <f t="shared" si="101"/>
        <v>1.5094204793710146E-16</v>
      </c>
      <c r="AU498" s="113">
        <f t="shared" si="102"/>
        <v>1.7017729478663592E-13</v>
      </c>
      <c r="AV498" s="113">
        <f t="shared" si="103"/>
        <v>0</v>
      </c>
      <c r="AW498" s="149">
        <f>T497*Other_forcing_efficacy*clim_sens2*(1-EXP(-1/clim_time2))
+AW497*EXP(-1/clim_time2)</f>
        <v>0</v>
      </c>
      <c r="AX498" s="113">
        <f>p_0*(inventory[[#This Row],[CO2_flux]]+inventory[[#This Row],[CH4_to_CO2]])+AX497</f>
        <v>0.51608749999999959</v>
      </c>
      <c r="AY498" s="113">
        <f>p_1*(inventory[[#This Row],[CO2_flux]]+inventory[[#This Row],[CH4_to_CO2]])+AY497*EXP(-1/life1_CO2)</f>
        <v>0.15619214948890286</v>
      </c>
      <c r="AZ498" s="113">
        <f>p_2*(inventory[[#This Row],[CO2_flux]]+inventory[[#This Row],[CH4_to_CO2]])+AZ497*EXP(-1/life2_CO2)</f>
        <v>1.2820600162980635E-6</v>
      </c>
      <c r="BA498" s="113">
        <f>p_3*(inventory[[#This Row],[CO2_flux]]+inventory[[#This Row],[CH4_to_CO2]])+BA497*EXP(-1/life3_CO2)</f>
        <v>1.4413803085791762E-18</v>
      </c>
      <c r="BB498" s="113">
        <f>IF(fossil_CH4,K497*(1-EXP(-1/life_CH4))*CH4_to_CO2,0)</f>
        <v>7.3426027869117385E-19</v>
      </c>
    </row>
    <row r="499" spans="1:54" x14ac:dyDescent="0.2">
      <c r="A499" s="43">
        <v>492</v>
      </c>
      <c r="B499" s="107">
        <v>0</v>
      </c>
      <c r="C499" s="107">
        <v>0</v>
      </c>
      <c r="D499" s="107">
        <v>0</v>
      </c>
      <c r="E499" s="107">
        <v>0</v>
      </c>
      <c r="F499" s="107">
        <v>0</v>
      </c>
      <c r="G499" s="107">
        <v>0</v>
      </c>
      <c r="H499" s="131">
        <f>SUM(inventory[[#This Row],[CO2_IRF]:[other_IRF]])</f>
        <v>5.2188480136786995E-10</v>
      </c>
      <c r="I499" s="133">
        <f>SUM(inventory[[#This Row],[CO2_temp]:[other_temp]])</f>
        <v>1.9318007021811423E-13</v>
      </c>
      <c r="J499" s="117">
        <f>SUM(inventory[[#This Row],[CO2_mass0]:[CO2_mass3]])</f>
        <v>0.67188537385408009</v>
      </c>
      <c r="K499" s="117">
        <f>inventory[[#This Row],[CH4_flux]]+K498*EXP(-1/life_CH4)</f>
        <v>5.8656442290833263E-18</v>
      </c>
      <c r="L499" s="117">
        <f>inventory[[#This Row],[Gas1_flux]]+L498*EXP(-1/life_gas1)</f>
        <v>1.7143851162121391E-2</v>
      </c>
      <c r="M499" s="117">
        <f>inventory[[#This Row],[Gas2_flux]]+M498*EXP(-1/life_gas2)</f>
        <v>0</v>
      </c>
      <c r="N499" s="140">
        <f>inventory[[#This Row],[Gas3_flux]]+N498*EXP(-1/life_gas3)</f>
        <v>1.7853101107182854E-5</v>
      </c>
      <c r="O499" s="3">
        <f>inventory[[#This Row],[CO2]]*A_CO2</f>
        <v>1.1769416093801918E-15</v>
      </c>
      <c r="P499" s="3">
        <f>inventory[[#This Row],[CH4]]*A_CH4</f>
        <v>1.2348732502532637E-30</v>
      </c>
      <c r="Q499" s="3">
        <f>inventory[[#This Row],[gas1]]*A_gas1</f>
        <v>6.1175520843300344E-15</v>
      </c>
      <c r="R499" s="3">
        <f>inventory[[#This Row],[gas2]]*A_gas2</f>
        <v>0</v>
      </c>
      <c r="S499" s="3">
        <f>inventory[[#This Row],[gas3]]*A_gas3</f>
        <v>1.9028233055322318E-16</v>
      </c>
      <c r="T499" s="142">
        <f>inventory[[#This Row],[Other_forcing]]/earth_area</f>
        <v>0</v>
      </c>
      <c r="U499" s="3">
        <f>U498+A_CO2*(AX498+AY498*life1_CO2*(1-EXP(-1/life1_CO2))+AZ498*life2_CO2*(1-EXP(-1/life2_CO2))+BA498*life3_CO2*(1-EXP(-1/life3_CO2)))</f>
        <v>7.4581248928030054E-13</v>
      </c>
      <c r="V499" s="3">
        <f t="shared" si="91"/>
        <v>2.6105279667692147E-12</v>
      </c>
      <c r="W499" s="3">
        <f t="shared" si="92"/>
        <v>4.2436994385470671E-11</v>
      </c>
      <c r="X499" s="3">
        <f t="shared" si="93"/>
        <v>-3.5199999999999995E-12</v>
      </c>
      <c r="Y499" s="3">
        <f t="shared" si="94"/>
        <v>4.7961146652634972E-10</v>
      </c>
      <c r="Z499" s="142">
        <f>Z498+inventory[[#This Row],[Other_radfor]]</f>
        <v>0</v>
      </c>
      <c r="AA499" s="3">
        <f>SUM(inventory[[#This Row],[CO2_temp_s1]:[CO2_temp_s2]])</f>
        <v>1.1737414196175452E-15</v>
      </c>
      <c r="AB499" s="3">
        <f>inventory[[#This Row],[CH4_temp_s1]]+inventory[[#This Row],[CH4_temp_s2]]</f>
        <v>8.4819566423596686E-16</v>
      </c>
      <c r="AC499" s="3">
        <f>inventory[[#This Row],[gas1_temp_s1]]+inventory[[#This Row],[gas1_temp_s2]]</f>
        <v>2.235717172408049E-14</v>
      </c>
      <c r="AD499" s="3">
        <f>inventory[[#This Row],[gas2_temp_s1]]+inventory[[#This Row],[gas2_temp_s2]]</f>
        <v>-1.1090931131079462E-15</v>
      </c>
      <c r="AE499" s="3">
        <f>inventory[[#This Row],[gas3_temp_s1]]+inventory[[#This Row],[gas3_temp_s2]]</f>
        <v>1.6991005452328818E-13</v>
      </c>
      <c r="AF499" s="142">
        <f>inventory[[#This Row],[other_temp_s1]]+inventory[[#This Row],[other_temp_s2]]</f>
        <v>0</v>
      </c>
      <c r="AG499" s="118">
        <f>inventory[[#This Row],[CO2_flux]]+AG498</f>
        <v>1</v>
      </c>
      <c r="AH499" s="118">
        <f>inventory[[#This Row],[CH4_flux]]+AH498</f>
        <v>1</v>
      </c>
      <c r="AI499" s="118">
        <f>inventory[[#This Row],[Gas1_flux]]+AI498</f>
        <v>1</v>
      </c>
      <c r="AJ499" s="118">
        <f>inventory[[#This Row],[Gas2_flux]]+AJ498</f>
        <v>1</v>
      </c>
      <c r="AK499" s="144">
        <f>inventory[[#This Row],[Gas3_flux]]+AK498</f>
        <v>1</v>
      </c>
      <c r="AL499" s="113">
        <f>A_CO2*(AX498*clim_sens1*(1-EXP(-1/clim_time1))
+AY498*clim_sens1*life1_CO2/(life1_CO2-clim_time1)*(EXP(-1/life1_CO2)-EXP(-1/clim_time1))
+AZ498*clim_sens1*life2_CO2/(life2_CO2-clim_time1)*(EXP(-1/life2_CO2)-EXP(-1/clim_time1))
+BA498*clim_sens1*life3_CO2/(life3_CO2-clim_time1)*(EXP(-1/life3_CO2)-EXP(-1/clim_time1)))
+AL498*EXP(-1/clim_time1)</f>
        <v>7.4639804535230885E-16</v>
      </c>
      <c r="AM499" s="113">
        <f>A_CO2*(AX498*clim_sens2*(1-EXP(-1/clim_time2))
+AY498*clim_sens2*life1_CO2/(life1_CO2-clim_time2)*(EXP(-1/life1_CO2)-EXP(-1/clim_time2))
+AZ498*clim_sens2*life2_CO2/(life2_CO2-clim_time2)*(EXP(-1/life2_CO2)-EXP(-1/clim_time2))
+BA498*clim_sens2*life3_CO2/(life3_CO2-clim_time2)*(EXP(-1/life3_CO2)-EXP(-1/clim_time2)))
+AM498*EXP(-1/clim_time2)</f>
        <v>4.2734337426523641E-16</v>
      </c>
      <c r="AN499" s="113">
        <f t="shared" si="95"/>
        <v>2.4155355497734245E-30</v>
      </c>
      <c r="AO499" s="113">
        <f t="shared" si="96"/>
        <v>8.481956642359645E-16</v>
      </c>
      <c r="AP499" s="113">
        <f t="shared" si="97"/>
        <v>4.1481458187449611E-15</v>
      </c>
      <c r="AQ499" s="113">
        <f t="shared" si="98"/>
        <v>1.8209025905335531E-14</v>
      </c>
      <c r="AR499" s="113">
        <f t="shared" si="99"/>
        <v>-9.6741675001311679E-39</v>
      </c>
      <c r="AS499" s="113">
        <f t="shared" si="100"/>
        <v>-1.1090931131079462E-15</v>
      </c>
      <c r="AT499" s="113">
        <f t="shared" si="101"/>
        <v>1.4762477530215224E-16</v>
      </c>
      <c r="AU499" s="113">
        <f t="shared" si="102"/>
        <v>1.6976242974798603E-13</v>
      </c>
      <c r="AV499" s="113">
        <f t="shared" si="103"/>
        <v>0</v>
      </c>
      <c r="AW499" s="149">
        <f>T498*Other_forcing_efficacy*clim_sens2*(1-EXP(-1/clim_time2))
+AW498*EXP(-1/clim_time2)</f>
        <v>0</v>
      </c>
      <c r="AX499" s="113">
        <f>p_0*(inventory[[#This Row],[CO2_flux]]+inventory[[#This Row],[CH4_to_CO2]])+AX498</f>
        <v>0.51608749999999959</v>
      </c>
      <c r="AY499" s="113">
        <f>p_1*(inventory[[#This Row],[CO2_flux]]+inventory[[#This Row],[CH4_to_CO2]])+AY498*EXP(-1/life1_CO2)</f>
        <v>0.15579662640478464</v>
      </c>
      <c r="AZ499" s="113">
        <f>p_2*(inventory[[#This Row],[CO2_flux]]+inventory[[#This Row],[CH4_to_CO2]])+AZ498*EXP(-1/life2_CO2)</f>
        <v>1.2474492958912321E-6</v>
      </c>
      <c r="BA499" s="113">
        <f>p_3*(inventory[[#This Row],[CO2_flux]]+inventory[[#This Row],[CH4_to_CO2]])+BA498*EXP(-1/life3_CO2)</f>
        <v>1.3297035741427739E-18</v>
      </c>
      <c r="BB499" s="113">
        <f>IF(fossil_CH4,K498*(1-EXP(-1/life_CH4))*CH4_to_CO2,0)</f>
        <v>6.7737051152665413E-19</v>
      </c>
    </row>
    <row r="500" spans="1:54" x14ac:dyDescent="0.2">
      <c r="A500" s="43">
        <v>493</v>
      </c>
      <c r="B500" s="107">
        <v>0</v>
      </c>
      <c r="C500" s="107">
        <v>0</v>
      </c>
      <c r="D500" s="107">
        <v>0</v>
      </c>
      <c r="E500" s="107">
        <v>0</v>
      </c>
      <c r="F500" s="107">
        <v>0</v>
      </c>
      <c r="G500" s="107">
        <v>0</v>
      </c>
      <c r="H500" s="131">
        <f>SUM(inventory[[#This Row],[CO2_IRF]:[other_IRF]])</f>
        <v>5.2189225848985821E-10</v>
      </c>
      <c r="I500" s="133">
        <f>SUM(inventory[[#This Row],[CO2_temp]:[other_temp]])</f>
        <v>1.9269116929106074E-13</v>
      </c>
      <c r="J500" s="117">
        <f>SUM(inventory[[#This Row],[CO2_mass0]:[CO2_mass3]])</f>
        <v>0.67149081867089033</v>
      </c>
      <c r="K500" s="117">
        <f>inventory[[#This Row],[CH4_flux]]+K499*EXP(-1/life_CH4)</f>
        <v>5.4111798597764726E-18</v>
      </c>
      <c r="L500" s="117">
        <f>inventory[[#This Row],[Gas1_flux]]+L499*EXP(-1/life_gas1)</f>
        <v>1.700275030627502E-2</v>
      </c>
      <c r="M500" s="117">
        <f>inventory[[#This Row],[Gas2_flux]]+M499*EXP(-1/life_gas2)</f>
        <v>0</v>
      </c>
      <c r="N500" s="140">
        <f>inventory[[#This Row],[Gas3_flux]]+N499*EXP(-1/life_gas3)</f>
        <v>1.7460741227604976E-5</v>
      </c>
      <c r="O500" s="3">
        <f>inventory[[#This Row],[CO2]]*A_CO2</f>
        <v>1.1762504670657984E-15</v>
      </c>
      <c r="P500" s="3">
        <f>inventory[[#This Row],[CH4]]*A_CH4</f>
        <v>1.1391964804165159E-30</v>
      </c>
      <c r="Q500" s="3">
        <f>inventory[[#This Row],[gas1]]*A_gas1</f>
        <v>6.0672021468147754E-15</v>
      </c>
      <c r="R500" s="3">
        <f>inventory[[#This Row],[gas2]]*A_gas2</f>
        <v>0</v>
      </c>
      <c r="S500" s="3">
        <f>inventory[[#This Row],[gas3]]*A_gas3</f>
        <v>1.8610047151072757E-16</v>
      </c>
      <c r="T500" s="142">
        <f>inventory[[#This Row],[Other_forcing]]/earth_area</f>
        <v>0</v>
      </c>
      <c r="U500" s="3">
        <f>U499+A_CO2*(AX499+AY499*life1_CO2*(1-EXP(-1/life1_CO2))+AZ499*life2_CO2*(1-EXP(-1/life2_CO2))+BA499*life3_CO2*(1-EXP(-1/life3_CO2)))</f>
        <v>7.46989085172369E-13</v>
      </c>
      <c r="V500" s="3">
        <f t="shared" si="91"/>
        <v>2.6105279667692147E-12</v>
      </c>
      <c r="W500" s="3">
        <f t="shared" si="92"/>
        <v>4.2443086727910017E-11</v>
      </c>
      <c r="X500" s="3">
        <f t="shared" si="93"/>
        <v>-3.5199999999999995E-12</v>
      </c>
      <c r="Y500" s="3">
        <f t="shared" si="94"/>
        <v>4.796116547100066E-10</v>
      </c>
      <c r="Z500" s="142">
        <f>Z499+inventory[[#This Row],[Other_radfor]]</f>
        <v>0</v>
      </c>
      <c r="AA500" s="3">
        <f>SUM(inventory[[#This Row],[CO2_temp_s1]:[CO2_temp_s2]])</f>
        <v>1.1734846279355116E-15</v>
      </c>
      <c r="AB500" s="3">
        <f>inventory[[#This Row],[CH4_temp_s1]]+inventory[[#This Row],[CH4_temp_s2]]</f>
        <v>8.4612689535001282E-16</v>
      </c>
      <c r="AC500" s="3">
        <f>inventory[[#This Row],[gas1_temp_s1]]+inventory[[#This Row],[gas1_temp_s2]]</f>
        <v>2.2284993220109949E-14</v>
      </c>
      <c r="AD500" s="3">
        <f>inventory[[#This Row],[gas2_temp_s1]]+inventory[[#This Row],[gas2_temp_s2]]</f>
        <v>-1.1063880092966808E-15</v>
      </c>
      <c r="AE500" s="3">
        <f>inventory[[#This Row],[gas3_temp_s1]]+inventory[[#This Row],[gas3_temp_s2]]</f>
        <v>1.6949295255696194E-13</v>
      </c>
      <c r="AF500" s="142">
        <f>inventory[[#This Row],[other_temp_s1]]+inventory[[#This Row],[other_temp_s2]]</f>
        <v>0</v>
      </c>
      <c r="AG500" s="118">
        <f>inventory[[#This Row],[CO2_flux]]+AG499</f>
        <v>1</v>
      </c>
      <c r="AH500" s="118">
        <f>inventory[[#This Row],[CH4_flux]]+AH499</f>
        <v>1</v>
      </c>
      <c r="AI500" s="118">
        <f>inventory[[#This Row],[Gas1_flux]]+AI499</f>
        <v>1</v>
      </c>
      <c r="AJ500" s="118">
        <f>inventory[[#This Row],[Gas2_flux]]+AJ499</f>
        <v>1</v>
      </c>
      <c r="AK500" s="144">
        <f>inventory[[#This Row],[Gas3_flux]]+AK499</f>
        <v>1</v>
      </c>
      <c r="AL500" s="113">
        <f>A_CO2*(AX499*clim_sens1*(1-EXP(-1/clim_time1))
+AY499*clim_sens1*life1_CO2/(life1_CO2-clim_time1)*(EXP(-1/life1_CO2)-EXP(-1/clim_time1))
+AZ499*clim_sens1*life2_CO2/(life2_CO2-clim_time1)*(EXP(-1/life2_CO2)-EXP(-1/clim_time1))
+BA499*clim_sens1*life3_CO2/(life3_CO2-clim_time1)*(EXP(-1/life3_CO2)-EXP(-1/clim_time1)))
+AL499*EXP(-1/clim_time1)</f>
        <v>7.4595243375644714E-16</v>
      </c>
      <c r="AM500" s="113">
        <f>A_CO2*(AX499*clim_sens2*(1-EXP(-1/clim_time2))
+AY499*clim_sens2*life1_CO2/(life1_CO2-clim_time2)*(EXP(-1/life1_CO2)-EXP(-1/clim_time2))
+AZ499*clim_sens2*life2_CO2/(life2_CO2-clim_time2)*(EXP(-1/life2_CO2)-EXP(-1/clim_time2))
+BA499*clim_sens2*life3_CO2/(life3_CO2-clim_time2)*(EXP(-1/life3_CO2)-EXP(-1/clim_time2)))
+AM499*EXP(-1/clim_time2)</f>
        <v>4.2753219417906447E-16</v>
      </c>
      <c r="AN500" s="113">
        <f t="shared" si="95"/>
        <v>2.228382221984552E-30</v>
      </c>
      <c r="AO500" s="113">
        <f t="shared" si="96"/>
        <v>8.4612689535001056E-16</v>
      </c>
      <c r="AP500" s="113">
        <f t="shared" si="97"/>
        <v>4.1140048944178949E-15</v>
      </c>
      <c r="AQ500" s="113">
        <f t="shared" si="98"/>
        <v>1.8170988325692056E-14</v>
      </c>
      <c r="AR500" s="113">
        <f t="shared" si="99"/>
        <v>-8.5883923916903515E-39</v>
      </c>
      <c r="AS500" s="113">
        <f t="shared" si="100"/>
        <v>-1.1063880092966808E-15</v>
      </c>
      <c r="AT500" s="113">
        <f t="shared" si="101"/>
        <v>1.4438040679090463E-16</v>
      </c>
      <c r="AU500" s="113">
        <f t="shared" si="102"/>
        <v>1.6934857215017103E-13</v>
      </c>
      <c r="AV500" s="113">
        <f t="shared" si="103"/>
        <v>0</v>
      </c>
      <c r="AW500" s="149">
        <f>T499*Other_forcing_efficacy*clim_sens2*(1-EXP(-1/clim_time2))
+AW499*EXP(-1/clim_time2)</f>
        <v>0</v>
      </c>
      <c r="AX500" s="113">
        <f>p_0*(inventory[[#This Row],[CO2_flux]]+inventory[[#This Row],[CH4_to_CO2]])+AX499</f>
        <v>0.51608749999999959</v>
      </c>
      <c r="AY500" s="113">
        <f>p_1*(inventory[[#This Row],[CO2_flux]]+inventory[[#This Row],[CH4_to_CO2]])+AY499*EXP(-1/life1_CO2)</f>
        <v>0.15540210489795814</v>
      </c>
      <c r="AZ500" s="113">
        <f>p_2*(inventory[[#This Row],[CO2_flux]]+inventory[[#This Row],[CH4_to_CO2]])+AZ499*EXP(-1/life2_CO2)</f>
        <v>1.2137729326532066E-6</v>
      </c>
      <c r="BA500" s="113">
        <f>p_3*(inventory[[#This Row],[CO2_flux]]+inventory[[#This Row],[CH4_to_CO2]])+BA499*EXP(-1/life3_CO2)</f>
        <v>1.2266794437000204E-18</v>
      </c>
      <c r="BB500" s="113">
        <f>IF(fossil_CH4,K499*(1-EXP(-1/life_CH4))*CH4_to_CO2,0)</f>
        <v>6.2488850779692388E-19</v>
      </c>
    </row>
    <row r="501" spans="1:54" x14ac:dyDescent="0.2">
      <c r="A501" s="43">
        <v>494</v>
      </c>
      <c r="B501" s="107">
        <v>0</v>
      </c>
      <c r="C501" s="107">
        <v>0</v>
      </c>
      <c r="D501" s="107">
        <v>0</v>
      </c>
      <c r="E501" s="107">
        <v>0</v>
      </c>
      <c r="F501" s="107">
        <v>0</v>
      </c>
      <c r="G501" s="107">
        <v>0</v>
      </c>
      <c r="H501" s="131">
        <f>SUM(inventory[[#This Row],[CO2_IRF]:[other_IRF]])</f>
        <v>5.2189966064339231E-10</v>
      </c>
      <c r="I501" s="133">
        <f>SUM(inventory[[#This Row],[CO2_temp]:[other_temp]])</f>
        <v>1.9220366444377965E-13</v>
      </c>
      <c r="J501" s="117">
        <f>SUM(inventory[[#This Row],[CO2_mass0]:[CO2_mass3]])</f>
        <v>0.67109726343784604</v>
      </c>
      <c r="K501" s="117">
        <f>inventory[[#This Row],[CH4_flux]]+K500*EXP(-1/life_CH4)</f>
        <v>4.9919269446429574E-18</v>
      </c>
      <c r="L501" s="117">
        <f>inventory[[#This Row],[Gas1_flux]]+L500*EXP(-1/life_gas1)</f>
        <v>1.6862810767762328E-2</v>
      </c>
      <c r="M501" s="117">
        <f>inventory[[#This Row],[Gas2_flux]]+M500*EXP(-1/life_gas2)</f>
        <v>0</v>
      </c>
      <c r="N501" s="140">
        <f>inventory[[#This Row],[Gas3_flux]]+N500*EXP(-1/life_gas3)</f>
        <v>1.7077004291132509E-5</v>
      </c>
      <c r="O501" s="3">
        <f>inventory[[#This Row],[CO2]]*A_CO2</f>
        <v>1.1755610763640747E-15</v>
      </c>
      <c r="P501" s="3">
        <f>inventory[[#This Row],[CH4]]*A_CH4</f>
        <v>1.050932652988648E-30</v>
      </c>
      <c r="Q501" s="3">
        <f>inventory[[#This Row],[gas1]]*A_gas1</f>
        <v>6.0172666097284527E-15</v>
      </c>
      <c r="R501" s="3">
        <f>inventory[[#This Row],[gas2]]*A_gas2</f>
        <v>0</v>
      </c>
      <c r="S501" s="3">
        <f>inventory[[#This Row],[gas3]]*A_gas3</f>
        <v>1.8201051771766036E-16</v>
      </c>
      <c r="T501" s="142">
        <f>inventory[[#This Row],[Other_forcing]]/earth_area</f>
        <v>0</v>
      </c>
      <c r="U501" s="3">
        <f>U500+A_CO2*(AX500+AY500*life1_CO2*(1-EXP(-1/life1_CO2))+AZ500*life2_CO2*(1-EXP(-1/life2_CO2))+BA500*life3_CO2*(1-EXP(-1/life3_CO2)))</f>
        <v>7.4816499079830289E-13</v>
      </c>
      <c r="V501" s="3">
        <f t="shared" si="91"/>
        <v>2.6105279667692147E-12</v>
      </c>
      <c r="W501" s="3">
        <f t="shared" si="92"/>
        <v>4.2449128927897458E-11</v>
      </c>
      <c r="X501" s="3">
        <f t="shared" si="93"/>
        <v>-3.5199999999999995E-12</v>
      </c>
      <c r="Y501" s="3">
        <f t="shared" si="94"/>
        <v>4.7961183875792729E-10</v>
      </c>
      <c r="Z501" s="142">
        <f>Z500+inventory[[#This Row],[Other_radfor]]</f>
        <v>0</v>
      </c>
      <c r="AA501" s="3">
        <f>SUM(inventory[[#This Row],[CO2_temp_s1]:[CO2_temp_s2]])</f>
        <v>1.1732277830621332E-15</v>
      </c>
      <c r="AB501" s="3">
        <f>inventory[[#This Row],[CH4_temp_s1]]+inventory[[#This Row],[CH4_temp_s2]]</f>
        <v>8.4406317223932483E-16</v>
      </c>
      <c r="AC501" s="3">
        <f>inventory[[#This Row],[gas1_temp_s1]]+inventory[[#This Row],[gas1_temp_s2]]</f>
        <v>2.2213136018334817E-14</v>
      </c>
      <c r="AD501" s="3">
        <f>inventory[[#This Row],[gas2_temp_s1]]+inventory[[#This Row],[gas2_temp_s2]]</f>
        <v>-1.1036895032963143E-15</v>
      </c>
      <c r="AE501" s="3">
        <f>inventory[[#This Row],[gas3_temp_s1]]+inventory[[#This Row],[gas3_temp_s2]]</f>
        <v>1.690769269734397E-13</v>
      </c>
      <c r="AF501" s="142">
        <f>inventory[[#This Row],[other_temp_s1]]+inventory[[#This Row],[other_temp_s2]]</f>
        <v>0</v>
      </c>
      <c r="AG501" s="118">
        <f>inventory[[#This Row],[CO2_flux]]+AG500</f>
        <v>1</v>
      </c>
      <c r="AH501" s="118">
        <f>inventory[[#This Row],[CH4_flux]]+AH500</f>
        <v>1</v>
      </c>
      <c r="AI501" s="118">
        <f>inventory[[#This Row],[Gas1_flux]]+AI500</f>
        <v>1</v>
      </c>
      <c r="AJ501" s="118">
        <f>inventory[[#This Row],[Gas2_flux]]+AJ500</f>
        <v>1</v>
      </c>
      <c r="AK501" s="144">
        <f>inventory[[#This Row],[Gas3_flux]]+AK500</f>
        <v>1</v>
      </c>
      <c r="AL501" s="113">
        <f>A_CO2*(AX500*clim_sens1*(1-EXP(-1/clim_time1))
+AY500*clim_sens1*life1_CO2/(life1_CO2-clim_time1)*(EXP(-1/life1_CO2)-EXP(-1/clim_time1))
+AZ500*clim_sens1*life2_CO2/(life2_CO2-clim_time1)*(EXP(-1/life2_CO2)-EXP(-1/clim_time1))
+BA500*clim_sens1*life3_CO2/(life3_CO2-clim_time1)*(EXP(-1/life3_CO2)-EXP(-1/clim_time1)))
+AL500*EXP(-1/clim_time1)</f>
        <v>7.4550795175873318E-16</v>
      </c>
      <c r="AM501" s="113">
        <f>A_CO2*(AX500*clim_sens2*(1-EXP(-1/clim_time2))
+AY500*clim_sens2*life1_CO2/(life1_CO2-clim_time2)*(EXP(-1/life1_CO2)-EXP(-1/clim_time2))
+AZ500*clim_sens2*life2_CO2/(life2_CO2-clim_time2)*(EXP(-1/life2_CO2)-EXP(-1/clim_time2))
+BA500*clim_sens2*life3_CO2/(life3_CO2-clim_time2)*(EXP(-1/life3_CO2)-EXP(-1/clim_time2)))
+AM500*EXP(-1/clim_time2)</f>
        <v>4.2771983130339988E-16</v>
      </c>
      <c r="AN501" s="113">
        <f t="shared" si="95"/>
        <v>2.0557293506521498E-30</v>
      </c>
      <c r="AO501" s="113">
        <f t="shared" si="96"/>
        <v>8.4406317223932276E-16</v>
      </c>
      <c r="AP501" s="113">
        <f t="shared" si="97"/>
        <v>4.0801449637600108E-15</v>
      </c>
      <c r="AQ501" s="113">
        <f t="shared" si="98"/>
        <v>1.8132991054574807E-14</v>
      </c>
      <c r="AR501" s="113">
        <f t="shared" si="99"/>
        <v>-7.6244786822891614E-39</v>
      </c>
      <c r="AS501" s="113">
        <f t="shared" si="100"/>
        <v>-1.1036895032963143E-15</v>
      </c>
      <c r="AT501" s="113">
        <f t="shared" si="101"/>
        <v>1.4120734018013566E-16</v>
      </c>
      <c r="AU501" s="113">
        <f t="shared" si="102"/>
        <v>1.6893571963325957E-13</v>
      </c>
      <c r="AV501" s="113">
        <f t="shared" si="103"/>
        <v>0</v>
      </c>
      <c r="AW501" s="149">
        <f>T500*Other_forcing_efficacy*clim_sens2*(1-EXP(-1/clim_time2))
+AW500*EXP(-1/clim_time2)</f>
        <v>0</v>
      </c>
      <c r="AX501" s="113">
        <f>p_0*(inventory[[#This Row],[CO2_flux]]+inventory[[#This Row],[CH4_to_CO2]])+AX500</f>
        <v>0.51608749999999959</v>
      </c>
      <c r="AY501" s="113">
        <f>p_1*(inventory[[#This Row],[CO2_flux]]+inventory[[#This Row],[CH4_to_CO2]])+AY500*EXP(-1/life1_CO2)</f>
        <v>0.15500858243214388</v>
      </c>
      <c r="AZ501" s="113">
        <f>p_2*(inventory[[#This Row],[CO2_flux]]+inventory[[#This Row],[CH4_to_CO2]])+AZ500*EXP(-1/life2_CO2)</f>
        <v>1.1810057025115435E-6</v>
      </c>
      <c r="BA501" s="113">
        <f>p_3*(inventory[[#This Row],[CO2_flux]]+inventory[[#This Row],[CH4_to_CO2]])+BA500*EXP(-1/life3_CO2)</f>
        <v>1.1316375219689554E-18</v>
      </c>
      <c r="BB501" s="113">
        <f>IF(fossil_CH4,K500*(1-EXP(-1/life_CH4))*CH4_to_CO2,0)</f>
        <v>5.764727583085832E-19</v>
      </c>
    </row>
    <row r="502" spans="1:54" x14ac:dyDescent="0.2">
      <c r="A502" s="43">
        <v>495</v>
      </c>
      <c r="B502" s="107">
        <v>0</v>
      </c>
      <c r="C502" s="107">
        <v>0</v>
      </c>
      <c r="D502" s="107">
        <v>0</v>
      </c>
      <c r="E502" s="107">
        <v>0</v>
      </c>
      <c r="F502" s="107">
        <v>0</v>
      </c>
      <c r="G502" s="107">
        <v>0</v>
      </c>
      <c r="H502" s="131">
        <f>SUM(inventory[[#This Row],[CO2_IRF]:[other_IRF]])</f>
        <v>5.2190700833380578E-10</v>
      </c>
      <c r="I502" s="133">
        <f>SUM(inventory[[#This Row],[CO2_temp]:[other_temp]])</f>
        <v>1.9171754977936723E-13</v>
      </c>
      <c r="J502" s="117">
        <f>SUM(inventory[[#This Row],[CO2_mass0]:[CO2_mass3]])</f>
        <v>0.67070470560054696</v>
      </c>
      <c r="K502" s="117">
        <f>inventory[[#This Row],[CH4_flux]]+K501*EXP(-1/life_CH4)</f>
        <v>4.6051573347040349E-18</v>
      </c>
      <c r="L502" s="117">
        <f>inventory[[#This Row],[Gas1_flux]]+L501*EXP(-1/life_gas1)</f>
        <v>1.6724022988470137E-2</v>
      </c>
      <c r="M502" s="117">
        <f>inventory[[#This Row],[Gas2_flux]]+M501*EXP(-1/life_gas2)</f>
        <v>0</v>
      </c>
      <c r="N502" s="140">
        <f>inventory[[#This Row],[Gas3_flux]]+N501*EXP(-1/life_gas3)</f>
        <v>1.6701700790245266E-5</v>
      </c>
      <c r="O502" s="3">
        <f>inventory[[#This Row],[CO2]]*A_CO2</f>
        <v>1.1748734328004778E-15</v>
      </c>
      <c r="P502" s="3">
        <f>inventory[[#This Row],[CH4]]*A_CH4</f>
        <v>9.695074204530046E-31</v>
      </c>
      <c r="Q502" s="3">
        <f>inventory[[#This Row],[gas1]]*A_gas1</f>
        <v>5.9677420623872815E-15</v>
      </c>
      <c r="R502" s="3">
        <f>inventory[[#This Row],[gas2]]*A_gas2</f>
        <v>0</v>
      </c>
      <c r="S502" s="3">
        <f>inventory[[#This Row],[gas3]]*A_gas3</f>
        <v>1.7801044936063546E-16</v>
      </c>
      <c r="T502" s="142">
        <f>inventory[[#This Row],[Other_forcing]]/earth_area</f>
        <v>0</v>
      </c>
      <c r="U502" s="3">
        <f>U501+A_CO2*(AX501+AY501*life1_CO2*(1-EXP(-1/life1_CO2))+AZ501*life2_CO2*(1-EXP(-1/life2_CO2))+BA501*life3_CO2*(1-EXP(-1/life3_CO2)))</f>
        <v>7.4934020790747641E-13</v>
      </c>
      <c r="V502" s="3">
        <f t="shared" si="91"/>
        <v>2.6105279667692147E-12</v>
      </c>
      <c r="W502" s="3">
        <f t="shared" si="92"/>
        <v>4.2455121398125741E-11</v>
      </c>
      <c r="X502" s="3">
        <f t="shared" si="93"/>
        <v>-3.5199999999999995E-12</v>
      </c>
      <c r="Y502" s="3">
        <f t="shared" si="94"/>
        <v>4.7961201876100335E-10</v>
      </c>
      <c r="Z502" s="142">
        <f>Z501+inventory[[#This Row],[Other_radfor]]</f>
        <v>0</v>
      </c>
      <c r="AA502" s="3">
        <f>SUM(inventory[[#This Row],[CO2_temp_s1]:[CO2_temp_s2]])</f>
        <v>1.1729708868203151E-15</v>
      </c>
      <c r="AB502" s="3">
        <f>inventory[[#This Row],[CH4_temp_s1]]+inventory[[#This Row],[CH4_temp_s2]]</f>
        <v>8.4200448259714019E-16</v>
      </c>
      <c r="AC502" s="3">
        <f>inventory[[#This Row],[gas1_temp_s1]]+inventory[[#This Row],[gas1_temp_s2]]</f>
        <v>2.2141598139566259E-14</v>
      </c>
      <c r="AD502" s="3">
        <f>inventory[[#This Row],[gas2_temp_s1]]+inventory[[#This Row],[gas2_temp_s2]]</f>
        <v>-1.1009975790146332E-15</v>
      </c>
      <c r="AE502" s="3">
        <f>inventory[[#This Row],[gas3_temp_s1]]+inventory[[#This Row],[gas3_temp_s2]]</f>
        <v>1.6866197384939814E-13</v>
      </c>
      <c r="AF502" s="142">
        <f>inventory[[#This Row],[other_temp_s1]]+inventory[[#This Row],[other_temp_s2]]</f>
        <v>0</v>
      </c>
      <c r="AG502" s="118">
        <f>inventory[[#This Row],[CO2_flux]]+AG501</f>
        <v>1</v>
      </c>
      <c r="AH502" s="118">
        <f>inventory[[#This Row],[CH4_flux]]+AH501</f>
        <v>1</v>
      </c>
      <c r="AI502" s="118">
        <f>inventory[[#This Row],[Gas1_flux]]+AI501</f>
        <v>1</v>
      </c>
      <c r="AJ502" s="118">
        <f>inventory[[#This Row],[Gas2_flux]]+AJ501</f>
        <v>1</v>
      </c>
      <c r="AK502" s="144">
        <f>inventory[[#This Row],[Gas3_flux]]+AK501</f>
        <v>1</v>
      </c>
      <c r="AL502" s="113">
        <f>A_CO2*(AX501*clim_sens1*(1-EXP(-1/clim_time1))
+AY501*clim_sens1*life1_CO2/(life1_CO2-clim_time1)*(EXP(-1/life1_CO2)-EXP(-1/clim_time1))
+AZ501*clim_sens1*life2_CO2/(life2_CO2-clim_time1)*(EXP(-1/life2_CO2)-EXP(-1/clim_time1))
+BA501*clim_sens1*life3_CO2/(life3_CO2-clim_time1)*(EXP(-1/life3_CO2)-EXP(-1/clim_time1)))
+AL501*EXP(-1/clim_time1)</f>
        <v>7.4506459646678044E-16</v>
      </c>
      <c r="AM502" s="113">
        <f>A_CO2*(AX501*clim_sens2*(1-EXP(-1/clim_time2))
+AY501*clim_sens2*life1_CO2/(life1_CO2-clim_time2)*(EXP(-1/life1_CO2)-EXP(-1/clim_time2))
+AZ501*clim_sens2*life2_CO2/(life2_CO2-clim_time2)*(EXP(-1/life2_CO2)-EXP(-1/clim_time2))
+BA501*clim_sens2*life3_CO2/(life3_CO2-clim_time2)*(EXP(-1/life3_CO2)-EXP(-1/clim_time2)))
+AM501*EXP(-1/clim_time2)</f>
        <v>4.2790629035353473E-16</v>
      </c>
      <c r="AN502" s="113">
        <f t="shared" si="95"/>
        <v>1.8964534546201602E-30</v>
      </c>
      <c r="AO502" s="113">
        <f t="shared" si="96"/>
        <v>8.4200448259713832E-16</v>
      </c>
      <c r="AP502" s="113">
        <f t="shared" si="97"/>
        <v>4.0465637140793198E-15</v>
      </c>
      <c r="AQ502" s="113">
        <f t="shared" si="98"/>
        <v>1.8095034425486939E-14</v>
      </c>
      <c r="AR502" s="113">
        <f t="shared" si="99"/>
        <v>-6.7687493218087939E-39</v>
      </c>
      <c r="AS502" s="113">
        <f t="shared" si="100"/>
        <v>-1.1009975790146332E-15</v>
      </c>
      <c r="AT502" s="113">
        <f t="shared" si="101"/>
        <v>1.3810400845888645E-16</v>
      </c>
      <c r="AU502" s="113">
        <f t="shared" si="102"/>
        <v>1.6852386984093926E-13</v>
      </c>
      <c r="AV502" s="113">
        <f t="shared" si="103"/>
        <v>0</v>
      </c>
      <c r="AW502" s="149">
        <f>T501*Other_forcing_efficacy*clim_sens2*(1-EXP(-1/clim_time2))
+AW501*EXP(-1/clim_time2)</f>
        <v>0</v>
      </c>
      <c r="AX502" s="113">
        <f>p_0*(inventory[[#This Row],[CO2_flux]]+inventory[[#This Row],[CH4_to_CO2]])+AX501</f>
        <v>0.51608749999999959</v>
      </c>
      <c r="AY502" s="113">
        <f>p_1*(inventory[[#This Row],[CO2_flux]]+inventory[[#This Row],[CH4_to_CO2]])+AY501*EXP(-1/life1_CO2)</f>
        <v>0.154616056477485</v>
      </c>
      <c r="AZ502" s="113">
        <f>p_2*(inventory[[#This Row],[CO2_flux]]+inventory[[#This Row],[CH4_to_CO2]])+AZ501*EXP(-1/life2_CO2)</f>
        <v>1.149123062347348E-6</v>
      </c>
      <c r="BA502" s="113">
        <f>p_3*(inventory[[#This Row],[CO2_flux]]+inventory[[#This Row],[CH4_to_CO2]])+BA501*EXP(-1/life3_CO2)</f>
        <v>1.0439593552373934E-18</v>
      </c>
      <c r="BB502" s="113">
        <f>IF(fossil_CH4,K501*(1-EXP(-1/life_CH4))*CH4_to_CO2,0)</f>
        <v>5.3180821366601874E-19</v>
      </c>
    </row>
    <row r="503" spans="1:54" x14ac:dyDescent="0.2">
      <c r="A503" s="43">
        <v>496</v>
      </c>
      <c r="B503" s="107">
        <v>0</v>
      </c>
      <c r="C503" s="107">
        <v>0</v>
      </c>
      <c r="D503" s="107">
        <v>0</v>
      </c>
      <c r="E503" s="107">
        <v>0</v>
      </c>
      <c r="F503" s="107">
        <v>0</v>
      </c>
      <c r="G503" s="107">
        <v>0</v>
      </c>
      <c r="H503" s="131">
        <f>SUM(inventory[[#This Row],[CO2_IRF]:[other_IRF]])</f>
        <v>5.2191430206103386E-10</v>
      </c>
      <c r="I503" s="133">
        <f>SUM(inventory[[#This Row],[CO2_temp]:[other_temp]])</f>
        <v>1.9123281945366463E-13</v>
      </c>
      <c r="J503" s="117">
        <f>SUM(inventory[[#This Row],[CO2_mass0]:[CO2_mass3]])</f>
        <v>0.67031314261166208</v>
      </c>
      <c r="K503" s="117">
        <f>inventory[[#This Row],[CH4_flux]]+K502*EXP(-1/life_CH4)</f>
        <v>4.2483542552915334E-18</v>
      </c>
      <c r="L503" s="117">
        <f>inventory[[#This Row],[Gas1_flux]]+L502*EXP(-1/life_gas1)</f>
        <v>1.6586377488952423E-2</v>
      </c>
      <c r="M503" s="117">
        <f>inventory[[#This Row],[Gas2_flux]]+M502*EXP(-1/life_gas2)</f>
        <v>0</v>
      </c>
      <c r="N503" s="140">
        <f>inventory[[#This Row],[Gas3_flux]]+N502*EXP(-1/life_gas3)</f>
        <v>1.6334645382253996E-5</v>
      </c>
      <c r="O503" s="3">
        <f>inventory[[#This Row],[CO2]]*A_CO2</f>
        <v>1.1741875319128482E-15</v>
      </c>
      <c r="P503" s="3">
        <f>inventory[[#This Row],[CH4]]*A_CH4</f>
        <v>8.94390935175931E-31</v>
      </c>
      <c r="Q503" s="3">
        <f>inventory[[#This Row],[gas1]]*A_gas1</f>
        <v>5.9186251221787871E-15</v>
      </c>
      <c r="R503" s="3">
        <f>inventory[[#This Row],[gas2]]*A_gas2</f>
        <v>0</v>
      </c>
      <c r="S503" s="3">
        <f>inventory[[#This Row],[gas3]]*A_gas3</f>
        <v>1.7409829101596321E-16</v>
      </c>
      <c r="T503" s="142">
        <f>inventory[[#This Row],[Other_forcing]]/earth_area</f>
        <v>0</v>
      </c>
      <c r="U503" s="3">
        <f>U502+A_CO2*(AX502+AY502*life1_CO2*(1-EXP(-1/life1_CO2))+AZ502*life2_CO2*(1-EXP(-1/life2_CO2))+BA502*life3_CO2*(1-EXP(-1/life3_CO2)))</f>
        <v>7.5051473824479567E-13</v>
      </c>
      <c r="V503" s="3">
        <f t="shared" si="91"/>
        <v>2.6105279667692147E-12</v>
      </c>
      <c r="W503" s="3">
        <f t="shared" si="92"/>
        <v>4.2461064547890971E-11</v>
      </c>
      <c r="X503" s="3">
        <f t="shared" si="93"/>
        <v>-3.5199999999999995E-12</v>
      </c>
      <c r="Y503" s="3">
        <f t="shared" si="94"/>
        <v>4.7961219480812886E-10</v>
      </c>
      <c r="Z503" s="142">
        <f>Z502+inventory[[#This Row],[Other_radfor]]</f>
        <v>0</v>
      </c>
      <c r="AA503" s="3">
        <f>SUM(inventory[[#This Row],[CO2_temp_s1]:[CO2_temp_s2]])</f>
        <v>1.1727139410249734E-15</v>
      </c>
      <c r="AB503" s="3">
        <f>inventory[[#This Row],[CH4_temp_s1]]+inventory[[#This Row],[CH4_temp_s2]]</f>
        <v>8.3995081414671265E-16</v>
      </c>
      <c r="AC503" s="3">
        <f>inventory[[#This Row],[gas1_temp_s1]]+inventory[[#This Row],[gas1_temp_s2]]</f>
        <v>2.2070377619282385E-14</v>
      </c>
      <c r="AD503" s="3">
        <f>inventory[[#This Row],[gas2_temp_s1]]+inventory[[#This Row],[gas2_temp_s2]]</f>
        <v>-1.098312220398673E-15</v>
      </c>
      <c r="AE503" s="3">
        <f>inventory[[#This Row],[gas3_temp_s1]]+inventory[[#This Row],[gas3_temp_s2]]</f>
        <v>1.6824808929960925E-13</v>
      </c>
      <c r="AF503" s="142">
        <f>inventory[[#This Row],[other_temp_s1]]+inventory[[#This Row],[other_temp_s2]]</f>
        <v>0</v>
      </c>
      <c r="AG503" s="118">
        <f>inventory[[#This Row],[CO2_flux]]+AG502</f>
        <v>1</v>
      </c>
      <c r="AH503" s="118">
        <f>inventory[[#This Row],[CH4_flux]]+AH502</f>
        <v>1</v>
      </c>
      <c r="AI503" s="118">
        <f>inventory[[#This Row],[Gas1_flux]]+AI502</f>
        <v>1</v>
      </c>
      <c r="AJ503" s="118">
        <f>inventory[[#This Row],[Gas2_flux]]+AJ502</f>
        <v>1</v>
      </c>
      <c r="AK503" s="144">
        <f>inventory[[#This Row],[Gas3_flux]]+AK502</f>
        <v>1</v>
      </c>
      <c r="AL503" s="113">
        <f>A_CO2*(AX502*clim_sens1*(1-EXP(-1/clim_time1))
+AY502*clim_sens1*life1_CO2/(life1_CO2-clim_time1)*(EXP(-1/life1_CO2)-EXP(-1/clim_time1))
+AZ502*clim_sens1*life2_CO2/(life2_CO2-clim_time1)*(EXP(-1/life2_CO2)-EXP(-1/clim_time1))
+BA502*clim_sens1*life3_CO2/(life3_CO2-clim_time1)*(EXP(-1/life3_CO2)-EXP(-1/clim_time1)))
+AL502*EXP(-1/clim_time1)</f>
        <v>7.4462236499638852E-16</v>
      </c>
      <c r="AM503" s="113">
        <f>A_CO2*(AX502*clim_sens2*(1-EXP(-1/clim_time2))
+AY502*clim_sens2*life1_CO2/(life1_CO2-clim_time2)*(EXP(-1/life1_CO2)-EXP(-1/clim_time2))
+AZ502*clim_sens2*life2_CO2/(life2_CO2-clim_time2)*(EXP(-1/life2_CO2)-EXP(-1/clim_time2))
+BA502*clim_sens2*life3_CO2/(life3_CO2-clim_time2)*(EXP(-1/life3_CO2)-EXP(-1/clim_time2)))
+AM502*EXP(-1/clim_time2)</f>
        <v>4.2809157602858492E-16</v>
      </c>
      <c r="AN503" s="113">
        <f t="shared" si="95"/>
        <v>1.7495180989512768E-30</v>
      </c>
      <c r="AO503" s="113">
        <f t="shared" si="96"/>
        <v>8.3995081414671087E-16</v>
      </c>
      <c r="AP503" s="113">
        <f t="shared" si="97"/>
        <v>4.01325885171823E-15</v>
      </c>
      <c r="AQ503" s="113">
        <f t="shared" si="98"/>
        <v>1.8057118767564156E-14</v>
      </c>
      <c r="AR503" s="113">
        <f t="shared" si="99"/>
        <v>-6.0090622966672516E-39</v>
      </c>
      <c r="AS503" s="113">
        <f t="shared" si="100"/>
        <v>-1.098312220398673E-15</v>
      </c>
      <c r="AT503" s="113">
        <f t="shared" si="101"/>
        <v>1.3506887905459771E-16</v>
      </c>
      <c r="AU503" s="113">
        <f t="shared" si="102"/>
        <v>1.6811302042055464E-13</v>
      </c>
      <c r="AV503" s="113">
        <f t="shared" si="103"/>
        <v>0</v>
      </c>
      <c r="AW503" s="149">
        <f>T502*Other_forcing_efficacy*clim_sens2*(1-EXP(-1/clim_time2))
+AW502*EXP(-1/clim_time2)</f>
        <v>0</v>
      </c>
      <c r="AX503" s="113">
        <f>p_0*(inventory[[#This Row],[CO2_flux]]+inventory[[#This Row],[CH4_to_CO2]])+AX502</f>
        <v>0.51608749999999959</v>
      </c>
      <c r="AY503" s="113">
        <f>p_1*(inventory[[#This Row],[CO2_flux]]+inventory[[#This Row],[CH4_to_CO2]])+AY502*EXP(-1/life1_CO2)</f>
        <v>0.15422452451053095</v>
      </c>
      <c r="AZ503" s="113">
        <f>p_2*(inventory[[#This Row],[CO2_flux]]+inventory[[#This Row],[CH4_to_CO2]])+AZ502*EXP(-1/life2_CO2)</f>
        <v>1.1181011316121324E-6</v>
      </c>
      <c r="BA503" s="113">
        <f>p_3*(inventory[[#This Row],[CO2_flux]]+inventory[[#This Row],[CH4_to_CO2]])+BA502*EXP(-1/life3_CO2)</f>
        <v>9.6307440698097701E-19</v>
      </c>
      <c r="BB503" s="113">
        <f>IF(fossil_CH4,K502*(1-EXP(-1/life_CH4))*CH4_to_CO2,0)</f>
        <v>4.906042341921899E-19</v>
      </c>
    </row>
    <row r="504" spans="1:54" x14ac:dyDescent="0.2">
      <c r="A504" s="43">
        <v>497</v>
      </c>
      <c r="B504" s="107">
        <v>0</v>
      </c>
      <c r="C504" s="107">
        <v>0</v>
      </c>
      <c r="D504" s="107">
        <v>0</v>
      </c>
      <c r="E504" s="107">
        <v>0</v>
      </c>
      <c r="F504" s="107">
        <v>0</v>
      </c>
      <c r="G504" s="107">
        <v>0</v>
      </c>
      <c r="H504" s="131">
        <f>SUM(inventory[[#This Row],[CO2_IRF]:[other_IRF]])</f>
        <v>5.2192154231968475E-10</v>
      </c>
      <c r="I504" s="133">
        <f>SUM(inventory[[#This Row],[CO2_temp]:[other_temp]])</f>
        <v>1.907494676744217E-13</v>
      </c>
      <c r="J504" s="117">
        <f>SUM(inventory[[#This Row],[CO2_mass0]:[CO2_mass3]])</f>
        <v>0.66992257193089533</v>
      </c>
      <c r="K504" s="117">
        <f>inventory[[#This Row],[CH4_flux]]+K503*EXP(-1/life_CH4)</f>
        <v>3.9191959289733202E-18</v>
      </c>
      <c r="L504" s="117">
        <f>inventory[[#This Row],[Gas1_flux]]+L503*EXP(-1/life_gas1)</f>
        <v>1.6449864867782854E-2</v>
      </c>
      <c r="M504" s="117">
        <f>inventory[[#This Row],[Gas2_flux]]+M503*EXP(-1/life_gas2)</f>
        <v>0</v>
      </c>
      <c r="N504" s="140">
        <f>inventory[[#This Row],[Gas3_flux]]+N503*EXP(-1/life_gas3)</f>
        <v>1.5975656797769369E-5</v>
      </c>
      <c r="O504" s="3">
        <f>inventory[[#This Row],[CO2]]*A_CO2</f>
        <v>1.1735033692513491E-15</v>
      </c>
      <c r="P504" s="3">
        <f>inventory[[#This Row],[CH4]]*A_CH4</f>
        <v>8.2509440159942764E-31</v>
      </c>
      <c r="Q504" s="3">
        <f>inventory[[#This Row],[gas1]]*A_gas1</f>
        <v>5.8699124343307717E-15</v>
      </c>
      <c r="R504" s="3">
        <f>inventory[[#This Row],[gas2]]*A_gas2</f>
        <v>0</v>
      </c>
      <c r="S504" s="3">
        <f>inventory[[#This Row],[gas3]]*A_gas3</f>
        <v>1.7027211067409224E-16</v>
      </c>
      <c r="T504" s="142">
        <f>inventory[[#This Row],[Other_forcing]]/earth_area</f>
        <v>0</v>
      </c>
      <c r="U504" s="3">
        <f>U503+A_CO2*(AX503+AY503*life1_CO2*(1-EXP(-1/life1_CO2))+AZ503*life2_CO2*(1-EXP(-1/life2_CO2))+BA503*life3_CO2*(1-EXP(-1/life3_CO2)))</f>
        <v>7.5168858355071067E-13</v>
      </c>
      <c r="V504" s="3">
        <f t="shared" si="91"/>
        <v>2.6105279667692147E-12</v>
      </c>
      <c r="W504" s="3">
        <f t="shared" si="92"/>
        <v>4.2466958783120583E-11</v>
      </c>
      <c r="X504" s="3">
        <f t="shared" si="93"/>
        <v>-3.5199999999999995E-12</v>
      </c>
      <c r="Y504" s="3">
        <f t="shared" si="94"/>
        <v>4.7961236698624423E-10</v>
      </c>
      <c r="Z504" s="142">
        <f>Z503+inventory[[#This Row],[Other_radfor]]</f>
        <v>0</v>
      </c>
      <c r="AA504" s="3">
        <f>SUM(inventory[[#This Row],[CO2_temp_s1]:[CO2_temp_s2]])</f>
        <v>1.1724569474830417E-15</v>
      </c>
      <c r="AB504" s="3">
        <f>inventory[[#This Row],[CH4_temp_s1]]+inventory[[#This Row],[CH4_temp_s2]]</f>
        <v>8.3790215464123895E-16</v>
      </c>
      <c r="AC504" s="3">
        <f>inventory[[#This Row],[gas1_temp_s1]]+inventory[[#This Row],[gas1_temp_s2]]</f>
        <v>2.19994725075115E-14</v>
      </c>
      <c r="AD504" s="3">
        <f>inventory[[#This Row],[gas2_temp_s1]]+inventory[[#This Row],[gas2_temp_s2]]</f>
        <v>-1.0956334114346228E-15</v>
      </c>
      <c r="AE504" s="3">
        <f>inventory[[#This Row],[gas3_temp_s1]]+inventory[[#This Row],[gas3_temp_s2]]</f>
        <v>1.6783526947622054E-13</v>
      </c>
      <c r="AF504" s="142">
        <f>inventory[[#This Row],[other_temp_s1]]+inventory[[#This Row],[other_temp_s2]]</f>
        <v>0</v>
      </c>
      <c r="AG504" s="118">
        <f>inventory[[#This Row],[CO2_flux]]+AG503</f>
        <v>1</v>
      </c>
      <c r="AH504" s="118">
        <f>inventory[[#This Row],[CH4_flux]]+AH503</f>
        <v>1</v>
      </c>
      <c r="AI504" s="118">
        <f>inventory[[#This Row],[Gas1_flux]]+AI503</f>
        <v>1</v>
      </c>
      <c r="AJ504" s="118">
        <f>inventory[[#This Row],[Gas2_flux]]+AJ503</f>
        <v>1</v>
      </c>
      <c r="AK504" s="144">
        <f>inventory[[#This Row],[Gas3_flux]]+AK503</f>
        <v>1</v>
      </c>
      <c r="AL504" s="113">
        <f>A_CO2*(AX503*clim_sens1*(1-EXP(-1/clim_time1))
+AY503*clim_sens1*life1_CO2/(life1_CO2-clim_time1)*(EXP(-1/life1_CO2)-EXP(-1/clim_time1))
+AZ503*clim_sens1*life2_CO2/(life2_CO2-clim_time1)*(EXP(-1/life2_CO2)-EXP(-1/clim_time1))
+BA503*clim_sens1*life3_CO2/(life3_CO2-clim_time1)*(EXP(-1/life3_CO2)-EXP(-1/clim_time1)))
+AL503*EXP(-1/clim_time1)</f>
        <v>7.4418125447149915E-16</v>
      </c>
      <c r="AM504" s="113">
        <f>A_CO2*(AX503*clim_sens2*(1-EXP(-1/clim_time2))
+AY503*clim_sens2*life1_CO2/(life1_CO2-clim_time2)*(EXP(-1/life1_CO2)-EXP(-1/clim_time2))
+AZ503*clim_sens2*life2_CO2/(life2_CO2-clim_time2)*(EXP(-1/life2_CO2)-EXP(-1/clim_time2))
+BA503*clim_sens2*life3_CO2/(life3_CO2-clim_time2)*(EXP(-1/life3_CO2)-EXP(-1/clim_time2)))
+AM503*EXP(-1/clim_time2)</f>
        <v>4.2827569301154269E-16</v>
      </c>
      <c r="AN504" s="113">
        <f t="shared" si="95"/>
        <v>1.6139671506712624E-30</v>
      </c>
      <c r="AO504" s="113">
        <f t="shared" si="96"/>
        <v>8.3790215464123737E-16</v>
      </c>
      <c r="AP504" s="113">
        <f t="shared" si="97"/>
        <v>3.9802281018968807E-15</v>
      </c>
      <c r="AQ504" s="113">
        <f t="shared" si="98"/>
        <v>1.8019244405614619E-14</v>
      </c>
      <c r="AR504" s="113">
        <f t="shared" si="99"/>
        <v>-5.3346383457998475E-39</v>
      </c>
      <c r="AS504" s="113">
        <f t="shared" si="100"/>
        <v>-1.0956334114346228E-15</v>
      </c>
      <c r="AT504" s="113">
        <f t="shared" si="101"/>
        <v>1.3210045307625274E-16</v>
      </c>
      <c r="AU504" s="113">
        <f t="shared" si="102"/>
        <v>1.6770316902314428E-13</v>
      </c>
      <c r="AV504" s="113">
        <f t="shared" si="103"/>
        <v>0</v>
      </c>
      <c r="AW504" s="149">
        <f>T503*Other_forcing_efficacy*clim_sens2*(1-EXP(-1/clim_time2))
+AW503*EXP(-1/clim_time2)</f>
        <v>0</v>
      </c>
      <c r="AX504" s="113">
        <f>p_0*(inventory[[#This Row],[CO2_flux]]+inventory[[#This Row],[CH4_to_CO2]])+AX503</f>
        <v>0.51608749999999959</v>
      </c>
      <c r="AY504" s="113">
        <f>p_1*(inventory[[#This Row],[CO2_flux]]+inventory[[#This Row],[CH4_to_CO2]])+AY503*EXP(-1/life1_CO2)</f>
        <v>0.15383398401422127</v>
      </c>
      <c r="AZ504" s="113">
        <f>p_2*(inventory[[#This Row],[CO2_flux]]+inventory[[#This Row],[CH4_to_CO2]])+AZ503*EXP(-1/life2_CO2)</f>
        <v>1.0879166744409464E-6</v>
      </c>
      <c r="BA504" s="113">
        <f>p_3*(inventory[[#This Row],[CO2_flux]]+inventory[[#This Row],[CH4_to_CO2]])+BA503*EXP(-1/life3_CO2)</f>
        <v>8.8845634528639965E-19</v>
      </c>
      <c r="BB504" s="113">
        <f>IF(fossil_CH4,K503*(1-EXP(-1/life_CH4))*CH4_to_CO2,0)</f>
        <v>4.5259269868754342E-19</v>
      </c>
    </row>
    <row r="505" spans="1:54" x14ac:dyDescent="0.2">
      <c r="A505" s="43">
        <v>498</v>
      </c>
      <c r="B505" s="107">
        <v>0</v>
      </c>
      <c r="C505" s="107">
        <v>0</v>
      </c>
      <c r="D505" s="107">
        <v>0</v>
      </c>
      <c r="E505" s="107">
        <v>0</v>
      </c>
      <c r="F505" s="107">
        <v>0</v>
      </c>
      <c r="G505" s="107">
        <v>0</v>
      </c>
      <c r="H505" s="131">
        <f>SUM(inventory[[#This Row],[CO2_IRF]:[other_IRF]])</f>
        <v>5.2192872959911075E-10</v>
      </c>
      <c r="I505" s="133">
        <f>SUM(inventory[[#This Row],[CO2_temp]:[other_temp]])</f>
        <v>1.9026748870047668E-13</v>
      </c>
      <c r="J505" s="117">
        <f>SUM(inventory[[#This Row],[CO2_mass0]:[CO2_mass3]])</f>
        <v>0.66953299102495123</v>
      </c>
      <c r="K505" s="117">
        <f>inventory[[#This Row],[CH4_flux]]+K504*EXP(-1/life_CH4)</f>
        <v>3.615540467358458E-18</v>
      </c>
      <c r="L505" s="117">
        <f>inventory[[#This Row],[Gas1_flux]]+L504*EXP(-1/life_gas1)</f>
        <v>1.6314475800912647E-2</v>
      </c>
      <c r="M505" s="117">
        <f>inventory[[#This Row],[Gas2_flux]]+M504*EXP(-1/life_gas2)</f>
        <v>0</v>
      </c>
      <c r="N505" s="140">
        <f>inventory[[#This Row],[Gas3_flux]]+N504*EXP(-1/life_gas3)</f>
        <v>1.5624557751182531E-5</v>
      </c>
      <c r="O505" s="3">
        <f>inventory[[#This Row],[CO2]]*A_CO2</f>
        <v>1.1728209403784067E-15</v>
      </c>
      <c r="P505" s="3">
        <f>inventory[[#This Row],[CH4]]*A_CH4</f>
        <v>7.6116689556653945E-31</v>
      </c>
      <c r="Q505" s="3">
        <f>inventory[[#This Row],[gas1]]*A_gas1</f>
        <v>5.8216006716821722E-15</v>
      </c>
      <c r="R505" s="3">
        <f>inventory[[#This Row],[gas2]]*A_gas2</f>
        <v>0</v>
      </c>
      <c r="S505" s="3">
        <f>inventory[[#This Row],[gas3]]*A_gas3</f>
        <v>1.6653001878549151E-16</v>
      </c>
      <c r="T505" s="142">
        <f>inventory[[#This Row],[Other_forcing]]/earth_area</f>
        <v>0</v>
      </c>
      <c r="U505" s="3">
        <f>U504+A_CO2*(AX504+AY504*life1_CO2*(1-EXP(-1/life1_CO2))+AZ504*life2_CO2*(1-EXP(-1/life2_CO2))+BA504*life3_CO2*(1-EXP(-1/life3_CO2)))</f>
        <v>7.5286174556122775E-13</v>
      </c>
      <c r="V505" s="3">
        <f t="shared" si="91"/>
        <v>2.6105279667692147E-12</v>
      </c>
      <c r="W505" s="3">
        <f t="shared" si="92"/>
        <v>4.2472804506401063E-11</v>
      </c>
      <c r="X505" s="3">
        <f t="shared" si="93"/>
        <v>-3.5199999999999995E-12</v>
      </c>
      <c r="Y505" s="3">
        <f t="shared" si="94"/>
        <v>4.7961253538037919E-10</v>
      </c>
      <c r="Z505" s="142">
        <f>Z504+inventory[[#This Row],[Other_radfor]]</f>
        <v>0</v>
      </c>
      <c r="AA505" s="3">
        <f>SUM(inventory[[#This Row],[CO2_temp_s1]:[CO2_temp_s2]])</f>
        <v>1.1721999079934816E-15</v>
      </c>
      <c r="AB505" s="3">
        <f>inventory[[#This Row],[CH4_temp_s1]]+inventory[[#This Row],[CH4_temp_s2]]</f>
        <v>8.3585849186378645E-16</v>
      </c>
      <c r="AC505" s="3">
        <f>inventory[[#This Row],[gas1_temp_s1]]+inventory[[#This Row],[gas1_temp_s2]]</f>
        <v>2.1928880868716286E-14</v>
      </c>
      <c r="AD505" s="3">
        <f>inventory[[#This Row],[gas2_temp_s1]]+inventory[[#This Row],[gas2_temp_s2]]</f>
        <v>-1.0929611361477298E-15</v>
      </c>
      <c r="AE505" s="3">
        <f>inventory[[#This Row],[gas3_temp_s1]]+inventory[[#This Row],[gas3_temp_s2]]</f>
        <v>1.6742351056805086E-13</v>
      </c>
      <c r="AF505" s="142">
        <f>inventory[[#This Row],[other_temp_s1]]+inventory[[#This Row],[other_temp_s2]]</f>
        <v>0</v>
      </c>
      <c r="AG505" s="118">
        <f>inventory[[#This Row],[CO2_flux]]+AG504</f>
        <v>1</v>
      </c>
      <c r="AH505" s="118">
        <f>inventory[[#This Row],[CH4_flux]]+AH504</f>
        <v>1</v>
      </c>
      <c r="AI505" s="118">
        <f>inventory[[#This Row],[Gas1_flux]]+AI504</f>
        <v>1</v>
      </c>
      <c r="AJ505" s="118">
        <f>inventory[[#This Row],[Gas2_flux]]+AJ504</f>
        <v>1</v>
      </c>
      <c r="AK505" s="144">
        <f>inventory[[#This Row],[Gas3_flux]]+AK504</f>
        <v>1</v>
      </c>
      <c r="AL505" s="113">
        <f>A_CO2*(AX504*clim_sens1*(1-EXP(-1/clim_time1))
+AY504*clim_sens1*life1_CO2/(life1_CO2-clim_time1)*(EXP(-1/life1_CO2)-EXP(-1/clim_time1))
+AZ504*clim_sens1*life2_CO2/(life2_CO2-clim_time1)*(EXP(-1/life2_CO2)-EXP(-1/clim_time1))
+BA504*clim_sens1*life3_CO2/(life3_CO2-clim_time1)*(EXP(-1/life3_CO2)-EXP(-1/clim_time1)))
+AL504*EXP(-1/clim_time1)</f>
        <v>7.4374126202415289E-16</v>
      </c>
      <c r="AM505" s="113">
        <f>A_CO2*(AX504*clim_sens2*(1-EXP(-1/clim_time2))
+AY504*clim_sens2*life1_CO2/(life1_CO2-clim_time2)*(EXP(-1/life1_CO2)-EXP(-1/clim_time2))
+AZ504*clim_sens2*life2_CO2/(life2_CO2-clim_time2)*(EXP(-1/life2_CO2)-EXP(-1/clim_time2))
+BA504*clim_sens2*life3_CO2/(life3_CO2-clim_time2)*(EXP(-1/life3_CO2)-EXP(-1/clim_time2)))
+AM504*EXP(-1/clim_time2)</f>
        <v>4.2845864596932868E-16</v>
      </c>
      <c r="AN505" s="113">
        <f t="shared" si="95"/>
        <v>1.4889185570515818E-30</v>
      </c>
      <c r="AO505" s="113">
        <f t="shared" si="96"/>
        <v>8.3585849186378497E-16</v>
      </c>
      <c r="AP505" s="113">
        <f t="shared" si="97"/>
        <v>3.9474692085577757E-15</v>
      </c>
      <c r="AQ505" s="113">
        <f t="shared" si="98"/>
        <v>1.7981411660158508E-14</v>
      </c>
      <c r="AR505" s="113">
        <f t="shared" si="99"/>
        <v>-4.7359080128461509E-39</v>
      </c>
      <c r="AS505" s="113">
        <f t="shared" si="100"/>
        <v>-1.0929611361477298E-15</v>
      </c>
      <c r="AT505" s="113">
        <f t="shared" si="101"/>
        <v>1.2919726457415389E-16</v>
      </c>
      <c r="AU505" s="113">
        <f t="shared" si="102"/>
        <v>1.672943133034767E-13</v>
      </c>
      <c r="AV505" s="113">
        <f t="shared" si="103"/>
        <v>0</v>
      </c>
      <c r="AW505" s="149">
        <f>T504*Other_forcing_efficacy*clim_sens2*(1-EXP(-1/clim_time2))
+AW504*EXP(-1/clim_time2)</f>
        <v>0</v>
      </c>
      <c r="AX505" s="113">
        <f>p_0*(inventory[[#This Row],[CO2_flux]]+inventory[[#This Row],[CH4_to_CO2]])+AX504</f>
        <v>0.51608749999999959</v>
      </c>
      <c r="AY505" s="113">
        <f>p_1*(inventory[[#This Row],[CO2_flux]]+inventory[[#This Row],[CH4_to_CO2]])+AY504*EXP(-1/life1_CO2)</f>
        <v>0.15344443247786943</v>
      </c>
      <c r="AZ505" s="113">
        <f>p_2*(inventory[[#This Row],[CO2_flux]]+inventory[[#This Row],[CH4_to_CO2]])+AZ504*EXP(-1/life2_CO2)</f>
        <v>1.0585470822483854E-6</v>
      </c>
      <c r="BA505" s="113">
        <f>p_3*(inventory[[#This Row],[CO2_flux]]+inventory[[#This Row],[CH4_to_CO2]])+BA504*EXP(-1/life3_CO2)</f>
        <v>8.1961961792144027E-19</v>
      </c>
      <c r="BB505" s="113">
        <f>IF(fossil_CH4,K504*(1-EXP(-1/life_CH4))*CH4_to_CO2,0)</f>
        <v>4.175262597204352E-19</v>
      </c>
    </row>
    <row r="506" spans="1:54" ht="17" thickBot="1" x14ac:dyDescent="0.25">
      <c r="A506" s="43">
        <v>499</v>
      </c>
      <c r="B506" s="107">
        <v>0</v>
      </c>
      <c r="C506" s="107">
        <v>0</v>
      </c>
      <c r="D506" s="107">
        <v>0</v>
      </c>
      <c r="E506" s="107">
        <v>0</v>
      </c>
      <c r="F506" s="107">
        <v>0</v>
      </c>
      <c r="G506" s="107">
        <v>0</v>
      </c>
      <c r="H506" s="131">
        <f>SUM(inventory[[#This Row],[CO2_IRF]:[other_IRF]])</f>
        <v>5.2193586438347731E-10</v>
      </c>
      <c r="I506" s="133">
        <f>SUM(inventory[[#This Row],[CO2_temp]:[other_temp]])</f>
        <v>1.8978687684095241E-13</v>
      </c>
      <c r="J506" s="117">
        <f>SUM(inventory[[#This Row],[CO2_mass0]:[CO2_mass3]])</f>
        <v>0.66914439736750309</v>
      </c>
      <c r="K506" s="117">
        <f>inventory[[#This Row],[CH4_flux]]+K505*EXP(-1/life_CH4)</f>
        <v>3.335411933470501E-18</v>
      </c>
      <c r="L506" s="117">
        <f>inventory[[#This Row],[Gas1_flux]]+L505*EXP(-1/life_gas1)</f>
        <v>1.6180201041033734E-2</v>
      </c>
      <c r="M506" s="117">
        <f>inventory[[#This Row],[Gas2_flux]]+M505*EXP(-1/life_gas2)</f>
        <v>0</v>
      </c>
      <c r="N506" s="140">
        <f>inventory[[#This Row],[Gas3_flux]]+N505*EXP(-1/life_gas3)</f>
        <v>1.5281174853113069E-5</v>
      </c>
      <c r="O506" s="3">
        <f>inventory[[#This Row],[CO2]]*A_CO2</f>
        <v>1.1721402408686549E-15</v>
      </c>
      <c r="P506" s="3">
        <f>inventory[[#This Row],[CH4]]*A_CH4</f>
        <v>7.0219243008230001E-31</v>
      </c>
      <c r="Q506" s="3">
        <f>inventory[[#This Row],[gas1]]*A_gas1</f>
        <v>5.773686534455813E-15</v>
      </c>
      <c r="R506" s="3">
        <f>inventory[[#This Row],[gas2]]*A_gas2</f>
        <v>0</v>
      </c>
      <c r="S506" s="3">
        <f>inventory[[#This Row],[gas3]]*A_gas3</f>
        <v>1.6287016732750089E-16</v>
      </c>
      <c r="T506" s="142">
        <f>inventory[[#This Row],[Other_forcing]]/earth_area</f>
        <v>0</v>
      </c>
      <c r="U506" s="3">
        <f>U505+A_CO2*(AX505+AY505*life1_CO2*(1-EXP(-1/life1_CO2))+AZ505*life2_CO2*(1-EXP(-1/life2_CO2))+BA505*life3_CO2*(1-EXP(-1/life3_CO2)))</f>
        <v>7.5403422600792178E-13</v>
      </c>
      <c r="V506" s="3">
        <f t="shared" si="91"/>
        <v>2.6105279667692147E-12</v>
      </c>
      <c r="W506" s="3">
        <f t="shared" si="92"/>
        <v>4.2478602117005453E-11</v>
      </c>
      <c r="X506" s="3">
        <f t="shared" si="93"/>
        <v>-3.5199999999999995E-12</v>
      </c>
      <c r="Y506" s="3">
        <f t="shared" si="94"/>
        <v>4.7961270007369475E-10</v>
      </c>
      <c r="Z506" s="142">
        <f>Z505+inventory[[#This Row],[Other_radfor]]</f>
        <v>0</v>
      </c>
      <c r="AA506" s="3">
        <f>SUM(inventory[[#This Row],[CO2_temp_s1]:[CO2_temp_s2]])</f>
        <v>1.1719428243472905E-15</v>
      </c>
      <c r="AB506" s="3">
        <f>inventory[[#This Row],[CH4_temp_s1]]+inventory[[#This Row],[CH4_temp_s2]]</f>
        <v>8.3381981362721956E-16</v>
      </c>
      <c r="AC506" s="3">
        <f>inventory[[#This Row],[gas1_temp_s1]]+inventory[[#This Row],[gas1_temp_s2]]</f>
        <v>2.1858600781678943E-14</v>
      </c>
      <c r="AD506" s="3">
        <f>inventory[[#This Row],[gas2_temp_s1]]+inventory[[#This Row],[gas2_temp_s2]]</f>
        <v>-1.090295378602204E-15</v>
      </c>
      <c r="AE506" s="3">
        <f>inventory[[#This Row],[gas3_temp_s1]]+inventory[[#This Row],[gas3_temp_s2]]</f>
        <v>1.6701280879990116E-13</v>
      </c>
      <c r="AF506" s="142">
        <f>inventory[[#This Row],[other_temp_s1]]+inventory[[#This Row],[other_temp_s2]]</f>
        <v>0</v>
      </c>
      <c r="AG506" s="118">
        <f>inventory[[#This Row],[CO2_flux]]+AG505</f>
        <v>1</v>
      </c>
      <c r="AH506" s="118">
        <f>inventory[[#This Row],[CH4_flux]]+AH505</f>
        <v>1</v>
      </c>
      <c r="AI506" s="118">
        <f>inventory[[#This Row],[Gas1_flux]]+AI505</f>
        <v>1</v>
      </c>
      <c r="AJ506" s="118">
        <f>inventory[[#This Row],[Gas2_flux]]+AJ505</f>
        <v>1</v>
      </c>
      <c r="AK506" s="144">
        <f>inventory[[#This Row],[Gas3_flux]]+AK505</f>
        <v>1</v>
      </c>
      <c r="AL506" s="113">
        <f>A_CO2*(AX505*clim_sens1*(1-EXP(-1/clim_time1))
+AY505*clim_sens1*life1_CO2/(life1_CO2-clim_time1)*(EXP(-1/life1_CO2)-EXP(-1/clim_time1))
+AZ505*clim_sens1*life2_CO2/(life2_CO2-clim_time1)*(EXP(-1/life2_CO2)-EXP(-1/clim_time1))
+BA505*clim_sens1*life3_CO2/(life3_CO2-clim_time1)*(EXP(-1/life3_CO2)-EXP(-1/clim_time1)))
+AL505*EXP(-1/clim_time1)</f>
        <v>7.4330238479444655E-16</v>
      </c>
      <c r="AM506" s="113">
        <f>A_CO2*(AX505*clim_sens2*(1-EXP(-1/clim_time2))
+AY505*clim_sens2*life1_CO2/(life1_CO2-clim_time2)*(EXP(-1/life1_CO2)-EXP(-1/clim_time2))
+AZ505*clim_sens2*life2_CO2/(life2_CO2-clim_time2)*(EXP(-1/life2_CO2)-EXP(-1/clim_time2))
+BA505*clim_sens2*life3_CO2/(life3_CO2-clim_time2)*(EXP(-1/life3_CO2)-EXP(-1/clim_time2)))
+AM505*EXP(-1/clim_time2)</f>
        <v>4.2864043955284398E-16</v>
      </c>
      <c r="AN506" s="113">
        <f t="shared" si="95"/>
        <v>1.3735586059445941E-30</v>
      </c>
      <c r="AO506" s="113">
        <f t="shared" si="96"/>
        <v>8.3381981362721818E-16</v>
      </c>
      <c r="AP506" s="113">
        <f t="shared" si="97"/>
        <v>3.9149799342116854E-15</v>
      </c>
      <c r="AQ506" s="113">
        <f t="shared" si="98"/>
        <v>1.7943620847467258E-14</v>
      </c>
      <c r="AR506" s="113">
        <f t="shared" si="99"/>
        <v>-4.2043758643544031E-39</v>
      </c>
      <c r="AS506" s="113">
        <f t="shared" si="100"/>
        <v>-1.090295378602204E-15</v>
      </c>
      <c r="AT506" s="113">
        <f t="shared" si="101"/>
        <v>1.2635787981596689E-16</v>
      </c>
      <c r="AU506" s="113">
        <f t="shared" si="102"/>
        <v>1.6688645092008518E-13</v>
      </c>
      <c r="AV506" s="113">
        <f t="shared" si="103"/>
        <v>0</v>
      </c>
      <c r="AW506" s="149">
        <f>T505*Other_forcing_efficacy*clim_sens2*(1-EXP(-1/clim_time2))
+AW505*EXP(-1/clim_time2)</f>
        <v>0</v>
      </c>
      <c r="AX506" s="113">
        <f>p_0*(inventory[[#This Row],[CO2_flux]]+inventory[[#This Row],[CH4_to_CO2]])+AX505</f>
        <v>0.51608749999999959</v>
      </c>
      <c r="AY506" s="113">
        <f>p_1*(inventory[[#This Row],[CO2_flux]]+inventory[[#This Row],[CH4_to_CO2]])+AY505*EXP(-1/life1_CO2)</f>
        <v>0.15305586739714666</v>
      </c>
      <c r="AZ506" s="113">
        <f>p_2*(inventory[[#This Row],[CO2_flux]]+inventory[[#This Row],[CH4_to_CO2]])+AZ505*EXP(-1/life2_CO2)</f>
        <v>1.0299703567944414E-6</v>
      </c>
      <c r="BA506" s="113">
        <f>p_3*(inventory[[#This Row],[CO2_flux]]+inventory[[#This Row],[CH4_to_CO2]])+BA505*EXP(-1/life3_CO2)</f>
        <v>7.5611629276521888E-19</v>
      </c>
      <c r="BB506" s="113">
        <f>IF(fossil_CH4,K505*(1-EXP(-1/life_CH4))*CH4_to_CO2,0)</f>
        <v>3.8517673409594108E-19</v>
      </c>
    </row>
    <row r="507" spans="1:54" s="26" customFormat="1" ht="17" thickBot="1" x14ac:dyDescent="0.25">
      <c r="A507" s="159">
        <v>500</v>
      </c>
      <c r="B507" s="108">
        <v>0</v>
      </c>
      <c r="C507" s="108">
        <v>0</v>
      </c>
      <c r="D507" s="108">
        <v>0</v>
      </c>
      <c r="E507" s="108">
        <v>0</v>
      </c>
      <c r="F507" s="108">
        <v>0</v>
      </c>
      <c r="G507" s="108">
        <v>0</v>
      </c>
      <c r="H507" s="132">
        <f>SUM(inventory[[#This Row],[CO2_IRF]:[other_IRF]])</f>
        <v>5.2194294715183214E-10</v>
      </c>
      <c r="I507" s="134">
        <f>SUM(inventory[[#This Row],[CO2_temp]:[other_temp]])</f>
        <v>1.8930762645446808E-13</v>
      </c>
      <c r="J507" s="119">
        <f>SUM(inventory[[#This Row],[CO2_mass0]:[CO2_mass3]])</f>
        <v>0.6687567884391592</v>
      </c>
      <c r="K507" s="119">
        <f>inventory[[#This Row],[CH4_flux]]+K506*EXP(-1/life_CH4)</f>
        <v>3.0769874839944516E-18</v>
      </c>
      <c r="L507" s="119">
        <f>inventory[[#This Row],[Gas1_flux]]+L506*EXP(-1/life_gas1)</f>
        <v>1.604703141694714E-2</v>
      </c>
      <c r="M507" s="119">
        <f>inventory[[#This Row],[Gas2_flux]]+M506*EXP(-1/life_gas2)</f>
        <v>0</v>
      </c>
      <c r="N507" s="141">
        <f>inventory[[#This Row],[Gas3_flux]]+N506*EXP(-1/life_gas3)</f>
        <v>1.4945338524781087E-5</v>
      </c>
      <c r="O507" s="25">
        <f>inventory[[#This Row],[CO2]]*A_CO2</f>
        <v>1.1714612663088749E-15</v>
      </c>
      <c r="P507" s="25">
        <f>inventory[[#This Row],[CH4]]*A_CH4</f>
        <v>6.4778724841664156E-31</v>
      </c>
      <c r="Q507" s="25">
        <f>inventory[[#This Row],[gas1]]*A_gas1</f>
        <v>5.7261667500330236E-15</v>
      </c>
      <c r="R507" s="25">
        <f>inventory[[#This Row],[gas2]]*A_gas2</f>
        <v>0</v>
      </c>
      <c r="S507" s="25">
        <f>inventory[[#This Row],[gas3]]*A_gas3</f>
        <v>1.5929074889168993E-16</v>
      </c>
      <c r="T507" s="143">
        <f>inventory[[#This Row],[Other_forcing]]/earth_area</f>
        <v>0</v>
      </c>
      <c r="U507" s="25">
        <f>U506+A_CO2*(AX506+AY506*life1_CO2*(1-EXP(-1/life1_CO2))+AZ506*life2_CO2*(1-EXP(-1/life2_CO2))+BA506*life3_CO2*(1-EXP(-1/life3_CO2)))</f>
        <v>7.5520602661794831E-13</v>
      </c>
      <c r="V507" s="25">
        <f t="shared" si="91"/>
        <v>2.6105279667692147E-12</v>
      </c>
      <c r="W507" s="25">
        <f t="shared" si="92"/>
        <v>4.248435201092061E-11</v>
      </c>
      <c r="X507" s="25">
        <f t="shared" si="93"/>
        <v>-3.5199999999999995E-12</v>
      </c>
      <c r="Y507" s="25">
        <f t="shared" si="94"/>
        <v>4.7961286114752438E-10</v>
      </c>
      <c r="Z507" s="143">
        <f>Z506+inventory[[#This Row],[Other_radfor]]</f>
        <v>0</v>
      </c>
      <c r="AA507" s="25">
        <f>SUM(inventory[[#This Row],[CO2_temp_s1]:[CO2_temp_s2]])</f>
        <v>1.1716856983275136E-15</v>
      </c>
      <c r="AB507" s="25">
        <f>inventory[[#This Row],[CH4_temp_s1]]+inventory[[#This Row],[CH4_temp_s2]]</f>
        <v>8.3178610777412745E-16</v>
      </c>
      <c r="AC507" s="25">
        <f>inventory[[#This Row],[gas1_temp_s1]]+inventory[[#This Row],[gas1_temp_s2]]</f>
        <v>2.1788630339387281E-14</v>
      </c>
      <c r="AD507" s="25">
        <f>inventory[[#This Row],[gas2_temp_s1]]+inventory[[#This Row],[gas2_temp_s2]]</f>
        <v>-1.0876361229011231E-15</v>
      </c>
      <c r="AE507" s="25">
        <f>inventory[[#This Row],[gas3_temp_s1]]+inventory[[#This Row],[gas3_temp_s2]]</f>
        <v>1.6660316043188027E-13</v>
      </c>
      <c r="AF507" s="143">
        <f>inventory[[#This Row],[other_temp_s1]]+inventory[[#This Row],[other_temp_s2]]</f>
        <v>0</v>
      </c>
      <c r="AG507" s="120">
        <f>inventory[[#This Row],[CO2_flux]]+AG506</f>
        <v>1</v>
      </c>
      <c r="AH507" s="120">
        <f>inventory[[#This Row],[CH4_flux]]+AH506</f>
        <v>1</v>
      </c>
      <c r="AI507" s="120">
        <f>inventory[[#This Row],[Gas1_flux]]+AI506</f>
        <v>1</v>
      </c>
      <c r="AJ507" s="120">
        <f>inventory[[#This Row],[Gas2_flux]]+AJ506</f>
        <v>1</v>
      </c>
      <c r="AK507" s="145">
        <f>inventory[[#This Row],[Gas3_flux]]+AK506</f>
        <v>1</v>
      </c>
      <c r="AL507" s="114">
        <f>A_CO2*(AX506*clim_sens1*(1-EXP(-1/clim_time1))
+AY506*clim_sens1*life1_CO2/(life1_CO2-clim_time1)*(EXP(-1/life1_CO2)-EXP(-1/clim_time1))
+AZ506*clim_sens1*life2_CO2/(life2_CO2-clim_time1)*(EXP(-1/life2_CO2)-EXP(-1/clim_time1))
+BA506*clim_sens1*life3_CO2/(life3_CO2-clim_time1)*(EXP(-1/life3_CO2)-EXP(-1/clim_time1)))
+AL506*EXP(-1/clim_time1)</f>
        <v>7.4286461993049165E-16</v>
      </c>
      <c r="AM507" s="114">
        <f>A_CO2*(AX506*clim_sens2*(1-EXP(-1/clim_time2))
+AY506*clim_sens2*life1_CO2/(life1_CO2-clim_time2)*(EXP(-1/life1_CO2)-EXP(-1/clim_time2))
+AZ506*clim_sens2*life2_CO2/(life2_CO2-clim_time2)*(EXP(-1/life2_CO2)-EXP(-1/clim_time2))
+BA506*clim_sens2*life3_CO2/(life3_CO2-clim_time2)*(EXP(-1/life3_CO2)-EXP(-1/clim_time2)))
+AM506*EXP(-1/clim_time2)</f>
        <v>4.2882107839702201E-16</v>
      </c>
      <c r="AN507" s="114">
        <f t="shared" si="95"/>
        <v>1.2671366308223449E-30</v>
      </c>
      <c r="AO507" s="114">
        <f t="shared" si="96"/>
        <v>8.3178610777412617E-16</v>
      </c>
      <c r="AP507" s="114">
        <f t="shared" si="97"/>
        <v>3.8827580597848259E-15</v>
      </c>
      <c r="AQ507" s="114">
        <f t="shared" si="98"/>
        <v>1.7905872279602453E-14</v>
      </c>
      <c r="AR507" s="114">
        <f t="shared" si="99"/>
        <v>-3.7324999473844465E-39</v>
      </c>
      <c r="AS507" s="114">
        <f t="shared" si="100"/>
        <v>-1.0876361229011231E-15</v>
      </c>
      <c r="AT507" s="114">
        <f t="shared" si="101"/>
        <v>1.2358089657867585E-16</v>
      </c>
      <c r="AU507" s="114">
        <f t="shared" si="102"/>
        <v>1.6647957953530159E-13</v>
      </c>
      <c r="AV507" s="114">
        <f t="shared" si="103"/>
        <v>0</v>
      </c>
      <c r="AW507" s="150">
        <f>T506*Other_forcing_efficacy*clim_sens2*(1-EXP(-1/clim_time2))
+AW506*EXP(-1/clim_time2)</f>
        <v>0</v>
      </c>
      <c r="AX507" s="114">
        <f>p_0*(inventory[[#This Row],[CO2_flux]]+inventory[[#This Row],[CH4_to_CO2]])+AX506</f>
        <v>0.51608749999999959</v>
      </c>
      <c r="AY507" s="114">
        <f>p_1*(inventory[[#This Row],[CO2_flux]]+inventory[[#This Row],[CH4_to_CO2]])+AY506*EXP(-1/life1_CO2)</f>
        <v>0.1526682862740659</v>
      </c>
      <c r="AZ507" s="114">
        <f>p_2*(inventory[[#This Row],[CO2_flux]]+inventory[[#This Row],[CH4_to_CO2]])+AZ506*EXP(-1/life2_CO2)</f>
        <v>1.0021650937075086E-6</v>
      </c>
      <c r="BA507" s="114">
        <f>p_3*(inventory[[#This Row],[CO2_flux]]+inventory[[#This Row],[CH4_to_CO2]])+BA506*EXP(-1/life3_CO2)</f>
        <v>6.975331430388191E-19</v>
      </c>
      <c r="BB507" s="114">
        <f>IF(fossil_CH4,K506*(1-EXP(-1/life_CH4))*CH4_to_CO2,0)</f>
        <v>3.5533361802956799E-19</v>
      </c>
    </row>
  </sheetData>
  <mergeCells count="7">
    <mergeCell ref="J5:N5"/>
    <mergeCell ref="AG5:AK5"/>
    <mergeCell ref="AL5:AW5"/>
    <mergeCell ref="AX5:BB5"/>
    <mergeCell ref="AA5:AF5"/>
    <mergeCell ref="U5:Z5"/>
    <mergeCell ref="O5:T5"/>
  </mergeCells>
  <phoneticPr fontId="2" type="noConversion"/>
  <conditionalFormatting sqref="B7:G507">
    <cfRule type="cellIs" dxfId="0" priority="1" operator="equal">
      <formula>0</formula>
    </cfRule>
  </conditionalFormatting>
  <pageMargins left="0.7" right="0.7" top="0.75" bottom="0.75" header="0.3" footer="0.3"/>
  <ignoredErrors>
    <ignoredError sqref="N8" calculatedColumn="1"/>
  </ignoredErrors>
  <legacyDrawing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2F0AA1-0B7D-F54D-A442-B4706AC4CD73}">
          <x14:formula1>
            <xm:f>ghg_parameters!$A$17:$A$224</xm:f>
          </x14:formula1>
          <xm:sqref>D5:F5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CB17-DEAA-4799-9332-1B821492EF99}">
  <dimension ref="A1:AO507"/>
  <sheetViews>
    <sheetView workbookViewId="0">
      <pane xSplit="1" ySplit="6" topLeftCell="B7" activePane="bottomRight" state="frozen"/>
      <selection pane="topRight" activeCell="B1" sqref="B1"/>
      <selection pane="bottomLeft" activeCell="A4" sqref="A4"/>
      <selection pane="bottomRight" activeCell="M237" sqref="M237"/>
    </sheetView>
  </sheetViews>
  <sheetFormatPr baseColWidth="10" defaultColWidth="8.83203125" defaultRowHeight="16" x14ac:dyDescent="0.2"/>
  <cols>
    <col min="2" max="3" width="10.33203125" style="32" bestFit="1" customWidth="1"/>
    <col min="5" max="12" width="10.5" style="32" customWidth="1"/>
    <col min="14" max="18" width="8.83203125" style="16"/>
    <col min="19" max="23" width="8.5" style="16" customWidth="1"/>
    <col min="24" max="24" width="8.83203125" style="18"/>
    <col min="25" max="36" width="8.83203125" style="16"/>
    <col min="38" max="38" width="23.83203125" customWidth="1"/>
    <col min="39" max="39" width="12.1640625" bestFit="1" customWidth="1"/>
  </cols>
  <sheetData>
    <row r="1" spans="1:41" x14ac:dyDescent="0.2">
      <c r="D1" s="18"/>
      <c r="M1" s="18"/>
      <c r="AK1" s="18"/>
    </row>
    <row r="2" spans="1:41" x14ac:dyDescent="0.2">
      <c r="E2" s="34"/>
      <c r="F2" s="34"/>
    </row>
    <row r="3" spans="1:41" x14ac:dyDescent="0.2">
      <c r="B3" s="33"/>
      <c r="C3" s="34"/>
      <c r="D3" s="19"/>
      <c r="E3" s="34"/>
      <c r="F3" s="34"/>
    </row>
    <row r="4" spans="1:41" x14ac:dyDescent="0.2">
      <c r="A4" s="18"/>
      <c r="B4" s="33"/>
      <c r="C4" s="34"/>
      <c r="D4" s="19"/>
      <c r="E4" s="34"/>
      <c r="F4" s="34"/>
      <c r="N4" s="115" t="s">
        <v>63</v>
      </c>
    </row>
    <row r="5" spans="1:41" x14ac:dyDescent="0.2">
      <c r="B5" s="2" t="s">
        <v>36</v>
      </c>
      <c r="E5" s="2" t="s">
        <v>64</v>
      </c>
      <c r="N5" s="16" t="s">
        <v>65</v>
      </c>
      <c r="Z5" s="16" t="str">
        <f>"AGWP and AGTP in reverse-order from year " &amp; time_horizon &amp; " (the time-horizon)"</f>
        <v>AGWP and AGTP in reverse-order from year 100 (the time-horizon)</v>
      </c>
    </row>
    <row r="6" spans="1:41" s="5" customFormat="1" ht="154" thickBot="1" x14ac:dyDescent="0.25">
      <c r="A6" s="192" t="s">
        <v>0</v>
      </c>
      <c r="B6" s="196" t="s">
        <v>54</v>
      </c>
      <c r="C6" s="196" t="s">
        <v>37</v>
      </c>
      <c r="E6" s="196" t="str">
        <f>"Int. radiative forcing - GWP with sliding "&amp;time_horizon&amp;" year time-horizon"</f>
        <v>Int. radiative forcing - GWP with sliding 100 year time-horizon</v>
      </c>
      <c r="F6" s="196" t="str">
        <f>"Temp. change - GTP with sliding "&amp;time_horizon&amp;" year time-horizon"</f>
        <v>Temp. change - GTP with sliding 100 year time-horizon</v>
      </c>
      <c r="G6" s="197" t="s">
        <v>66</v>
      </c>
      <c r="H6" s="198" t="s">
        <v>68</v>
      </c>
      <c r="I6" s="196" t="str">
        <f>"Int. radiative forcing - Effect by that year expressed as CO2 effect by year-"&amp;time_horizon</f>
        <v>Int. radiative forcing - Effect by that year expressed as CO2 effect by year-100</v>
      </c>
      <c r="J6" s="196" t="str">
        <f>"Temp. change - Effect by that year expressed as CO2 effect by year-"&amp;time_horizon</f>
        <v>Temp. change - Effect by that year expressed as CO2 effect by year-100</v>
      </c>
      <c r="K6" s="197" t="str">
        <f>"Int. radiative forcing -  Effect by year-"&amp;time_horizon&amp;" expressed as CO2 effect by year-"&amp;time_horizon</f>
        <v>Int. radiative forcing -  Effect by year-100 expressed as CO2 effect by year-100</v>
      </c>
      <c r="L6" s="196" t="str">
        <f>"Temp. change effect - Effect by year-"&amp;time_horizon&amp;" expressed as CO2 effect by year-"&amp;time_horizon</f>
        <v>Temp. change effect - Effect by year-100 expressed as CO2 effect by year-100</v>
      </c>
      <c r="N6" s="189" t="s">
        <v>538</v>
      </c>
      <c r="O6" s="189" t="s">
        <v>539</v>
      </c>
      <c r="P6" s="189" t="str">
        <f>gas1_name&amp;" (gas1) AGWP [W yr m-2]"</f>
        <v>Nitrous Oxide (gas1) AGWP [W yr m-2]</v>
      </c>
      <c r="Q6" s="189" t="str">
        <f>gas2_name&amp;" (gas2) AGWP [W yr m-2]"</f>
        <v>Sulphate - example (gas2) AGWP [W yr m-2]</v>
      </c>
      <c r="R6" s="190" t="str">
        <f>gas3_name&amp;" (gas3) AGWP [W yr m-2]"</f>
        <v>CFC-11 (gas3) AGWP [W yr m-2]</v>
      </c>
      <c r="S6" s="189" t="s">
        <v>38</v>
      </c>
      <c r="T6" s="189" t="s">
        <v>61</v>
      </c>
      <c r="U6" s="189" t="str">
        <f>gas1_name&amp;" (gas1) AGTP [delta-K]"</f>
        <v>Nitrous Oxide (gas1) AGTP [delta-K]</v>
      </c>
      <c r="V6" s="189" t="str">
        <f>gas2_name&amp;" (gas2) AGTP [delta-K]"</f>
        <v>Sulphate - example (gas2) AGTP [delta-K]</v>
      </c>
      <c r="W6" s="189" t="str">
        <f>gas3_name&amp;" (gas3) AGTP [delta-K]"</f>
        <v>CFC-11 (gas3) AGTP [delta-K]</v>
      </c>
      <c r="X6" s="23"/>
      <c r="Y6" s="189" t="s">
        <v>540</v>
      </c>
      <c r="Z6" s="191" t="s">
        <v>40</v>
      </c>
      <c r="AA6" s="189" t="s">
        <v>41</v>
      </c>
      <c r="AB6" s="189" t="str">
        <f>gas1_name&amp;" (gas1) AGWP in reverse order"</f>
        <v>Nitrous Oxide (gas1) AGWP in reverse order</v>
      </c>
      <c r="AC6" s="189" t="str">
        <f>gas2_name&amp;" (gas2) AGWP in reverse order"</f>
        <v>Sulphate - example (gas2) AGWP in reverse order</v>
      </c>
      <c r="AD6" s="190" t="str">
        <f>gas3_name&amp;" (gas3) AGWP in reverse order"</f>
        <v>CFC-11 (gas3) AGWP in reverse order</v>
      </c>
      <c r="AE6" s="189" t="s">
        <v>39</v>
      </c>
      <c r="AF6" s="189" t="s">
        <v>42</v>
      </c>
      <c r="AG6" s="189" t="str">
        <f>gas1_name&amp;" (gas1) AGTP in reverse order"</f>
        <v>Nitrous Oxide (gas1) AGTP in reverse order</v>
      </c>
      <c r="AH6" s="189" t="str">
        <f>gas2_name&amp;" (gas2) AGTP in reverse order"</f>
        <v>Sulphate - example (gas2) AGTP in reverse order</v>
      </c>
      <c r="AI6" s="189" t="str">
        <f>gas3_name&amp;" (gas3) AGTP in reverse order"</f>
        <v>CFC-11 (gas3) AGTP in reverse order</v>
      </c>
      <c r="AJ6" s="189" t="s">
        <v>542</v>
      </c>
    </row>
    <row r="7" spans="1:41" x14ac:dyDescent="0.2">
      <c r="A7" s="96">
        <v>0</v>
      </c>
      <c r="B7" s="3">
        <f>inventory[[#This Row],[Integrated_rad_forcing]]</f>
        <v>0</v>
      </c>
      <c r="C7" s="3">
        <f>inventory[[#This Row],[Temp_change]]</f>
        <v>0</v>
      </c>
      <c r="E7" s="118">
        <f>inventory[[#This Row],[CO2_net]]+inventory[[#This Row],[CH4_net]]*GWP_CH4+inventory[[#This Row],[gas1_net]]*GWP_gas1+inventory[[#This Row],[gas2_net]]*GWP_gas2+inventory[[#This Row],[gas3_net]]*GWP_gas3</f>
        <v>4918.8111920297824</v>
      </c>
      <c r="F7" s="118">
        <f>inventory[[#This Row],[CO2_net]]+inventory[[#This Row],[CH4_net]]*GTP_CH4+inventory[[#This Row],[gas1_net]]*GTP_gas1+inventory[[#This Row],[gas2_net]]*GTP_gas2+inventory[[#This Row],[gas3_net]]*GTP_gas3</f>
        <v>2570.9331000621351</v>
      </c>
      <c r="G7" s="199">
        <v>0</v>
      </c>
      <c r="H7" s="200">
        <v>0</v>
      </c>
      <c r="I7" s="201">
        <v>0</v>
      </c>
      <c r="J7" s="201">
        <v>0</v>
      </c>
      <c r="K7" s="199">
        <f>(inventory[[#This Row],[CO2_flux]]*Z7+inventory[[#This Row],[CH4_flux]]*AA7+inventory[[#This Row],[Gas1_flux]]*AB7+inventory[[#This Row],[Gas2_flux]]*AC7+inventory[[#This Row],[Gas3_flux]]*AD7+inventory[[#This Row],[Other_radfor]])/AGWP_CO2</f>
        <v>217.55715512859908</v>
      </c>
      <c r="L7" s="201">
        <f>(inventory[[#This Row],[CO2_flux]]*AE7+inventory[[#This Row],[CH4_flux]]*AF7+inventory[[#This Row],[Gas1_flux]]*AG7+inventory[[#This Row],[Gas2_flux]]*AH7+inventory[[#This Row],[Gas3_flux]]*AI7+inventory[[#This Row],[Other_radfor]]*AJ7)/AGTP_CO2</f>
        <v>312.57320143698166</v>
      </c>
      <c r="N7" s="16">
        <v>0</v>
      </c>
      <c r="O7" s="16">
        <v>0</v>
      </c>
      <c r="P7" s="16">
        <f t="shared" ref="P7:P70" si="0">A_gas1*life_gas1*(1-EXP(-$A7/life_gas1))</f>
        <v>0</v>
      </c>
      <c r="Q7" s="16">
        <f t="shared" ref="Q7:R26" si="1">A_gas2*life_gas2*(1-EXP(-$A7/life_gas2))</f>
        <v>0</v>
      </c>
      <c r="R7" s="182">
        <f t="shared" si="1"/>
        <v>0</v>
      </c>
      <c r="S7" s="16">
        <v>0</v>
      </c>
      <c r="T7" s="16">
        <v>0</v>
      </c>
      <c r="U7" s="24">
        <f t="shared" ref="U7:U70" si="2">A_gas1*(life_gas1*clim_sens1/(life_gas1-clim_time1)*(EXP(-$A7/life_gas1)-EXP(-$A7/clim_time1))
                 +life_gas1*clim_sens2/(life_gas1-clim_time2)*(EXP(-$A7/life_gas1)-EXP(-$A7/clim_time2)))</f>
        <v>0</v>
      </c>
      <c r="V7" s="24">
        <f t="shared" ref="V7:V70" si="3">A_gas2*(life_gas2*clim_sens1/(life_gas2-clim_time1)*(EXP(-$A7/life_gas2)-EXP(-$A7/clim_time1))
                 +life_gas2*clim_sens2/(life_gas2-clim_time2)*(EXP(-$A7/life_gas2)-EXP(-$A7/clim_time2)))</f>
        <v>0</v>
      </c>
      <c r="W7" s="24">
        <f t="shared" ref="W7:W70" si="4">A_gas1*(life_gas3*clim_sens1/(life_gas3-clim_time1)*(EXP(-$A7/life_gas3)-EXP(-$A7/clim_time1))
                 +life_gas3*clim_sens2/(life_gas3-clim_time2)*(EXP(-$A7/life_gas3)-EXP(-$A7/clim_time2)))</f>
        <v>0</v>
      </c>
      <c r="Y7" s="16">
        <f t="shared" ref="Y7:Y70" si="5">IF(A7&lt;=time_horizon,time_horizon-A7,0)</f>
        <v>100</v>
      </c>
      <c r="Z7" s="187" cm="1">
        <f t="array" ref="Z7">IF($A7&lt;=time_horizon,INDEX(N$7:N$507,time_horizon-$A7+1),0)</f>
        <v>9.1710934156580298E-14</v>
      </c>
      <c r="AA7" s="184" cm="1">
        <f t="array" ref="AA7">IF($A7&lt;=time_horizon,INDEX(O$7:O$507,time_horizon-$A7+1),0)</f>
        <v>2.6178622814339397E-12</v>
      </c>
      <c r="AB7" s="184" cm="1">
        <f t="array" ref="AB7">IF($A7&lt;=time_horizon,INDEX(P$7:P$507,time_horizon-$A7+1),0)</f>
        <v>2.4282796713701204E-11</v>
      </c>
      <c r="AC7" s="184" cm="1">
        <f t="array" ref="AC7">IF($A7&lt;=time_horizon,INDEX(Q$7:Q$507,time_horizon-$A7+1),0)</f>
        <v>-3.5199999999999995E-12</v>
      </c>
      <c r="AD7" s="185" cm="1">
        <f t="array" ref="AD7">IF($A7&lt;=time_horizon,INDEX(R$7:R$507,time_horizon-$A7+1),0)</f>
        <v>-3.5199999999999995E-12</v>
      </c>
      <c r="AE7" s="17" cm="1">
        <f t="array" ref="AE7">IF($A7&lt;=time_horizon,INDEX(S$7:S$507,time_horizon-$A7+1),0)</f>
        <v>5.4686202154112518E-16</v>
      </c>
      <c r="AF7" s="17" cm="1">
        <f t="array" ref="AF7">IF($A7&lt;=time_horizon,INDEX(T$7:T$507,time_horizon-$A7+1),0)</f>
        <v>2.3423218898751263E-15</v>
      </c>
      <c r="AG7" s="17" cm="1">
        <f t="array" ref="AG7">IF($A7&lt;=time_horizon,INDEX(U$7:U$507,time_horizon-$A7+1),0)</f>
        <v>1.2807835695480999E-13</v>
      </c>
      <c r="AH7" s="17" cm="1">
        <f t="array" ref="AH7">IF($A7&lt;=time_horizon,INDEX(V$7:V$507,time_horizon-$A7+1),0)</f>
        <v>-2.8904923574954685E-15</v>
      </c>
      <c r="AI7" s="17" cm="1">
        <f t="array" ref="AI7">IF($A7&lt;=time_horizon,INDEX(W$7:W$507,time_horizon-$A7+1),0)</f>
        <v>4.2755019084120296E-14</v>
      </c>
      <c r="AJ7" s="17">
        <f t="shared" ref="AJ7:AJ70" si="6">Other_forcing_efficacy*(clim_sens1*(EXP((1-Y7)/clim_time1)-EXP(-Y7/clim_time1))
                                               +clim_sens2*(EXP((1-Y7)/clim_time2)-EXP(-Y7/clim_time2)))</f>
        <v>8.2217415439906456E-4</v>
      </c>
    </row>
    <row r="8" spans="1:41" x14ac:dyDescent="0.2">
      <c r="A8" s="96">
        <v>1</v>
      </c>
      <c r="B8" s="3">
        <f>inventory[[#This Row],[Integrated_rad_forcing]]</f>
        <v>7.5799901098015979E-12</v>
      </c>
      <c r="C8" s="3">
        <f>inventory[[#This Row],[Temp_change]]</f>
        <v>5.5880834258401761E-13</v>
      </c>
      <c r="E8" s="118">
        <f>inventory[[#This Row],[CO2_net]]+inventory[[#This Row],[CH4_net]]*GWP_CH4+inventory[[#This Row],[gas1_net]]*GWP_gas1+inventory[[#This Row],[gas2_net]]*GWP_gas2+inventory[[#This Row],[gas3_net]]*GWP_gas3</f>
        <v>4918.8111920297824</v>
      </c>
      <c r="F8" s="118">
        <f>inventory[[#This Row],[CO2_net]]+inventory[[#This Row],[CH4_net]]*GTP_CH4+inventory[[#This Row],[gas1_net]]*GTP_gas1+inventory[[#This Row],[gas2_net]]*GTP_gas2+inventory[[#This Row],[gas3_net]]*GTP_gas3</f>
        <v>2570.9331000621351</v>
      </c>
      <c r="G8" s="199">
        <f>B8/N8</f>
        <v>4478.8881926974436</v>
      </c>
      <c r="H8" s="200">
        <f t="shared" ref="H8:H71" si="7">C8/S8</f>
        <v>4597.5526752001797</v>
      </c>
      <c r="I8" s="201">
        <f t="shared" ref="I8:I71" si="8">B8/AGWP_CO2</f>
        <v>82.650887590569667</v>
      </c>
      <c r="J8" s="201">
        <f t="shared" ref="J8:J71" si="9">C8/AGTP_CO2</f>
        <v>1022.4574056404471</v>
      </c>
      <c r="K8" s="199">
        <f>K7+(inventory[[#This Row],[CO2_flux]]*Z8+inventory[[#This Row],[CH4_flux]]*AA8+inventory[[#This Row],[Gas1_flux]]*AB8+inventory[[#This Row],[Gas2_flux]]*AC8+inventory[[#This Row],[Gas3_flux]]*AD8+inventory[[#This Row],[Other_radfor]])/AGWP_CO2</f>
        <v>217.55715512859908</v>
      </c>
      <c r="L8" s="201">
        <f>L7+(inventory[[#This Row],[CO2_flux]]*AE8+inventory[[#This Row],[CH4_flux]]*AF8+inventory[[#This Row],[Gas1_flux]]*AG8+inventory[[#This Row],[Gas2_flux]]*AH8+inventory[[#This Row],[Gas3_flux]]*AI8+inventory[[#This Row],[Other_radfor]]*AJ8)/AGTP_CO2</f>
        <v>312.57320143698166</v>
      </c>
      <c r="N8" s="16">
        <v>1.6923820786954033E-15</v>
      </c>
      <c r="O8" s="16">
        <v>2.0289321587320936E-13</v>
      </c>
      <c r="P8" s="16">
        <f t="shared" si="0"/>
        <v>3.5536603658850999E-13</v>
      </c>
      <c r="Q8" s="16">
        <f t="shared" si="1"/>
        <v>-3.5199999999999995E-12</v>
      </c>
      <c r="R8" s="182">
        <f t="shared" si="1"/>
        <v>-3.5199999999999995E-12</v>
      </c>
      <c r="S8" s="16">
        <v>1.2154473957379658E-16</v>
      </c>
      <c r="T8" s="16">
        <v>1.4569690080438301E-14</v>
      </c>
      <c r="U8" s="24">
        <f t="shared" si="2"/>
        <v>2.5536776741982683E-14</v>
      </c>
      <c r="V8" s="24">
        <f t="shared" si="3"/>
        <v>-2.3872864182564721E-13</v>
      </c>
      <c r="W8" s="24">
        <f t="shared" si="4"/>
        <v>2.535616803631017E-14</v>
      </c>
      <c r="Y8" s="16">
        <f t="shared" si="5"/>
        <v>99</v>
      </c>
      <c r="Z8" s="187" cm="1">
        <f t="array" ref="Z8">IF($A8&lt;=time_horizon,INDEX(N$7:N$507,time_horizon-$A8+1),0)</f>
        <v>9.0992910804210175E-14</v>
      </c>
      <c r="AA8" s="184" cm="1">
        <f t="array" ref="AA8">IF($A8&lt;=time_horizon,INDEX(O$7:O$507,time_horizon-$A8+1),0)</f>
        <v>2.6177931116498131E-12</v>
      </c>
      <c r="AB8" s="184" cm="1">
        <f t="array" ref="AB8">IF($A8&lt;=time_horizon,INDEX(P$7:P$507,time_horizon-$A8+1),0)</f>
        <v>2.4125997431662947E-11</v>
      </c>
      <c r="AC8" s="184" cm="1">
        <f t="array" ref="AC8">IF($A8&lt;=time_horizon,INDEX(Q$7:Q$507,time_horizon-$A8+1),0)</f>
        <v>-3.5199999999999995E-12</v>
      </c>
      <c r="AD8" s="185" cm="1">
        <f t="array" ref="AD8">IF($A8&lt;=time_horizon,INDEX(R$7:R$507,time_horizon-$A8+1),0)</f>
        <v>-3.5199999999999995E-12</v>
      </c>
      <c r="AE8" s="17" cm="1">
        <f t="array" ref="AE8">IF($A8&lt;=time_horizon,INDEX(S$7:S$507,time_horizon-$A8+1),0)</f>
        <v>5.4754094126362417E-16</v>
      </c>
      <c r="AF8" s="17" cm="1">
        <f t="array" ref="AF8">IF($A8&lt;=time_horizon,INDEX(T$7:T$507,time_horizon-$A8+1),0)</f>
        <v>2.3582240436314233E-15</v>
      </c>
      <c r="AG8" s="17" cm="1">
        <f t="array" ref="AG8">IF($A8&lt;=time_horizon,INDEX(U$7:U$507,time_horizon-$A8+1),0)</f>
        <v>1.2884664489299054E-13</v>
      </c>
      <c r="AH8" s="17" cm="1">
        <f t="array" ref="AH8">IF($A8&lt;=time_horizon,INDEX(V$7:V$507,time_horizon-$A8+1),0)</f>
        <v>-2.8977814105108447E-15</v>
      </c>
      <c r="AI8" s="17" cm="1">
        <f t="array" ref="AI8">IF($A8&lt;=time_horizon,INDEX(W$7:W$507,time_horizon-$A8+1),0)</f>
        <v>4.3419101594754072E-14</v>
      </c>
      <c r="AJ8" s="17">
        <f t="shared" si="6"/>
        <v>8.2425119840717547E-4</v>
      </c>
    </row>
    <row r="9" spans="1:41" x14ac:dyDescent="0.2">
      <c r="A9" s="96">
        <v>2</v>
      </c>
      <c r="B9" s="3">
        <f>inventory[[#This Row],[Integrated_rad_forcing]]</f>
        <v>1.8429807346537979E-11</v>
      </c>
      <c r="C9" s="3">
        <f>inventory[[#This Row],[Temp_change]]</f>
        <v>1.2765245889936997E-12</v>
      </c>
      <c r="E9" s="118">
        <f>inventory[[#This Row],[CO2_net]]+inventory[[#This Row],[CH4_net]]*GWP_CH4+inventory[[#This Row],[gas1_net]]*GWP_gas1+inventory[[#This Row],[gas2_net]]*GWP_gas2+inventory[[#This Row],[gas3_net]]*GWP_gas3</f>
        <v>4918.8111920297824</v>
      </c>
      <c r="F9" s="118">
        <f>inventory[[#This Row],[CO2_net]]+inventory[[#This Row],[CH4_net]]*GTP_CH4+inventory[[#This Row],[gas1_net]]*GTP_gas1+inventory[[#This Row],[gas2_net]]*GTP_gas2+inventory[[#This Row],[gas3_net]]*GTP_gas3</f>
        <v>2570.9331000621351</v>
      </c>
      <c r="G9" s="199">
        <f t="shared" ref="G9:G71" si="10">B9/N9</f>
        <v>5617.0309022810889</v>
      </c>
      <c r="H9" s="200">
        <f t="shared" si="7"/>
        <v>5744.8237373963684</v>
      </c>
      <c r="I9" s="201">
        <f t="shared" si="8"/>
        <v>200.95539878671894</v>
      </c>
      <c r="J9" s="201">
        <f t="shared" si="9"/>
        <v>2335.6702469102788</v>
      </c>
      <c r="K9" s="199">
        <f>K8+(inventory[[#This Row],[CO2_flux]]*Z9+inventory[[#This Row],[CH4_flux]]*AA9+inventory[[#This Row],[Gas1_flux]]*AB9+inventory[[#This Row],[Gas2_flux]]*AC9+inventory[[#This Row],[Gas3_flux]]*AD9+inventory[[#This Row],[Other_radfor]])/AGWP_CO2</f>
        <v>217.55715512859908</v>
      </c>
      <c r="L9" s="201">
        <f>L8+(inventory[[#This Row],[CO2_flux]]*AE9+inventory[[#This Row],[CH4_flux]]*AF9+inventory[[#This Row],[Gas1_flux]]*AG9+inventory[[#This Row],[Gas2_flux]]*AH9+inventory[[#This Row],[Gas3_flux]]*AI9+inventory[[#This Row],[Other_radfor]]*AJ9)/AGTP_CO2</f>
        <v>312.57320143698166</v>
      </c>
      <c r="N9" s="16">
        <v>3.2810585640633728E-15</v>
      </c>
      <c r="O9" s="16">
        <v>3.9006646412014021E-13</v>
      </c>
      <c r="P9" s="16">
        <f t="shared" si="0"/>
        <v>7.0780726640943806E-13</v>
      </c>
      <c r="Q9" s="16">
        <f t="shared" si="1"/>
        <v>-3.5199999999999995E-12</v>
      </c>
      <c r="R9" s="182">
        <f t="shared" si="1"/>
        <v>-3.5199999999999995E-12</v>
      </c>
      <c r="S9" s="16">
        <v>2.2220430901718803E-16</v>
      </c>
      <c r="T9" s="16">
        <v>2.639862202628947E-14</v>
      </c>
      <c r="U9" s="24">
        <f t="shared" si="2"/>
        <v>4.8038094334380996E-14</v>
      </c>
      <c r="V9" s="24">
        <f t="shared" si="3"/>
        <v>-2.1233896521970555E-13</v>
      </c>
      <c r="W9" s="24">
        <f t="shared" si="4"/>
        <v>4.7349786427589478E-14</v>
      </c>
      <c r="Y9" s="16">
        <f t="shared" si="5"/>
        <v>98</v>
      </c>
      <c r="Z9" s="187" cm="1">
        <f t="array" ref="Z9">IF($A9&lt;=time_horizon,INDEX(N$7:N$507,time_horizon-$A9+1),0)</f>
        <v>9.02732120118284E-14</v>
      </c>
      <c r="AA9" s="184" cm="1">
        <f t="array" ref="AA9">IF($A9&lt;=time_horizon,INDEX(O$7:O$507,time_horizon-$A9+1),0)</f>
        <v>2.6177181325591888E-12</v>
      </c>
      <c r="AB9" s="184" cm="1">
        <f t="array" ref="AB9">IF($A9&lt;=time_horizon,INDEX(P$7:P$507,time_horizon-$A9+1),0)</f>
        <v>2.3967896918206643E-11</v>
      </c>
      <c r="AC9" s="184" cm="1">
        <f t="array" ref="AC9">IF($A9&lt;=time_horizon,INDEX(Q$7:Q$507,time_horizon-$A9+1),0)</f>
        <v>-3.5199999999999995E-12</v>
      </c>
      <c r="AD9" s="185" cm="1">
        <f t="array" ref="AD9">IF($A9&lt;=time_horizon,INDEX(R$7:R$507,time_horizon-$A9+1),0)</f>
        <v>-3.5199999999999995E-12</v>
      </c>
      <c r="AE9" s="17" cm="1">
        <f t="array" ref="AE9">IF($A9&lt;=time_horizon,INDEX(S$7:S$507,time_horizon-$A9+1),0)</f>
        <v>5.4823818077396459E-16</v>
      </c>
      <c r="AF9" s="17" cm="1">
        <f t="array" ref="AF9">IF($A9&lt;=time_horizon,INDEX(T$7:T$507,time_horizon-$A9+1),0)</f>
        <v>2.3750049664591036E-15</v>
      </c>
      <c r="AG9" s="17" cm="1">
        <f t="array" ref="AG9">IF($A9&lt;=time_horizon,INDEX(U$7:U$507,time_horizon-$A9+1),0)</f>
        <v>1.2962056439519165E-13</v>
      </c>
      <c r="AH9" s="17" cm="1">
        <f t="array" ref="AH9">IF($A9&lt;=time_horizon,INDEX(V$7:V$507,time_horizon-$A9+1),0)</f>
        <v>-2.9051163307185253E-15</v>
      </c>
      <c r="AI9" s="17" cm="1">
        <f t="array" ref="AI9">IF($A9&lt;=time_horizon,INDEX(W$7:W$507,time_horizon-$A9+1),0)</f>
        <v>4.4097357233926294E-14</v>
      </c>
      <c r="AJ9" s="17">
        <f t="shared" si="6"/>
        <v>8.2634177081591627E-4</v>
      </c>
    </row>
    <row r="10" spans="1:41" x14ac:dyDescent="0.2">
      <c r="A10" s="96">
        <v>3</v>
      </c>
      <c r="B10" s="3">
        <f>inventory[[#This Row],[Integrated_rad_forcing]]</f>
        <v>2.9035774942724474E-11</v>
      </c>
      <c r="C10" s="3">
        <f>inventory[[#This Row],[Temp_change]]</f>
        <v>1.8974124718191912E-12</v>
      </c>
      <c r="E10" s="118">
        <f>inventory[[#This Row],[CO2_net]]+inventory[[#This Row],[CH4_net]]*GWP_CH4+inventory[[#This Row],[gas1_net]]*GWP_gas1+inventory[[#This Row],[gas2_net]]*GWP_gas2+inventory[[#This Row],[gas3_net]]*GWP_gas3</f>
        <v>4918.8111920297824</v>
      </c>
      <c r="F10" s="118">
        <f>inventory[[#This Row],[CO2_net]]+inventory[[#This Row],[CH4_net]]*GTP_CH4+inventory[[#This Row],[gas1_net]]*GTP_gas1+inventory[[#This Row],[gas2_net]]*GTP_gas2+inventory[[#This Row],[gas3_net]]*GTP_gas3</f>
        <v>2570.9331000621351</v>
      </c>
      <c r="G10" s="199">
        <f t="shared" si="10"/>
        <v>6068.1441066195021</v>
      </c>
      <c r="H10" s="200">
        <f t="shared" si="7"/>
        <v>6207.4459236189559</v>
      </c>
      <c r="I10" s="201">
        <f t="shared" si="8"/>
        <v>316.60101611386062</v>
      </c>
      <c r="J10" s="201">
        <f t="shared" si="9"/>
        <v>3471.7152295814067</v>
      </c>
      <c r="K10" s="199">
        <f>K9+(inventory[[#This Row],[CO2_flux]]*Z10+inventory[[#This Row],[CH4_flux]]*AA10+inventory[[#This Row],[Gas1_flux]]*AB10+inventory[[#This Row],[Gas2_flux]]*AC10+inventory[[#This Row],[Gas3_flux]]*AD10+inventory[[#This Row],[Other_radfor]])/AGWP_CO2</f>
        <v>217.55715512859908</v>
      </c>
      <c r="L10" s="201">
        <f>L9+(inventory[[#This Row],[CO2_flux]]*AE10+inventory[[#This Row],[CH4_flux]]*AF10+inventory[[#This Row],[Gas1_flux]]*AG10+inventory[[#This Row],[Gas2_flux]]*AH10+inventory[[#This Row],[Gas3_flux]]*AI10+inventory[[#This Row],[Other_radfor]]*AJ10)/AGTP_CO2</f>
        <v>312.57320143698166</v>
      </c>
      <c r="N10" s="16">
        <v>4.7849514501559841E-15</v>
      </c>
      <c r="O10" s="16">
        <v>5.6273771243432878E-13</v>
      </c>
      <c r="P10" s="16">
        <f t="shared" si="0"/>
        <v>1.0573477618100161E-12</v>
      </c>
      <c r="Q10" s="16">
        <f t="shared" si="1"/>
        <v>-3.5199999999999995E-12</v>
      </c>
      <c r="R10" s="182">
        <f t="shared" si="1"/>
        <v>-3.5199999999999995E-12</v>
      </c>
      <c r="S10" s="16">
        <v>3.0566717699459152E-16</v>
      </c>
      <c r="T10" s="16">
        <v>3.5880002431328854E-14</v>
      </c>
      <c r="U10" s="24">
        <f t="shared" si="2"/>
        <v>6.7845930205189698E-14</v>
      </c>
      <c r="V10" s="24">
        <f t="shared" si="3"/>
        <v>-1.8891013496875362E-13</v>
      </c>
      <c r="W10" s="24">
        <f t="shared" si="4"/>
        <v>6.6369506160835309E-14</v>
      </c>
      <c r="Y10" s="16">
        <f t="shared" si="5"/>
        <v>97</v>
      </c>
      <c r="Z10" s="187" cm="1">
        <f t="array" ref="Z10">IF($A10&lt;=time_horizon,INDEX(N$7:N$507,time_horizon-$A10+1),0)</f>
        <v>8.9551810804561506E-14</v>
      </c>
      <c r="AA10" s="184" cm="1">
        <f t="array" ref="AA10">IF($A10&lt;=time_horizon,INDEX(O$7:O$507,time_horizon-$A10+1),0)</f>
        <v>2.6176368562605592E-12</v>
      </c>
      <c r="AB10" s="184" cm="1">
        <f t="array" ref="AB10">IF($A10&lt;=time_horizon,INDEX(P$7:P$507,time_horizon-$A10+1),0)</f>
        <v>2.3808484374793032E-11</v>
      </c>
      <c r="AC10" s="184" cm="1">
        <f t="array" ref="AC10">IF($A10&lt;=time_horizon,INDEX(Q$7:Q$507,time_horizon-$A10+1),0)</f>
        <v>-3.5199999999999995E-12</v>
      </c>
      <c r="AD10" s="185" cm="1">
        <f t="array" ref="AD10">IF($A10&lt;=time_horizon,INDEX(R$7:R$507,time_horizon-$A10+1),0)</f>
        <v>-3.5199999999999995E-12</v>
      </c>
      <c r="AE10" s="17" cm="1">
        <f t="array" ref="AE10">IF($A10&lt;=time_horizon,INDEX(S$7:S$507,time_horizon-$A10+1),0)</f>
        <v>5.4895426034365601E-16</v>
      </c>
      <c r="AF10" s="17" cm="1">
        <f t="array" ref="AF10">IF($A10&lt;=time_horizon,INDEX(T$7:T$507,time_horizon-$A10+1),0)</f>
        <v>2.3927354890080637E-15</v>
      </c>
      <c r="AG10" s="17" cm="1">
        <f t="array" ref="AG10">IF($A10&lt;=time_horizon,INDEX(U$7:U$507,time_horizon-$A10+1),0)</f>
        <v>1.3040015734894286E-13</v>
      </c>
      <c r="AH10" s="17" cm="1">
        <f t="array" ref="AH10">IF($A10&lt;=time_horizon,INDEX(V$7:V$507,time_horizon-$A10+1),0)</f>
        <v>-2.9125007758820634E-15</v>
      </c>
      <c r="AI10" s="17" cm="1">
        <f t="array" ref="AI10">IF($A10&lt;=time_horizon,INDEX(W$7:W$507,time_horizon-$A10+1),0)</f>
        <v>4.4790099604882297E-14</v>
      </c>
      <c r="AJ10" s="17">
        <f t="shared" si="6"/>
        <v>8.284469729880451E-4</v>
      </c>
    </row>
    <row r="11" spans="1:41" x14ac:dyDescent="0.2">
      <c r="A11" s="96">
        <v>4</v>
      </c>
      <c r="B11" s="3">
        <f>inventory[[#This Row],[Integrated_rad_forcing]]</f>
        <v>3.9404010068210938E-11</v>
      </c>
      <c r="C11" s="3">
        <f>inventory[[#This Row],[Temp_change]]</f>
        <v>2.4327478988277216E-12</v>
      </c>
      <c r="E11" s="118">
        <f>inventory[[#This Row],[CO2_net]]+inventory[[#This Row],[CH4_net]]*GWP_CH4+inventory[[#This Row],[gas1_net]]*GWP_gas1+inventory[[#This Row],[gas2_net]]*GWP_gas2+inventory[[#This Row],[gas3_net]]*GWP_gas3</f>
        <v>4918.8111920297824</v>
      </c>
      <c r="F11" s="118">
        <f>inventory[[#This Row],[CO2_net]]+inventory[[#This Row],[CH4_net]]*GTP_CH4+inventory[[#This Row],[gas1_net]]*GTP_gas1+inventory[[#This Row],[gas2_net]]*GTP_gas2+inventory[[#This Row],[gas3_net]]*GTP_gas3</f>
        <v>2570.9331000621351</v>
      </c>
      <c r="G11" s="199">
        <f t="shared" si="10"/>
        <v>6335.9417986676226</v>
      </c>
      <c r="H11" s="200">
        <f t="shared" si="7"/>
        <v>6488.4803519370253</v>
      </c>
      <c r="I11" s="201">
        <f t="shared" si="8"/>
        <v>429.65444012309166</v>
      </c>
      <c r="J11" s="201">
        <f t="shared" si="9"/>
        <v>4451.2239987517005</v>
      </c>
      <c r="K11" s="199">
        <f>K10+(inventory[[#This Row],[CO2_flux]]*Z11+inventory[[#This Row],[CH4_flux]]*AA11+inventory[[#This Row],[Gas1_flux]]*AB11+inventory[[#This Row],[Gas2_flux]]*AC11+inventory[[#This Row],[Gas3_flux]]*AD11+inventory[[#This Row],[Other_radfor]])/AGWP_CO2</f>
        <v>217.55715512859908</v>
      </c>
      <c r="L11" s="201">
        <f>L10+(inventory[[#This Row],[CO2_flux]]*AE11+inventory[[#This Row],[CH4_flux]]*AF11+inventory[[#This Row],[Gas1_flux]]*AG11+inventory[[#This Row],[Gas2_flux]]*AH11+inventory[[#This Row],[Gas3_flux]]*AI11+inventory[[#This Row],[Other_radfor]]*AJ11)/AGTP_CO2</f>
        <v>312.57320143698166</v>
      </c>
      <c r="N11" s="16">
        <v>6.2191243733484353E-15</v>
      </c>
      <c r="O11" s="16">
        <v>7.2203056156544951E-13</v>
      </c>
      <c r="P11" s="16">
        <f t="shared" si="0"/>
        <v>1.4040113970122895E-12</v>
      </c>
      <c r="Q11" s="16">
        <f t="shared" si="1"/>
        <v>-3.5199999999999995E-12</v>
      </c>
      <c r="R11" s="182">
        <f t="shared" si="1"/>
        <v>-3.5199999999999995E-12</v>
      </c>
      <c r="S11" s="16">
        <v>3.7493338453301569E-16</v>
      </c>
      <c r="T11" s="16">
        <v>4.335627456237088E-14</v>
      </c>
      <c r="U11" s="24">
        <f t="shared" si="2"/>
        <v>8.5263869715923228E-14</v>
      </c>
      <c r="V11" s="24">
        <f t="shared" si="3"/>
        <v>-1.6810984443997151E-13</v>
      </c>
      <c r="W11" s="24">
        <f t="shared" si="4"/>
        <v>8.2760111028436774E-14</v>
      </c>
      <c r="Y11" s="16">
        <f t="shared" si="5"/>
        <v>96</v>
      </c>
      <c r="Z11" s="187" cm="1">
        <f t="array" ref="Z11">IF($A11&lt;=time_horizon,INDEX(N$7:N$507,time_horizon-$A11+1),0)</f>
        <v>8.8828679508643934E-14</v>
      </c>
      <c r="AA11" s="184" cm="1">
        <f t="array" ref="AA11">IF($A11&lt;=time_horizon,INDEX(O$7:O$507,time_horizon-$A11+1),0)</f>
        <v>2.6175487538754284E-12</v>
      </c>
      <c r="AB11" s="184" cm="1">
        <f t="array" ref="AB11">IF($A11&lt;=time_horizon,INDEX(P$7:P$507,time_horizon-$A11+1),0)</f>
        <v>2.3647748913268937E-11</v>
      </c>
      <c r="AC11" s="184" cm="1">
        <f t="array" ref="AC11">IF($A11&lt;=time_horizon,INDEX(Q$7:Q$507,time_horizon-$A11+1),0)</f>
        <v>-3.5199999999999995E-12</v>
      </c>
      <c r="AD11" s="185" cm="1">
        <f t="array" ref="AD11">IF($A11&lt;=time_horizon,INDEX(R$7:R$507,time_horizon-$A11+1),0)</f>
        <v>-3.5199999999999995E-12</v>
      </c>
      <c r="AE11" s="17" cm="1">
        <f t="array" ref="AE11">IF($A11&lt;=time_horizon,INDEX(S$7:S$507,time_horizon-$A11+1),0)</f>
        <v>5.4968971399415799E-16</v>
      </c>
      <c r="AF11" s="17" cm="1">
        <f t="array" ref="AF11">IF($A11&lt;=time_horizon,INDEX(T$7:T$507,time_horizon-$A11+1),0)</f>
        <v>2.411492148689579E-15</v>
      </c>
      <c r="AG11" s="17" cm="1">
        <f t="array" ref="AG11">IF($A11&lt;=time_horizon,INDEX(U$7:U$507,time_horizon-$A11+1),0)</f>
        <v>1.3118546559478327E-13</v>
      </c>
      <c r="AH11" s="17" cm="1">
        <f t="array" ref="AH11">IF($A11&lt;=time_horizon,INDEX(V$7:V$507,time_horizon-$A11+1),0)</f>
        <v>-2.9199388609579399E-15</v>
      </c>
      <c r="AI11" s="17" cm="1">
        <f t="array" ref="AI11">IF($A11&lt;=time_horizon,INDEX(W$7:W$507,time_horizon-$A11+1),0)</f>
        <v>4.5497648960519041E-14</v>
      </c>
      <c r="AJ11" s="17">
        <f t="shared" si="6"/>
        <v>8.3056804403593067E-4</v>
      </c>
    </row>
    <row r="12" spans="1:41" x14ac:dyDescent="0.2">
      <c r="A12" s="96">
        <v>5</v>
      </c>
      <c r="B12" s="3">
        <f>inventory[[#This Row],[Integrated_rad_forcing]]</f>
        <v>4.9540433660249932E-11</v>
      </c>
      <c r="C12" s="3">
        <f>inventory[[#This Row],[Temp_change]]</f>
        <v>2.8925279149088647E-12</v>
      </c>
      <c r="E12" s="118">
        <f>inventory[[#This Row],[CO2_net]]+inventory[[#This Row],[CH4_net]]*GWP_CH4+inventory[[#This Row],[gas1_net]]*GWP_gas1+inventory[[#This Row],[gas2_net]]*GWP_gas2+inventory[[#This Row],[gas3_net]]*GWP_gas3</f>
        <v>4918.8111920297824</v>
      </c>
      <c r="F12" s="118">
        <f>inventory[[#This Row],[CO2_net]]+inventory[[#This Row],[CH4_net]]*GTP_CH4+inventory[[#This Row],[gas1_net]]*GTP_gas1+inventory[[#This Row],[gas2_net]]*GTP_gas2+inventory[[#This Row],[gas3_net]]*GTP_gas3</f>
        <v>2570.9331000621351</v>
      </c>
      <c r="G12" s="199">
        <f t="shared" si="10"/>
        <v>6522.2706300348418</v>
      </c>
      <c r="H12" s="200">
        <f t="shared" si="7"/>
        <v>6688.7207996174602</v>
      </c>
      <c r="I12" s="201">
        <f t="shared" si="8"/>
        <v>540.18023167955869</v>
      </c>
      <c r="J12" s="201">
        <f t="shared" si="9"/>
        <v>5292.4882508811634</v>
      </c>
      <c r="K12" s="199">
        <f>K11+(inventory[[#This Row],[CO2_flux]]*Z12+inventory[[#This Row],[CH4_flux]]*AA12+inventory[[#This Row],[Gas1_flux]]*AB12+inventory[[#This Row],[Gas2_flux]]*AC12+inventory[[#This Row],[Gas3_flux]]*AD12+inventory[[#This Row],[Other_radfor]])/AGWP_CO2</f>
        <v>217.55715512859908</v>
      </c>
      <c r="L12" s="201">
        <f>L11+(inventory[[#This Row],[CO2_flux]]*AE12+inventory[[#This Row],[CH4_flux]]*AF12+inventory[[#This Row],[Gas1_flux]]*AG12+inventory[[#This Row],[Gas2_flux]]*AH12+inventory[[#This Row],[Gas3_flux]]*AI12+inventory[[#This Row],[Other_radfor]]*AJ12)/AGTP_CO2</f>
        <v>312.57320143698166</v>
      </c>
      <c r="N12" s="16">
        <v>7.5955808138530563E-15</v>
      </c>
      <c r="O12" s="16">
        <v>8.6898155677769043E-13</v>
      </c>
      <c r="P12" s="16">
        <f t="shared" si="0"/>
        <v>1.7478218497437592E-12</v>
      </c>
      <c r="Q12" s="16">
        <f t="shared" si="1"/>
        <v>-3.5199999999999995E-12</v>
      </c>
      <c r="R12" s="182">
        <f t="shared" si="1"/>
        <v>-3.5199999999999995E-12</v>
      </c>
      <c r="S12" s="16">
        <v>4.3244859541368409E-16</v>
      </c>
      <c r="T12" s="16">
        <v>4.9125329594470378E-14</v>
      </c>
      <c r="U12" s="24">
        <f t="shared" si="2"/>
        <v>1.0056141516011484E-13</v>
      </c>
      <c r="V12" s="24">
        <f t="shared" si="3"/>
        <v>-1.4964308325508406E-13</v>
      </c>
      <c r="W12" s="24">
        <f t="shared" si="4"/>
        <v>9.6827446470895101E-14</v>
      </c>
      <c r="Y12" s="16">
        <f t="shared" si="5"/>
        <v>95</v>
      </c>
      <c r="Z12" s="187" cm="1">
        <f t="array" ref="Z12">IF($A12&lt;=time_horizon,INDEX(N$7:N$507,time_horizon-$A12+1),0)</f>
        <v>8.8103789732152715E-14</v>
      </c>
      <c r="AA12" s="184" cm="1">
        <f t="array" ref="AA12">IF($A12&lt;=time_horizon,INDEX(O$7:O$507,time_horizon-$A12+1),0)</f>
        <v>2.6174532521068118E-12</v>
      </c>
      <c r="AB12" s="184" cm="1">
        <f t="array" ref="AB12">IF($A12&lt;=time_horizon,INDEX(P$7:P$507,time_horizon-$A12+1),0)</f>
        <v>2.3485679555123563E-11</v>
      </c>
      <c r="AC12" s="184" cm="1">
        <f t="array" ref="AC12">IF($A12&lt;=time_horizon,INDEX(Q$7:Q$507,time_horizon-$A12+1),0)</f>
        <v>-3.5199999999999995E-12</v>
      </c>
      <c r="AD12" s="185" cm="1">
        <f t="array" ref="AD12">IF($A12&lt;=time_horizon,INDEX(R$7:R$507,time_horizon-$A12+1),0)</f>
        <v>-3.5199999999999995E-12</v>
      </c>
      <c r="AE12" s="17" cm="1">
        <f t="array" ref="AE12">IF($A12&lt;=time_horizon,INDEX(S$7:S$507,time_horizon-$A12+1),0)</f>
        <v>5.504450897803046E-16</v>
      </c>
      <c r="AF12" s="17" cm="1">
        <f t="array" ref="AF12">IF($A12&lt;=time_horizon,INDEX(T$7:T$507,time_horizon-$A12+1),0)</f>
        <v>2.4313576386939707E-15</v>
      </c>
      <c r="AG12" s="17" cm="1">
        <f t="array" ref="AG12">IF($A12&lt;=time_horizon,INDEX(U$7:U$507,time_horizon-$A12+1),0)</f>
        <v>1.3197653087651763E-13</v>
      </c>
      <c r="AH12" s="17" cm="1">
        <f t="array" ref="AH12">IF($A12&lt;=time_horizon,INDEX(V$7:V$507,time_horizon-$A12+1),0)</f>
        <v>-2.9274352158827276E-15</v>
      </c>
      <c r="AI12" s="17" cm="1">
        <f t="array" ref="AI12">IF($A12&lt;=time_horizon,INDEX(W$7:W$507,time_horizon-$A12+1),0)</f>
        <v>4.6220332303115973E-14</v>
      </c>
      <c r="AJ12" s="17">
        <f t="shared" si="6"/>
        <v>8.3270637823217378E-4</v>
      </c>
    </row>
    <row r="13" spans="1:41" x14ac:dyDescent="0.2">
      <c r="A13" s="96">
        <v>6</v>
      </c>
      <c r="B13" s="3">
        <f>inventory[[#This Row],[Integrated_rad_forcing]]</f>
        <v>5.9450779609969591E-11</v>
      </c>
      <c r="C13" s="3">
        <f>inventory[[#This Row],[Temp_change]]</f>
        <v>3.2856148698950954E-12</v>
      </c>
      <c r="E13" s="118">
        <f>inventory[[#This Row],[CO2_net]]+inventory[[#This Row],[CH4_net]]*GWP_CH4+inventory[[#This Row],[gas1_net]]*GWP_gas1+inventory[[#This Row],[gas2_net]]*GWP_gas2+inventory[[#This Row],[gas3_net]]*GWP_gas3</f>
        <v>4918.8111920297824</v>
      </c>
      <c r="F13" s="118">
        <f>inventory[[#This Row],[CO2_net]]+inventory[[#This Row],[CH4_net]]*GTP_CH4+inventory[[#This Row],[gas1_net]]*GTP_gas1+inventory[[#This Row],[gas2_net]]*GTP_gas2+inventory[[#This Row],[gas3_net]]*GTP_gas3</f>
        <v>2570.9331000621351</v>
      </c>
      <c r="G13" s="199">
        <f t="shared" si="10"/>
        <v>6661.9752069960796</v>
      </c>
      <c r="H13" s="200">
        <f t="shared" si="7"/>
        <v>6842.0186140527867</v>
      </c>
      <c r="I13" s="201">
        <f t="shared" si="8"/>
        <v>648.24091213015322</v>
      </c>
      <c r="J13" s="201">
        <f t="shared" si="9"/>
        <v>6011.7235191447116</v>
      </c>
      <c r="K13" s="199">
        <f>K12+(inventory[[#This Row],[CO2_flux]]*Z13+inventory[[#This Row],[CH4_flux]]*AA13+inventory[[#This Row],[Gas1_flux]]*AB13+inventory[[#This Row],[Gas2_flux]]*AC13+inventory[[#This Row],[Gas3_flux]]*AD13+inventory[[#This Row],[Other_radfor]])/AGWP_CO2</f>
        <v>217.55715512859908</v>
      </c>
      <c r="L13" s="201">
        <f>L12+(inventory[[#This Row],[CO2_flux]]*AE13+inventory[[#This Row],[CH4_flux]]*AF13+inventory[[#This Row],[Gas1_flux]]*AG13+inventory[[#This Row],[Gas2_flux]]*AH13+inventory[[#This Row],[Gas3_flux]]*AI13+inventory[[#This Row],[Other_radfor]]*AJ13)/AGTP_CO2</f>
        <v>312.57320143698166</v>
      </c>
      <c r="N13" s="16">
        <v>8.9238968568266811E-15</v>
      </c>
      <c r="O13" s="16">
        <v>1.0045469328234955E-12</v>
      </c>
      <c r="P13" s="16">
        <f t="shared" si="0"/>
        <v>2.0888026028546133E-12</v>
      </c>
      <c r="Q13" s="16">
        <f t="shared" si="1"/>
        <v>-3.5199999999999995E-12</v>
      </c>
      <c r="R13" s="182">
        <f t="shared" si="1"/>
        <v>-3.5199999999999995E-12</v>
      </c>
      <c r="S13" s="16">
        <v>4.8021133165975144E-16</v>
      </c>
      <c r="T13" s="16">
        <v>5.344598091959486E-14</v>
      </c>
      <c r="U13" s="24">
        <f t="shared" si="2"/>
        <v>1.1397781114293405E-13</v>
      </c>
      <c r="V13" s="24">
        <f t="shared" si="3"/>
        <v>-1.3324795136483397E-13</v>
      </c>
      <c r="W13" s="24">
        <f t="shared" si="4"/>
        <v>1.0884279511411044E-13</v>
      </c>
      <c r="Y13" s="16">
        <f t="shared" si="5"/>
        <v>94</v>
      </c>
      <c r="Z13" s="187" cm="1">
        <f t="array" ref="Z13">IF($A13&lt;=time_horizon,INDEX(N$7:N$507,time_horizon-$A13+1),0)</f>
        <v>8.7377112345207872E-14</v>
      </c>
      <c r="AA13" s="184" cm="1">
        <f t="array" ref="AA13">IF($A13&lt;=time_horizon,INDEX(O$7:O$507,time_horizon-$A13+1),0)</f>
        <v>2.6173497295086968E-12</v>
      </c>
      <c r="AB13" s="184" cm="1">
        <f t="array" ref="AB13">IF($A13&lt;=time_horizon,INDEX(P$7:P$507,time_horizon-$A13+1),0)</f>
        <v>2.3322265230738677E-11</v>
      </c>
      <c r="AC13" s="184" cm="1">
        <f t="array" ref="AC13">IF($A13&lt;=time_horizon,INDEX(Q$7:Q$507,time_horizon-$A13+1),0)</f>
        <v>-3.5199999999999995E-12</v>
      </c>
      <c r="AD13" s="185" cm="1">
        <f t="array" ref="AD13">IF($A13&lt;=time_horizon,INDEX(R$7:R$507,time_horizon-$A13+1),0)</f>
        <v>-3.5199999999999995E-12</v>
      </c>
      <c r="AE13" s="17" cm="1">
        <f t="array" ref="AE13">IF($A13&lt;=time_horizon,INDEX(S$7:S$507,time_horizon-$A13+1),0)</f>
        <v>5.5122095006914567E-16</v>
      </c>
      <c r="AF13" s="17" cm="1">
        <f t="array" ref="AF13">IF($A13&lt;=time_horizon,INDEX(T$7:T$507,time_horizon-$A13+1),0)</f>
        <v>2.4524212908933312E-15</v>
      </c>
      <c r="AG13" s="17" cm="1">
        <f t="array" ref="AG13">IF($A13&lt;=time_horizon,INDEX(U$7:U$507,time_horizon-$A13+1),0)</f>
        <v>1.327733947848222E-13</v>
      </c>
      <c r="AH13" s="17" cm="1">
        <f t="array" ref="AH13">IF($A13&lt;=time_horizon,INDEX(V$7:V$507,time_horizon-$A13+1),0)</f>
        <v>-2.9349950506658691E-15</v>
      </c>
      <c r="AI13" s="17" cm="1">
        <f t="array" ref="AI13">IF($A13&lt;=time_horizon,INDEX(W$7:W$507,time_horizon-$A13+1),0)</f>
        <v>4.6958483480025803E-14</v>
      </c>
      <c r="AJ13" s="17">
        <f t="shared" si="6"/>
        <v>8.348635446223015E-4</v>
      </c>
    </row>
    <row r="14" spans="1:41" x14ac:dyDescent="0.2">
      <c r="A14" s="96">
        <v>7</v>
      </c>
      <c r="B14" s="3">
        <f>inventory[[#This Row],[Integrated_rad_forcing]]</f>
        <v>6.9140603355971644E-11</v>
      </c>
      <c r="C14" s="3">
        <f>inventory[[#This Row],[Temp_change]]</f>
        <v>3.6198643643242394E-12</v>
      </c>
      <c r="E14" s="118">
        <f>inventory[[#This Row],[CO2_net]]+inventory[[#This Row],[CH4_net]]*GWP_CH4+inventory[[#This Row],[gas1_net]]*GWP_gas1+inventory[[#This Row],[gas2_net]]*GWP_gas2+inventory[[#This Row],[gas3_net]]*GWP_gas3</f>
        <v>4918.8111920297824</v>
      </c>
      <c r="F14" s="118">
        <f>inventory[[#This Row],[CO2_net]]+inventory[[#This Row],[CH4_net]]*GTP_CH4+inventory[[#This Row],[gas1_net]]*GTP_gas1+inventory[[#This Row],[gas2_net]]*GTP_gas2+inventory[[#This Row],[gas3_net]]*GTP_gas3</f>
        <v>2570.9331000621351</v>
      </c>
      <c r="G14" s="199">
        <f t="shared" si="10"/>
        <v>6770.7089812939148</v>
      </c>
      <c r="H14" s="200">
        <f t="shared" si="7"/>
        <v>6963.1678054355216</v>
      </c>
      <c r="I14" s="201">
        <f t="shared" si="8"/>
        <v>753.89705700660215</v>
      </c>
      <c r="J14" s="201">
        <f t="shared" si="9"/>
        <v>6623.3032771174021</v>
      </c>
      <c r="K14" s="199">
        <f>K13+(inventory[[#This Row],[CO2_flux]]*Z14+inventory[[#This Row],[CH4_flux]]*AA14+inventory[[#This Row],[Gas1_flux]]*AB14+inventory[[#This Row],[Gas2_flux]]*AC14+inventory[[#This Row],[Gas3_flux]]*AD14+inventory[[#This Row],[Other_radfor]])/AGWP_CO2</f>
        <v>217.55715512859908</v>
      </c>
      <c r="L14" s="201">
        <f>L13+(inventory[[#This Row],[CO2_flux]]*AE14+inventory[[#This Row],[CH4_flux]]*AF14+inventory[[#This Row],[Gas1_flux]]*AG14+inventory[[#This Row],[Gas2_flux]]*AH14+inventory[[#This Row],[Gas3_flux]]*AI14+inventory[[#This Row],[Other_radfor]]*AJ14)/AGTP_CO2</f>
        <v>312.57320143698166</v>
      </c>
      <c r="N14" s="16">
        <v>1.021172281174586E-14</v>
      </c>
      <c r="O14" s="16">
        <v>1.1296088363233477E-12</v>
      </c>
      <c r="P14" s="16">
        <f t="shared" si="0"/>
        <v>2.4269769459216499E-12</v>
      </c>
      <c r="Q14" s="16">
        <f t="shared" si="1"/>
        <v>-3.5199999999999995E-12</v>
      </c>
      <c r="R14" s="182">
        <f t="shared" si="1"/>
        <v>-3.5199999999999995E-12</v>
      </c>
      <c r="S14" s="16">
        <v>5.1985884377201646E-16</v>
      </c>
      <c r="T14" s="16">
        <v>5.654278732190989E-14</v>
      </c>
      <c r="U14" s="24">
        <f t="shared" si="2"/>
        <v>1.2572544062063804E-13</v>
      </c>
      <c r="V14" s="24">
        <f t="shared" si="3"/>
        <v>-1.1869194292860913E-13</v>
      </c>
      <c r="W14" s="24">
        <f t="shared" si="4"/>
        <v>1.1904676110380186E-13</v>
      </c>
      <c r="Y14" s="16">
        <f t="shared" si="5"/>
        <v>93</v>
      </c>
      <c r="Z14" s="187" cm="1">
        <f t="array" ref="Z14">IF($A14&lt;=time_horizon,INDEX(N$7:N$507,time_horizon-$A14+1),0)</f>
        <v>8.6648617459623753E-14</v>
      </c>
      <c r="AA14" s="184" cm="1">
        <f t="array" ref="AA14">IF($A14&lt;=time_horizon,INDEX(O$7:O$507,time_horizon-$A14+1),0)</f>
        <v>2.6172375124421883E-12</v>
      </c>
      <c r="AB14" s="184" cm="1">
        <f t="array" ref="AB14">IF($A14&lt;=time_horizon,INDEX(P$7:P$507,time_horizon-$A14+1),0)</f>
        <v>2.3157494778632512E-11</v>
      </c>
      <c r="AC14" s="184" cm="1">
        <f t="array" ref="AC14">IF($A14&lt;=time_horizon,INDEX(Q$7:Q$507,time_horizon-$A14+1),0)</f>
        <v>-3.5199999999999995E-12</v>
      </c>
      <c r="AD14" s="185" cm="1">
        <f t="array" ref="AD14">IF($A14&lt;=time_horizon,INDEX(R$7:R$507,time_horizon-$A14+1),0)</f>
        <v>-3.5199999999999995E-12</v>
      </c>
      <c r="AE14" s="17" cm="1">
        <f t="array" ref="AE14">IF($A14&lt;=time_horizon,INDEX(S$7:S$507,time_horizon-$A14+1),0)</f>
        <v>5.5201787181250549E-16</v>
      </c>
      <c r="AF14" s="17" cm="1">
        <f t="array" ref="AF14">IF($A14&lt;=time_horizon,INDEX(T$7:T$507,time_horizon-$A14+1),0)</f>
        <v>2.4747795949914535E-15</v>
      </c>
      <c r="AG14" s="17" cm="1">
        <f t="array" ref="AG14">IF($A14&lt;=time_horizon,INDEX(U$7:U$507,time_horizon-$A14+1),0)</f>
        <v>1.3357609869335485E-13</v>
      </c>
      <c r="AH14" s="17" cm="1">
        <f t="array" ref="AH14">IF($A14&lt;=time_horizon,INDEX(V$7:V$507,time_horizon-$A14+1),0)</f>
        <v>-2.942624228711698E-15</v>
      </c>
      <c r="AI14" s="17" cm="1">
        <f t="array" ref="AI14">IF($A14&lt;=time_horizon,INDEX(W$7:W$507,time_horizon-$A14+1),0)</f>
        <v>4.7712443274440577E-14</v>
      </c>
      <c r="AJ14" s="17">
        <f t="shared" si="6"/>
        <v>8.3704130911614431E-4</v>
      </c>
      <c r="AO14" s="4"/>
    </row>
    <row r="15" spans="1:41" x14ac:dyDescent="0.2">
      <c r="A15" s="96">
        <v>8</v>
      </c>
      <c r="B15" s="3">
        <f>inventory[[#This Row],[Integrated_rad_forcing]]</f>
        <v>7.8615289931111562E-11</v>
      </c>
      <c r="C15" s="3">
        <f>inventory[[#This Row],[Temp_change]]</f>
        <v>3.9022387970540106E-12</v>
      </c>
      <c r="E15" s="118">
        <f>inventory[[#This Row],[CO2_net]]+inventory[[#This Row],[CH4_net]]*GWP_CH4+inventory[[#This Row],[gas1_net]]*GWP_gas1+inventory[[#This Row],[gas2_net]]*GWP_gas2+inventory[[#This Row],[gas3_net]]*GWP_gas3</f>
        <v>4918.8111920297824</v>
      </c>
      <c r="F15" s="118">
        <f>inventory[[#This Row],[CO2_net]]+inventory[[#This Row],[CH4_net]]*GTP_CH4+inventory[[#This Row],[gas1_net]]*GTP_gas1+inventory[[#This Row],[gas2_net]]*GTP_gas2+inventory[[#This Row],[gas3_net]]*GTP_gas3</f>
        <v>2570.9331000621351</v>
      </c>
      <c r="G15" s="199">
        <f t="shared" si="10"/>
        <v>6856.8730636807641</v>
      </c>
      <c r="H15" s="200">
        <f t="shared" si="7"/>
        <v>7059.8607026324262</v>
      </c>
      <c r="I15" s="201">
        <f t="shared" si="8"/>
        <v>857.20738376615338</v>
      </c>
      <c r="J15" s="201">
        <f t="shared" si="9"/>
        <v>7139.9666980194725</v>
      </c>
      <c r="K15" s="199">
        <f>K14+(inventory[[#This Row],[CO2_flux]]*Z15+inventory[[#This Row],[CH4_flux]]*AA15+inventory[[#This Row],[Gas1_flux]]*AB15+inventory[[#This Row],[Gas2_flux]]*AC15+inventory[[#This Row],[Gas3_flux]]*AD15+inventory[[#This Row],[Other_radfor]])/AGWP_CO2</f>
        <v>217.55715512859908</v>
      </c>
      <c r="L15" s="201">
        <f>L14+(inventory[[#This Row],[CO2_flux]]*AE15+inventory[[#This Row],[CH4_flux]]*AF15+inventory[[#This Row],[Gas1_flux]]*AG15+inventory[[#This Row],[Gas2_flux]]*AH15+inventory[[#This Row],[Gas3_flux]]*AI15+inventory[[#This Row],[Other_radfor]]*AJ15)/AGTP_CO2</f>
        <v>312.57320143698166</v>
      </c>
      <c r="N15" s="16">
        <v>1.1465180877784974E-14</v>
      </c>
      <c r="O15" s="16">
        <v>1.2449810660416625E-12</v>
      </c>
      <c r="P15" s="16">
        <f t="shared" si="0"/>
        <v>2.7623679768389963E-12</v>
      </c>
      <c r="Q15" s="16">
        <f t="shared" si="1"/>
        <v>-3.5199999999999995E-12</v>
      </c>
      <c r="R15" s="182">
        <f t="shared" si="1"/>
        <v>-3.5199999999999995E-12</v>
      </c>
      <c r="S15" s="16">
        <v>5.5273594783519935E-16</v>
      </c>
      <c r="T15" s="16">
        <v>5.8610300944880589E-14</v>
      </c>
      <c r="U15" s="24">
        <f t="shared" si="2"/>
        <v>1.3599283978663236E-13</v>
      </c>
      <c r="V15" s="24">
        <f t="shared" si="3"/>
        <v>-1.0576864727088704E-13</v>
      </c>
      <c r="W15" s="24">
        <f t="shared" si="4"/>
        <v>1.2765271836952286E-13</v>
      </c>
      <c r="Y15" s="16">
        <f t="shared" si="5"/>
        <v>92</v>
      </c>
      <c r="Z15" s="187" cm="1">
        <f t="array" ref="Z15">IF($A15&lt;=time_horizon,INDEX(N$7:N$507,time_horizon-$A15+1),0)</f>
        <v>8.5918274407996042E-14</v>
      </c>
      <c r="AA15" s="184" cm="1">
        <f t="array" ref="AA15">IF($A15&lt;=time_horizon,INDEX(O$7:O$507,time_horizon-$A15+1),0)</f>
        <v>2.6171158706920289E-12</v>
      </c>
      <c r="AB15" s="184" cm="1">
        <f t="array" ref="AB15">IF($A15&lt;=time_horizon,INDEX(P$7:P$507,time_horizon-$A15+1),0)</f>
        <v>2.2991356944697439E-11</v>
      </c>
      <c r="AC15" s="184" cm="1">
        <f t="array" ref="AC15">IF($A15&lt;=time_horizon,INDEX(Q$7:Q$507,time_horizon-$A15+1),0)</f>
        <v>-3.5199999999999995E-12</v>
      </c>
      <c r="AD15" s="185" cm="1">
        <f t="array" ref="AD15">IF($A15&lt;=time_horizon,INDEX(R$7:R$507,time_horizon-$A15+1),0)</f>
        <v>-3.5199999999999995E-12</v>
      </c>
      <c r="AE15" s="17" cm="1">
        <f t="array" ref="AE15">IF($A15&lt;=time_horizon,INDEX(S$7:S$507,time_horizon-$A15+1),0)</f>
        <v>5.5283644681130843E-16</v>
      </c>
      <c r="AF15" s="17" cm="1">
        <f t="array" ref="AF15">IF($A15&lt;=time_horizon,INDEX(T$7:T$507,time_horizon-$A15+1),0)</f>
        <v>2.4985367564203633E-15</v>
      </c>
      <c r="AG15" s="17" cm="1">
        <f t="array" ref="AG15">IF($A15&lt;=time_horizon,INDEX(U$7:U$507,time_horizon-$A15+1),0)</f>
        <v>1.3438468368642084E-13</v>
      </c>
      <c r="AH15" s="17" cm="1">
        <f t="array" ref="AH15">IF($A15&lt;=time_horizon,INDEX(V$7:V$507,time_horizon-$A15+1),0)</f>
        <v>-2.9503293494110448E-15</v>
      </c>
      <c r="AI15" s="17" cm="1">
        <f t="array" ref="AI15">IF($A15&lt;=time_horizon,INDEX(W$7:W$507,time_horizon-$A15+1),0)</f>
        <v>4.8482559490227505E-14</v>
      </c>
      <c r="AJ15" s="17">
        <f t="shared" si="6"/>
        <v>8.3924165937288259E-4</v>
      </c>
      <c r="AO15" s="4"/>
    </row>
    <row r="16" spans="1:41" x14ac:dyDescent="0.2">
      <c r="A16" s="96">
        <v>9</v>
      </c>
      <c r="B16" s="3">
        <f>inventory[[#This Row],[Integrated_rad_forcing]]</f>
        <v>8.7880061504379906E-11</v>
      </c>
      <c r="C16" s="3">
        <f>inventory[[#This Row],[Temp_change]]</f>
        <v>4.1389081336416483E-12</v>
      </c>
      <c r="E16" s="118">
        <f>inventory[[#This Row],[CO2_net]]+inventory[[#This Row],[CH4_net]]*GWP_CH4+inventory[[#This Row],[gas1_net]]*GWP_gas1+inventory[[#This Row],[gas2_net]]*GWP_gas2+inventory[[#This Row],[gas3_net]]*GWP_gas3</f>
        <v>4918.8111920297824</v>
      </c>
      <c r="F16" s="118">
        <f>inventory[[#This Row],[CO2_net]]+inventory[[#This Row],[CH4_net]]*GTP_CH4+inventory[[#This Row],[gas1_net]]*GTP_gas1+inventory[[#This Row],[gas2_net]]*GTP_gas2+inventory[[#This Row],[gas3_net]]*GTP_gas3</f>
        <v>2570.9331000621351</v>
      </c>
      <c r="G16" s="199">
        <f t="shared" si="10"/>
        <v>6925.5900452777068</v>
      </c>
      <c r="H16" s="200">
        <f t="shared" si="7"/>
        <v>7136.6603592778829</v>
      </c>
      <c r="I16" s="201">
        <f t="shared" si="8"/>
        <v>958.22883402693083</v>
      </c>
      <c r="J16" s="201">
        <f t="shared" si="9"/>
        <v>7573.0030316630764</v>
      </c>
      <c r="K16" s="199">
        <f>K15+(inventory[[#This Row],[CO2_flux]]*Z16+inventory[[#This Row],[CH4_flux]]*AA16+inventory[[#This Row],[Gas1_flux]]*AB16+inventory[[#This Row],[Gas2_flux]]*AC16+inventory[[#This Row],[Gas3_flux]]*AD16+inventory[[#This Row],[Other_radfor]])/AGWP_CO2</f>
        <v>217.55715512859908</v>
      </c>
      <c r="L16" s="201">
        <f>L15+(inventory[[#This Row],[CO2_flux]]*AE16+inventory[[#This Row],[CH4_flux]]*AF16+inventory[[#This Row],[Gas1_flux]]*AG16+inventory[[#This Row],[Gas2_flux]]*AH16+inventory[[#This Row],[Gas3_flux]]*AI16+inventory[[#This Row],[Other_radfor]]*AJ16)/AGTP_CO2</f>
        <v>312.57320143698166</v>
      </c>
      <c r="N16" s="16">
        <v>1.2689180406267612E-14</v>
      </c>
      <c r="O16" s="16">
        <v>1.351414368411727E-12</v>
      </c>
      <c r="P16" s="16">
        <f t="shared" si="0"/>
        <v>3.0949986033957259E-12</v>
      </c>
      <c r="Q16" s="16">
        <f t="shared" si="1"/>
        <v>-3.5199999999999995E-12</v>
      </c>
      <c r="R16" s="182">
        <f t="shared" si="1"/>
        <v>-3.5199999999999995E-12</v>
      </c>
      <c r="S16" s="16">
        <v>5.799502743970347E-16</v>
      </c>
      <c r="T16" s="16">
        <v>5.9816807233494187E-14</v>
      </c>
      <c r="U16" s="24">
        <f t="shared" si="2"/>
        <v>1.4494737458269546E-13</v>
      </c>
      <c r="V16" s="24">
        <f t="shared" si="3"/>
        <v>-9.4294820104100948E-14</v>
      </c>
      <c r="W16" s="24">
        <f t="shared" si="4"/>
        <v>1.3484987176291334E-13</v>
      </c>
      <c r="Y16" s="16">
        <f t="shared" si="5"/>
        <v>91</v>
      </c>
      <c r="Z16" s="187" cm="1">
        <f t="array" ref="Z16">IF($A16&lt;=time_horizon,INDEX(N$7:N$507,time_horizon-$A16+1),0)</f>
        <v>8.5186051722208746E-14</v>
      </c>
      <c r="AA16" s="184" cm="1">
        <f t="array" ref="AA16">IF($A16&lt;=time_horizon,INDEX(O$7:O$507,time_horizon-$A16+1),0)</f>
        <v>2.6169840127149651E-12</v>
      </c>
      <c r="AB16" s="184" cm="1">
        <f t="array" ref="AB16">IF($A16&lt;=time_horizon,INDEX(P$7:P$507,time_horizon-$A16+1),0)</f>
        <v>2.2823840381431261E-11</v>
      </c>
      <c r="AC16" s="184" cm="1">
        <f t="array" ref="AC16">IF($A16&lt;=time_horizon,INDEX(Q$7:Q$507,time_horizon-$A16+1),0)</f>
        <v>-3.5199999999999995E-12</v>
      </c>
      <c r="AD16" s="185" cm="1">
        <f t="array" ref="AD16">IF($A16&lt;=time_horizon,INDEX(R$7:R$507,time_horizon-$A16+1),0)</f>
        <v>-3.5199999999999995E-12</v>
      </c>
      <c r="AE16" s="17" cm="1">
        <f t="array" ref="AE16">IF($A16&lt;=time_horizon,INDEX(S$7:S$507,time_horizon-$A16+1),0)</f>
        <v>5.5367728196944642E-16</v>
      </c>
      <c r="AF16" s="17" cm="1">
        <f t="array" ref="AF16">IF($A16&lt;=time_horizon,INDEX(T$7:T$507,time_horizon-$A16+1),0)</f>
        <v>2.5238052956238643E-15</v>
      </c>
      <c r="AG16" s="17" cm="1">
        <f t="array" ref="AG16">IF($A16&lt;=time_horizon,INDEX(U$7:U$507,time_horizon-$A16+1),0)</f>
        <v>1.3519919047712171E-13</v>
      </c>
      <c r="AH16" s="17" cm="1">
        <f t="array" ref="AH16">IF($A16&lt;=time_horizon,INDEX(V$7:V$507,time_horizon-$A16+1),0)</f>
        <v>-2.9581178411743496E-15</v>
      </c>
      <c r="AI16" s="17" cm="1">
        <f t="array" ref="AI16">IF($A16&lt;=time_horizon,INDEX(W$7:W$507,time_horizon-$A16+1),0)</f>
        <v>4.9269187029694109E-14</v>
      </c>
      <c r="AJ16" s="17">
        <f t="shared" si="6"/>
        <v>8.4146683283137485E-4</v>
      </c>
    </row>
    <row r="17" spans="1:36" x14ac:dyDescent="0.2">
      <c r="A17" s="96">
        <v>10</v>
      </c>
      <c r="B17" s="3">
        <f>inventory[[#This Row],[Integrated_rad_forcing]]</f>
        <v>9.6939984456117232E-11</v>
      </c>
      <c r="C17" s="3">
        <f>inventory[[#This Row],[Temp_change]]</f>
        <v>4.3353393324441029E-12</v>
      </c>
      <c r="E17" s="118">
        <f>inventory[[#This Row],[CO2_net]]+inventory[[#This Row],[CH4_net]]*GWP_CH4+inventory[[#This Row],[gas1_net]]*GWP_gas1+inventory[[#This Row],[gas2_net]]*GWP_gas2+inventory[[#This Row],[gas3_net]]*GWP_gas3</f>
        <v>4918.8111920297824</v>
      </c>
      <c r="F17" s="118">
        <f>inventory[[#This Row],[CO2_net]]+inventory[[#This Row],[CH4_net]]*GTP_CH4+inventory[[#This Row],[gas1_net]]*GTP_gas1+inventory[[#This Row],[gas2_net]]*GTP_gas2+inventory[[#This Row],[gas3_net]]*GTP_gas3</f>
        <v>2570.9331000621351</v>
      </c>
      <c r="G17" s="199">
        <f t="shared" si="10"/>
        <v>6980.292555273053</v>
      </c>
      <c r="H17" s="200">
        <f t="shared" si="7"/>
        <v>7196.5792977083474</v>
      </c>
      <c r="I17" s="201">
        <f t="shared" si="8"/>
        <v>1057.0166507148424</v>
      </c>
      <c r="J17" s="201">
        <f t="shared" si="9"/>
        <v>7932.415228312957</v>
      </c>
      <c r="K17" s="199">
        <f>K16+(inventory[[#This Row],[CO2_flux]]*Z17+inventory[[#This Row],[CH4_flux]]*AA17+inventory[[#This Row],[Gas1_flux]]*AB17+inventory[[#This Row],[Gas2_flux]]*AC17+inventory[[#This Row],[Gas3_flux]]*AD17+inventory[[#This Row],[Other_radfor]])/AGWP_CO2</f>
        <v>217.55715512859908</v>
      </c>
      <c r="L17" s="201">
        <f>L16+(inventory[[#This Row],[CO2_flux]]*AE17+inventory[[#This Row],[CH4_flux]]*AF17+inventory[[#This Row],[Gas1_flux]]*AG17+inventory[[#This Row],[Gas2_flux]]*AH17+inventory[[#This Row],[Gas3_flux]]*AI17+inventory[[#This Row],[Other_radfor]]*AJ17)/AGTP_CO2</f>
        <v>312.57320143698166</v>
      </c>
      <c r="N17" s="16">
        <v>1.3887667843217664E-14</v>
      </c>
      <c r="O17" s="16">
        <v>1.4496013227685544E-12</v>
      </c>
      <c r="P17" s="16">
        <f t="shared" si="0"/>
        <v>3.4248915448405171E-12</v>
      </c>
      <c r="Q17" s="16">
        <f t="shared" si="1"/>
        <v>-3.5199999999999995E-12</v>
      </c>
      <c r="R17" s="182">
        <f t="shared" si="1"/>
        <v>-3.5199999999999995E-12</v>
      </c>
      <c r="S17" s="16">
        <v>6.0241666951750707E-16</v>
      </c>
      <c r="T17" s="16">
        <v>6.030761629123356E-14</v>
      </c>
      <c r="U17" s="24">
        <f t="shared" si="2"/>
        <v>1.5273761681269621E-13</v>
      </c>
      <c r="V17" s="24">
        <f t="shared" si="3"/>
        <v>-8.4107783461268614E-14</v>
      </c>
      <c r="W17" s="24">
        <f t="shared" si="4"/>
        <v>1.408059745215E-13</v>
      </c>
      <c r="Y17" s="16">
        <f t="shared" si="5"/>
        <v>90</v>
      </c>
      <c r="Z17" s="187" cm="1">
        <f t="array" ref="Z17">IF($A17&lt;=time_horizon,INDEX(N$7:N$507,time_horizon-$A17+1),0)</f>
        <v>8.4451917111345014E-14</v>
      </c>
      <c r="AA17" s="184" cm="1">
        <f t="array" ref="AA17">IF($A17&lt;=time_horizon,INDEX(O$7:O$507,time_horizon-$A17+1),0)</f>
        <v>2.6168410804890431E-12</v>
      </c>
      <c r="AB17" s="184" cm="1">
        <f t="array" ref="AB17">IF($A17&lt;=time_horizon,INDEX(P$7:P$507,time_horizon-$A17+1),0)</f>
        <v>2.2654933647162186E-11</v>
      </c>
      <c r="AC17" s="184" cm="1">
        <f t="array" ref="AC17">IF($A17&lt;=time_horizon,INDEX(Q$7:Q$507,time_horizon-$A17+1),0)</f>
        <v>-3.5199999999999995E-12</v>
      </c>
      <c r="AD17" s="185" cm="1">
        <f t="array" ref="AD17">IF($A17&lt;=time_horizon,INDEX(R$7:R$507,time_horizon-$A17+1),0)</f>
        <v>-3.5199999999999995E-12</v>
      </c>
      <c r="AE17" s="17" cm="1">
        <f t="array" ref="AE17">IF($A17&lt;=time_horizon,INDEX(S$7:S$507,time_horizon-$A17+1),0)</f>
        <v>5.545409995346441E-16</v>
      </c>
      <c r="AF17" s="17" cm="1">
        <f t="array" ref="AF17">IF($A17&lt;=time_horizon,INDEX(T$7:T$507,time_horizon-$A17+1),0)</f>
        <v>2.5507066915126781E-15</v>
      </c>
      <c r="AG17" s="17" cm="1">
        <f t="array" ref="AG17">IF($A17&lt;=time_horizon,INDEX(U$7:U$507,time_horizon-$A17+1),0)</f>
        <v>1.3601965931478236E-13</v>
      </c>
      <c r="AH17" s="17" cm="1">
        <f t="array" ref="AH17">IF($A17&lt;=time_horizon,INDEX(V$7:V$507,time_horizon-$A17+1),0)</f>
        <v>-2.9659980662263123E-15</v>
      </c>
      <c r="AI17" s="17" cm="1">
        <f t="array" ref="AI17">IF($A17&lt;=time_horizon,INDEX(W$7:W$507,time_horizon-$A17+1),0)</f>
        <v>5.0072687962988732E-14</v>
      </c>
      <c r="AJ17" s="17">
        <f t="shared" si="6"/>
        <v>8.4371934828454264E-4</v>
      </c>
    </row>
    <row r="18" spans="1:36" x14ac:dyDescent="0.2">
      <c r="A18" s="96">
        <v>11</v>
      </c>
      <c r="B18" s="3">
        <f>inventory[[#This Row],[Integrated_rad_forcing]]</f>
        <v>1.0579997602149553E-10</v>
      </c>
      <c r="C18" s="3">
        <f>inventory[[#This Row],[Temp_change]]</f>
        <v>4.4963757038860135E-12</v>
      </c>
      <c r="E18" s="118">
        <f>inventory[[#This Row],[CO2_net]]+inventory[[#This Row],[CH4_net]]*GWP_CH4+inventory[[#This Row],[gas1_net]]*GWP_gas1+inventory[[#This Row],[gas2_net]]*GWP_gas2+inventory[[#This Row],[gas3_net]]*GWP_gas3</f>
        <v>4918.8111920297824</v>
      </c>
      <c r="F18" s="118">
        <f>inventory[[#This Row],[CO2_net]]+inventory[[#This Row],[CH4_net]]*GTP_CH4+inventory[[#This Row],[gas1_net]]*GTP_gas1+inventory[[#This Row],[gas2_net]]*GTP_gas2+inventory[[#This Row],[gas3_net]]*GTP_gas3</f>
        <v>2570.9331000621351</v>
      </c>
      <c r="G18" s="199">
        <f t="shared" si="10"/>
        <v>7023.4470176527593</v>
      </c>
      <c r="H18" s="200">
        <f t="shared" si="7"/>
        <v>7241.7891957590173</v>
      </c>
      <c r="I18" s="201">
        <f t="shared" si="8"/>
        <v>1153.6244505029406</v>
      </c>
      <c r="J18" s="201">
        <f t="shared" si="9"/>
        <v>8227.0651431600872</v>
      </c>
      <c r="K18" s="199">
        <f>K17+(inventory[[#This Row],[CO2_flux]]*Z18+inventory[[#This Row],[CH4_flux]]*AA18+inventory[[#This Row],[Gas1_flux]]*AB18+inventory[[#This Row],[Gas2_flux]]*AC18+inventory[[#This Row],[Gas3_flux]]*AD18+inventory[[#This Row],[Other_radfor]])/AGWP_CO2</f>
        <v>217.55715512859908</v>
      </c>
      <c r="L18" s="201">
        <f>L17+(inventory[[#This Row],[CO2_flux]]*AE18+inventory[[#This Row],[CH4_flux]]*AF18+inventory[[#This Row],[Gas1_flux]]*AG18+inventory[[#This Row],[Gas2_flux]]*AH18+inventory[[#This Row],[Gas3_flux]]*AI18+inventory[[#This Row],[Other_radfor]]*AJ18)/AGTP_CO2</f>
        <v>312.57320143698166</v>
      </c>
      <c r="N18" s="16">
        <v>1.506382489332908E-14</v>
      </c>
      <c r="O18" s="16">
        <v>1.5401808480786819E-12</v>
      </c>
      <c r="P18" s="16">
        <f t="shared" si="0"/>
        <v>3.7520693334333994E-12</v>
      </c>
      <c r="Q18" s="16">
        <f t="shared" si="1"/>
        <v>-3.5199999999999995E-12</v>
      </c>
      <c r="R18" s="182">
        <f t="shared" si="1"/>
        <v>-3.5199999999999995E-12</v>
      </c>
      <c r="S18" s="16">
        <v>6.2089292885233526E-16</v>
      </c>
      <c r="T18" s="16">
        <v>6.0207958232623701E-14</v>
      </c>
      <c r="U18" s="24">
        <f t="shared" si="2"/>
        <v>1.5949545357376523E-13</v>
      </c>
      <c r="V18" s="24">
        <f t="shared" si="3"/>
        <v>-7.5063117445817406E-14</v>
      </c>
      <c r="W18" s="24">
        <f t="shared" si="4"/>
        <v>1.4566974063256532E-13</v>
      </c>
      <c r="Y18" s="16">
        <f t="shared" si="5"/>
        <v>89</v>
      </c>
      <c r="Z18" s="187" cm="1">
        <f t="array" ref="Z18">IF($A18&lt;=time_horizon,INDEX(N$7:N$507,time_horizon-$A18+1),0)</f>
        <v>8.3715837438985361E-14</v>
      </c>
      <c r="AA18" s="184" cm="1">
        <f t="array" ref="AA18">IF($A18&lt;=time_horizon,INDEX(O$7:O$507,time_horizon-$A18+1),0)</f>
        <v>2.6166861439303155E-12</v>
      </c>
      <c r="AB18" s="184" cm="1">
        <f t="array" ref="AB18">IF($A18&lt;=time_horizon,INDEX(P$7:P$507,time_horizon-$A18+1),0)</f>
        <v>2.2484625205267322E-11</v>
      </c>
      <c r="AC18" s="184" cm="1">
        <f t="array" ref="AC18">IF($A18&lt;=time_horizon,INDEX(Q$7:Q$507,time_horizon-$A18+1),0)</f>
        <v>-3.5199999999999995E-12</v>
      </c>
      <c r="AD18" s="185" cm="1">
        <f t="array" ref="AD18">IF($A18&lt;=time_horizon,INDEX(R$7:R$507,time_horizon-$A18+1),0)</f>
        <v>-3.5199999999999995E-12</v>
      </c>
      <c r="AE18" s="17" cm="1">
        <f t="array" ref="AE18">IF($A18&lt;=time_horizon,INDEX(S$7:S$507,time_horizon-$A18+1),0)</f>
        <v>5.5542823732342764E-16</v>
      </c>
      <c r="AF18" s="17" cm="1">
        <f t="array" ref="AF18">IF($A18&lt;=time_horizon,INDEX(T$7:T$507,time_horizon-$A18+1),0)</f>
        <v>2.5793720720222216E-15</v>
      </c>
      <c r="AG18" s="17" cm="1">
        <f t="array" ref="AG18">IF($A18&lt;=time_horizon,INDEX(U$7:U$507,time_horizon-$A18+1),0)</f>
        <v>1.3684612988029713E-13</v>
      </c>
      <c r="AH18" s="17" cm="1">
        <f t="array" ref="AH18">IF($A18&lt;=time_horizon,INDEX(V$7:V$507,time_horizon-$A18+1),0)</f>
        <v>-2.97397943864902E-15</v>
      </c>
      <c r="AI18" s="17" cm="1">
        <f t="array" ref="AI18">IF($A18&lt;=time_horizon,INDEX(W$7:W$507,time_horizon-$A18+1),0)</f>
        <v>5.0893431587669964E-14</v>
      </c>
      <c r="AJ18" s="17">
        <f t="shared" si="6"/>
        <v>8.4600204144577563E-4</v>
      </c>
    </row>
    <row r="19" spans="1:36" x14ac:dyDescent="0.2">
      <c r="A19" s="96">
        <v>12</v>
      </c>
      <c r="B19" s="3">
        <f>inventory[[#This Row],[Integrated_rad_forcing]]</f>
        <v>1.1446481053423797E-10</v>
      </c>
      <c r="C19" s="3">
        <f>inventory[[#This Row],[Temp_change]]</f>
        <v>4.6263073349850833E-12</v>
      </c>
      <c r="E19" s="118">
        <f>inventory[[#This Row],[CO2_net]]+inventory[[#This Row],[CH4_net]]*GWP_CH4+inventory[[#This Row],[gas1_net]]*GWP_gas1+inventory[[#This Row],[gas2_net]]*GWP_gas2+inventory[[#This Row],[gas3_net]]*GWP_gas3</f>
        <v>4918.8111920297824</v>
      </c>
      <c r="F19" s="118">
        <f>inventory[[#This Row],[CO2_net]]+inventory[[#This Row],[CH4_net]]*GTP_CH4+inventory[[#This Row],[gas1_net]]*GTP_gas1+inventory[[#This Row],[gas2_net]]*GTP_gas2+inventory[[#This Row],[gas3_net]]*GTP_gas3</f>
        <v>2570.9331000621351</v>
      </c>
      <c r="G19" s="199">
        <f t="shared" si="10"/>
        <v>7056.9185090284636</v>
      </c>
      <c r="H19" s="200">
        <f t="shared" si="7"/>
        <v>7273.9697650277076</v>
      </c>
      <c r="I19" s="201">
        <f t="shared" si="8"/>
        <v>1248.1042918918508</v>
      </c>
      <c r="J19" s="201">
        <f t="shared" si="9"/>
        <v>8464.8023928043385</v>
      </c>
      <c r="K19" s="199">
        <f>K18+(inventory[[#This Row],[CO2_flux]]*Z19+inventory[[#This Row],[CH4_flux]]*AA19+inventory[[#This Row],[Gas1_flux]]*AB19+inventory[[#This Row],[Gas2_flux]]*AC19+inventory[[#This Row],[Gas3_flux]]*AD19+inventory[[#This Row],[Other_radfor]])/AGWP_CO2</f>
        <v>217.55715512859908</v>
      </c>
      <c r="L19" s="201">
        <f>L18+(inventory[[#This Row],[CO2_flux]]*AE19+inventory[[#This Row],[CH4_flux]]*AF19+inventory[[#This Row],[Gas1_flux]]*AG19+inventory[[#This Row],[Gas2_flux]]*AH19+inventory[[#This Row],[Gas3_flux]]*AI19+inventory[[#This Row],[Other_radfor]]*AJ19)/AGTP_CO2</f>
        <v>312.57320143698166</v>
      </c>
      <c r="N19" s="16">
        <v>1.6220225639249518E-14</v>
      </c>
      <c r="O19" s="16">
        <v>1.6237423604929582E-12</v>
      </c>
      <c r="P19" s="16">
        <f t="shared" si="0"/>
        <v>4.0765543159847549E-12</v>
      </c>
      <c r="Q19" s="16">
        <f t="shared" si="1"/>
        <v>-3.5199999999999995E-12</v>
      </c>
      <c r="R19" s="182">
        <f t="shared" si="1"/>
        <v>-3.5199999999999995E-12</v>
      </c>
      <c r="S19" s="16">
        <v>6.3600860113933416E-16</v>
      </c>
      <c r="T19" s="16">
        <v>5.9625529037696467E-14</v>
      </c>
      <c r="U19" s="24">
        <f t="shared" si="2"/>
        <v>1.6533795993590236E-13</v>
      </c>
      <c r="V19" s="24">
        <f t="shared" si="3"/>
        <v>-6.7032611046655086E-14</v>
      </c>
      <c r="W19" s="24">
        <f t="shared" si="4"/>
        <v>1.4957298634216476E-13</v>
      </c>
      <c r="Y19" s="16">
        <f t="shared" si="5"/>
        <v>88</v>
      </c>
      <c r="Z19" s="187" cm="1">
        <f t="array" ref="Z19">IF($A19&lt;=time_horizon,INDEX(N$7:N$507,time_horizon-$A19+1),0)</f>
        <v>8.2977778699876057E-14</v>
      </c>
      <c r="AA19" s="184" cm="1">
        <f t="array" ref="AA19">IF($A19&lt;=time_horizon,INDEX(O$7:O$507,time_horizon-$A19+1),0)</f>
        <v>2.6165181948406302E-12</v>
      </c>
      <c r="AB19" s="184" cm="1">
        <f t="array" ref="AB19">IF($A19&lt;=time_horizon,INDEX(P$7:P$507,time_horizon-$A19+1),0)</f>
        <v>2.2312903423384736E-11</v>
      </c>
      <c r="AC19" s="184" cm="1">
        <f t="array" ref="AC19">IF($A19&lt;=time_horizon,INDEX(Q$7:Q$507,time_horizon-$A19+1),0)</f>
        <v>-3.5199999999999995E-12</v>
      </c>
      <c r="AD19" s="185" cm="1">
        <f t="array" ref="AD19">IF($A19&lt;=time_horizon,INDEX(R$7:R$507,time_horizon-$A19+1),0)</f>
        <v>-3.5199999999999995E-12</v>
      </c>
      <c r="AE19" s="17" cm="1">
        <f t="array" ref="AE19">IF($A19&lt;=time_horizon,INDEX(S$7:S$507,time_horizon-$A19+1),0)</f>
        <v>5.5633964892689461E-16</v>
      </c>
      <c r="AF19" s="17" cm="1">
        <f t="array" ref="AF19">IF($A19&lt;=time_horizon,INDEX(T$7:T$507,time_horizon-$A19+1),0)</f>
        <v>2.6099429548517843E-15</v>
      </c>
      <c r="AG19" s="17" cm="1">
        <f t="array" ref="AG19">IF($A19&lt;=time_horizon,INDEX(U$7:U$507,time_horizon-$A19+1),0)</f>
        <v>1.3767864116786449E-13</v>
      </c>
      <c r="AH19" s="17" cm="1">
        <f t="array" ref="AH19">IF($A19&lt;=time_horizon,INDEX(V$7:V$507,time_horizon-$A19+1),0)</f>
        <v>-2.9820725573484857E-15</v>
      </c>
      <c r="AI19" s="17" cm="1">
        <f t="array" ref="AI19">IF($A19&lt;=time_horizon,INDEX(W$7:W$507,time_horizon-$A19+1),0)</f>
        <v>5.1731794476784227E-14</v>
      </c>
      <c r="AJ19" s="17">
        <f t="shared" si="6"/>
        <v>8.483181050108142E-4</v>
      </c>
    </row>
    <row r="20" spans="1:36" x14ac:dyDescent="0.2">
      <c r="A20" s="96">
        <v>13</v>
      </c>
      <c r="B20" s="3">
        <f>inventory[[#This Row],[Integrated_rad_forcing]]</f>
        <v>1.2293912529987965E-10</v>
      </c>
      <c r="C20" s="3">
        <f>inventory[[#This Row],[Temp_change]]</f>
        <v>4.7289335839771781E-12</v>
      </c>
      <c r="E20" s="118">
        <f>inventory[[#This Row],[CO2_net]]+inventory[[#This Row],[CH4_net]]*GWP_CH4+inventory[[#This Row],[gas1_net]]*GWP_gas1+inventory[[#This Row],[gas2_net]]*GWP_gas2+inventory[[#This Row],[gas3_net]]*GWP_gas3</f>
        <v>4918.8111920297824</v>
      </c>
      <c r="F20" s="118">
        <f>inventory[[#This Row],[CO2_net]]+inventory[[#This Row],[CH4_net]]*GTP_CH4+inventory[[#This Row],[gas1_net]]*GTP_gas1+inventory[[#This Row],[gas2_net]]*GTP_gas2+inventory[[#This Row],[gas3_net]]*GTP_gas3</f>
        <v>2570.9331000621351</v>
      </c>
      <c r="G20" s="199">
        <f t="shared" si="10"/>
        <v>7082.1706677461389</v>
      </c>
      <c r="H20" s="200">
        <f t="shared" si="7"/>
        <v>7294.4922661636829</v>
      </c>
      <c r="I20" s="201">
        <f t="shared" si="8"/>
        <v>1340.5067392507813</v>
      </c>
      <c r="J20" s="201">
        <f t="shared" si="9"/>
        <v>8652.5787023165594</v>
      </c>
      <c r="K20" s="199">
        <f>K19+(inventory[[#This Row],[CO2_flux]]*Z20+inventory[[#This Row],[CH4_flux]]*AA20+inventory[[#This Row],[Gas1_flux]]*AB20+inventory[[#This Row],[Gas2_flux]]*AC20+inventory[[#This Row],[Gas3_flux]]*AD20+inventory[[#This Row],[Other_radfor]])/AGWP_CO2</f>
        <v>217.55715512859908</v>
      </c>
      <c r="L20" s="201">
        <f>L19+(inventory[[#This Row],[CO2_flux]]*AE20+inventory[[#This Row],[CH4_flux]]*AF20+inventory[[#This Row],[Gas1_flux]]*AG20+inventory[[#This Row],[Gas2_flux]]*AH20+inventory[[#This Row],[Gas3_flux]]*AI20+inventory[[#This Row],[Other_radfor]]*AJ20)/AGTP_CO2</f>
        <v>312.57320143698166</v>
      </c>
      <c r="N20" s="16">
        <v>1.735896112469771E-14</v>
      </c>
      <c r="O20" s="16">
        <v>1.7008296087762141E-12</v>
      </c>
      <c r="P20" s="16">
        <f t="shared" si="0"/>
        <v>4.3983686553816451E-12</v>
      </c>
      <c r="Q20" s="16">
        <f t="shared" si="1"/>
        <v>-3.5199999999999995E-12</v>
      </c>
      <c r="R20" s="182">
        <f t="shared" si="1"/>
        <v>-3.5199999999999995E-12</v>
      </c>
      <c r="S20" s="16">
        <v>6.4828824425695323E-16</v>
      </c>
      <c r="T20" s="16">
        <v>5.8652728035419914E-14</v>
      </c>
      <c r="U20" s="24">
        <f t="shared" si="2"/>
        <v>1.7036906144171121E-13</v>
      </c>
      <c r="V20" s="24">
        <f t="shared" si="3"/>
        <v>-5.9902442942435076E-14</v>
      </c>
      <c r="W20" s="24">
        <f t="shared" si="4"/>
        <v>1.5263253121083837E-13</v>
      </c>
      <c r="Y20" s="16">
        <f t="shared" si="5"/>
        <v>87</v>
      </c>
      <c r="Z20" s="187" cm="1">
        <f t="array" ref="Z20">IF($A20&lt;=time_horizon,INDEX(N$7:N$507,time_horizon-$A20+1),0)</f>
        <v>8.2237705995950286E-14</v>
      </c>
      <c r="AA20" s="184" cm="1">
        <f t="array" ref="AA20">IF($A20&lt;=time_horizon,INDEX(O$7:O$507,time_horizon-$A20+1),0)</f>
        <v>2.6163361403471144E-12</v>
      </c>
      <c r="AB20" s="184" cm="1">
        <f t="array" ref="AB20">IF($A20&lt;=time_horizon,INDEX(P$7:P$507,time_horizon-$A20+1),0)</f>
        <v>2.2139756572618899E-11</v>
      </c>
      <c r="AC20" s="184" cm="1">
        <f t="array" ref="AC20">IF($A20&lt;=time_horizon,INDEX(Q$7:Q$507,time_horizon-$A20+1),0)</f>
        <v>-3.5199999999999995E-12</v>
      </c>
      <c r="AD20" s="185" cm="1">
        <f t="array" ref="AD20">IF($A20&lt;=time_horizon,INDEX(R$7:R$507,time_horizon-$A20+1),0)</f>
        <v>-3.5199999999999995E-12</v>
      </c>
      <c r="AE20" s="17" cm="1">
        <f t="array" ref="AE20">IF($A20&lt;=time_horizon,INDEX(S$7:S$507,time_horizon-$A20+1),0)</f>
        <v>5.5727590389353305E-16</v>
      </c>
      <c r="AF20" s="17" cm="1">
        <f t="array" ref="AF20">IF($A20&lt;=time_horizon,INDEX(T$7:T$507,time_horizon-$A20+1),0)</f>
        <v>2.6425720416115299E-15</v>
      </c>
      <c r="AG20" s="17" cm="1">
        <f t="array" ref="AG20">IF($A20&lt;=time_horizon,INDEX(U$7:U$507,time_horizon-$A20+1),0)</f>
        <v>1.3851723135138654E-13</v>
      </c>
      <c r="AH20" s="17" cm="1">
        <f t="array" ref="AH20">IF($A20&lt;=time_horizon,INDEX(V$7:V$507,time_horizon-$A20+1),0)</f>
        <v>-2.9902893558312492E-15</v>
      </c>
      <c r="AI20" s="17" cm="1">
        <f t="array" ref="AI20">IF($A20&lt;=time_horizon,INDEX(W$7:W$507,time_horizon-$A20+1),0)</f>
        <v>5.2588160513571039E-14</v>
      </c>
      <c r="AJ20" s="17">
        <f t="shared" si="6"/>
        <v>8.5067113378575125E-4</v>
      </c>
    </row>
    <row r="21" spans="1:36" x14ac:dyDescent="0.2">
      <c r="A21" s="96">
        <v>14</v>
      </c>
      <c r="B21" s="3">
        <f>inventory[[#This Row],[Integrated_rad_forcing]]</f>
        <v>1.3122742612546176E-10</v>
      </c>
      <c r="C21" s="3">
        <f>inventory[[#This Row],[Temp_change]]</f>
        <v>4.8076185369359642E-12</v>
      </c>
      <c r="E21" s="118">
        <f>inventory[[#This Row],[CO2_net]]+inventory[[#This Row],[CH4_net]]*GWP_CH4+inventory[[#This Row],[gas1_net]]*GWP_gas1+inventory[[#This Row],[gas2_net]]*GWP_gas2+inventory[[#This Row],[gas3_net]]*GWP_gas3</f>
        <v>4918.8111920297824</v>
      </c>
      <c r="F21" s="118">
        <f>inventory[[#This Row],[CO2_net]]+inventory[[#This Row],[CH4_net]]*GTP_CH4+inventory[[#This Row],[gas1_net]]*GTP_gas1+inventory[[#This Row],[gas2_net]]*GTP_gas2+inventory[[#This Row],[gas3_net]]*GTP_gas3</f>
        <v>2570.9331000621351</v>
      </c>
      <c r="G21" s="199">
        <f t="shared" si="10"/>
        <v>7100.3833670444246</v>
      </c>
      <c r="H21" s="200">
        <f t="shared" si="7"/>
        <v>7304.5213409213457</v>
      </c>
      <c r="I21" s="201">
        <f t="shared" si="8"/>
        <v>1430.880923112341</v>
      </c>
      <c r="J21" s="201">
        <f t="shared" si="9"/>
        <v>8796.5493747892688</v>
      </c>
      <c r="K21" s="199">
        <f>K20+(inventory[[#This Row],[CO2_flux]]*Z21+inventory[[#This Row],[CH4_flux]]*AA21+inventory[[#This Row],[Gas1_flux]]*AB21+inventory[[#This Row],[Gas2_flux]]*AC21+inventory[[#This Row],[Gas3_flux]]*AD21+inventory[[#This Row],[Other_radfor]])/AGWP_CO2</f>
        <v>217.55715512859908</v>
      </c>
      <c r="L21" s="201">
        <f>L20+(inventory[[#This Row],[CO2_flux]]*AE21+inventory[[#This Row],[CH4_flux]]*AF21+inventory[[#This Row],[Gas1_flux]]*AG21+inventory[[#This Row],[Gas2_flux]]*AH21+inventory[[#This Row],[Gas3_flux]]*AI21+inventory[[#This Row],[Other_radfor]]*AJ21)/AGTP_CO2</f>
        <v>312.57320143698166</v>
      </c>
      <c r="N21" s="16">
        <v>1.8481738145934216E-14</v>
      </c>
      <c r="O21" s="16">
        <v>1.7719442125715984E-12</v>
      </c>
      <c r="P21" s="16">
        <f t="shared" si="0"/>
        <v>4.717534332101571E-12</v>
      </c>
      <c r="Q21" s="16">
        <f t="shared" si="1"/>
        <v>-3.5199999999999995E-12</v>
      </c>
      <c r="R21" s="182">
        <f t="shared" si="1"/>
        <v>-3.5199999999999995E-12</v>
      </c>
      <c r="S21" s="16">
        <v>6.5817023628950917E-16</v>
      </c>
      <c r="T21" s="16">
        <v>5.7368623379954389E-14</v>
      </c>
      <c r="U21" s="24">
        <f t="shared" si="2"/>
        <v>1.7468101001569606E-13</v>
      </c>
      <c r="V21" s="24">
        <f t="shared" si="3"/>
        <v>-5.3571566482299367E-14</v>
      </c>
      <c r="W21" s="24">
        <f t="shared" si="4"/>
        <v>1.5495188570541363E-13</v>
      </c>
      <c r="Y21" s="16">
        <f t="shared" si="5"/>
        <v>86</v>
      </c>
      <c r="Z21" s="187" cm="1">
        <f t="array" ref="Z21">IF($A21&lt;=time_horizon,INDEX(N$7:N$507,time_horizon-$A21+1),0)</f>
        <v>8.1495583511684049E-14</v>
      </c>
      <c r="AA21" s="184" cm="1">
        <f t="array" ref="AA21">IF($A21&lt;=time_horizon,INDEX(O$7:O$507,time_horizon-$A21+1),0)</f>
        <v>2.61613879579067E-12</v>
      </c>
      <c r="AB21" s="184" cm="1">
        <f t="array" ref="AB21">IF($A21&lt;=time_horizon,INDEX(P$7:P$507,time_horizon-$A21+1),0)</f>
        <v>2.1965172826739623E-11</v>
      </c>
      <c r="AC21" s="184" cm="1">
        <f t="array" ref="AC21">IF($A21&lt;=time_horizon,INDEX(Q$7:Q$507,time_horizon-$A21+1),0)</f>
        <v>-3.5199999999999995E-12</v>
      </c>
      <c r="AD21" s="185" cm="1">
        <f t="array" ref="AD21">IF($A21&lt;=time_horizon,INDEX(R$7:R$507,time_horizon-$A21+1),0)</f>
        <v>-3.5199999999999995E-12</v>
      </c>
      <c r="AE21" s="17" cm="1">
        <f t="array" ref="AE21">IF($A21&lt;=time_horizon,INDEX(S$7:S$507,time_horizon-$A21+1),0)</f>
        <v>5.5823768788482567E-16</v>
      </c>
      <c r="AF21" s="17" cm="1">
        <f t="array" ref="AF21">IF($A21&lt;=time_horizon,INDEX(T$7:T$507,time_horizon-$A21+1),0)</f>
        <v>2.6774240687498082E-15</v>
      </c>
      <c r="AG21" s="17" cm="1">
        <f t="array" ref="AG21">IF($A21&lt;=time_horizon,INDEX(U$7:U$507,time_horizon-$A21+1),0)</f>
        <v>1.3936193763359142E-13</v>
      </c>
      <c r="AH21" s="17" cm="1">
        <f t="array" ref="AH21">IF($A21&lt;=time_horizon,INDEX(V$7:V$507,time_horizon-$A21+1),0)</f>
        <v>-2.9986432709162363E-15</v>
      </c>
      <c r="AI21" s="17" cm="1">
        <f t="array" ref="AI21">IF($A21&lt;=time_horizon,INDEX(W$7:W$507,time_horizon-$A21+1),0)</f>
        <v>5.3462920910668443E-14</v>
      </c>
      <c r="AJ21" s="17">
        <f t="shared" si="6"/>
        <v>8.5306517551908404E-4</v>
      </c>
    </row>
    <row r="22" spans="1:36" x14ac:dyDescent="0.2">
      <c r="A22" s="96">
        <v>15</v>
      </c>
      <c r="B22" s="3">
        <f>inventory[[#This Row],[Integrated_rad_forcing]]</f>
        <v>1.3933409253036681E-10</v>
      </c>
      <c r="C22" s="3">
        <f>inventory[[#This Row],[Temp_change]]</f>
        <v>4.865340218026836E-12</v>
      </c>
      <c r="E22" s="118">
        <f>inventory[[#This Row],[CO2_net]]+inventory[[#This Row],[CH4_net]]*GWP_CH4+inventory[[#This Row],[gas1_net]]*GWP_gas1+inventory[[#This Row],[gas2_net]]*GWP_gas2+inventory[[#This Row],[gas3_net]]*GWP_gas3</f>
        <v>4918.8111920297824</v>
      </c>
      <c r="F22" s="118">
        <f>inventory[[#This Row],[CO2_net]]+inventory[[#This Row],[CH4_net]]*GTP_CH4+inventory[[#This Row],[gas1_net]]*GTP_gas1+inventory[[#This Row],[gas2_net]]*GTP_gas2+inventory[[#This Row],[gas3_net]]*GTP_gas3</f>
        <v>2570.9331000621351</v>
      </c>
      <c r="G22" s="199">
        <f t="shared" si="10"/>
        <v>7112.5264990788901</v>
      </c>
      <c r="H22" s="200">
        <f t="shared" si="7"/>
        <v>7305.0741055049175</v>
      </c>
      <c r="I22" s="201">
        <f t="shared" si="8"/>
        <v>1519.2745969905768</v>
      </c>
      <c r="J22" s="201">
        <f t="shared" si="9"/>
        <v>8902.1633318473723</v>
      </c>
      <c r="K22" s="199">
        <f>K21+(inventory[[#This Row],[CO2_flux]]*Z22+inventory[[#This Row],[CH4_flux]]*AA22+inventory[[#This Row],[Gas1_flux]]*AB22+inventory[[#This Row],[Gas2_flux]]*AC22+inventory[[#This Row],[Gas3_flux]]*AD22+inventory[[#This Row],[Other_radfor]])/AGWP_CO2</f>
        <v>217.55715512859908</v>
      </c>
      <c r="L22" s="201">
        <f>L21+(inventory[[#This Row],[CO2_flux]]*AE22+inventory[[#This Row],[CH4_flux]]*AF22+inventory[[#This Row],[Gas1_flux]]*AG22+inventory[[#This Row],[Gas2_flux]]*AH22+inventory[[#This Row],[Gas3_flux]]*AI22+inventory[[#This Row],[Other_radfor]]*AJ22)/AGTP_CO2</f>
        <v>312.57320143698166</v>
      </c>
      <c r="N22" s="16">
        <v>1.9589957597825656E-14</v>
      </c>
      <c r="O22" s="16">
        <v>1.8375489265236592E-12</v>
      </c>
      <c r="P22" s="16">
        <f t="shared" si="0"/>
        <v>5.0340731457137811E-12</v>
      </c>
      <c r="Q22" s="16">
        <f t="shared" si="1"/>
        <v>-3.5199999999999995E-12</v>
      </c>
      <c r="R22" s="182">
        <f t="shared" si="1"/>
        <v>-3.5199999999999995E-12</v>
      </c>
      <c r="S22" s="16">
        <v>6.6602202082528355E-16</v>
      </c>
      <c r="T22" s="16">
        <v>5.5840677666419838E-14</v>
      </c>
      <c r="U22" s="24">
        <f t="shared" si="2"/>
        <v>1.7835569422500475E-13</v>
      </c>
      <c r="V22" s="24">
        <f t="shared" si="3"/>
        <v>-4.7950275927459609E-14</v>
      </c>
      <c r="W22" s="24">
        <f t="shared" si="4"/>
        <v>1.5662274928710452E-13</v>
      </c>
      <c r="Y22" s="16">
        <f t="shared" si="5"/>
        <v>85</v>
      </c>
      <c r="Z22" s="187" cm="1">
        <f t="array" ref="Z22">IF($A22&lt;=time_horizon,INDEX(N$7:N$507,time_horizon-$A22+1),0)</f>
        <v>8.075137448876821E-14</v>
      </c>
      <c r="AA22" s="184" cm="1">
        <f t="array" ref="AA22">IF($A22&lt;=time_horizon,INDEX(O$7:O$507,time_horizon-$A22+1),0)</f>
        <v>2.6159248770171963E-12</v>
      </c>
      <c r="AB22" s="184" cm="1">
        <f t="array" ref="AB22">IF($A22&lt;=time_horizon,INDEX(P$7:P$507,time_horizon-$A22+1),0)</f>
        <v>2.1789140261374279E-11</v>
      </c>
      <c r="AC22" s="184" cm="1">
        <f t="array" ref="AC22">IF($A22&lt;=time_horizon,INDEX(Q$7:Q$507,time_horizon-$A22+1),0)</f>
        <v>-3.5199999999999995E-12</v>
      </c>
      <c r="AD22" s="185" cm="1">
        <f t="array" ref="AD22">IF($A22&lt;=time_horizon,INDEX(R$7:R$507,time_horizon-$A22+1),0)</f>
        <v>-3.5199999999999995E-12</v>
      </c>
      <c r="AE22" s="17" cm="1">
        <f t="array" ref="AE22">IF($A22&lt;=time_horizon,INDEX(S$7:S$507,time_horizon-$A22+1),0)</f>
        <v>5.592257027987933E-16</v>
      </c>
      <c r="AF22" s="17" cm="1">
        <f t="array" ref="AF22">IF($A22&lt;=time_horizon,INDEX(T$7:T$507,time_horizon-$A22+1),0)</f>
        <v>2.7146767187757912E-15</v>
      </c>
      <c r="AG22" s="17" cm="1">
        <f t="array" ref="AG22">IF($A22&lt;=time_horizon,INDEX(U$7:U$507,time_horizon-$A22+1),0)</f>
        <v>1.402127960756908E-13</v>
      </c>
      <c r="AH22" s="17" cm="1">
        <f t="array" ref="AH22">IF($A22&lt;=time_horizon,INDEX(V$7:V$507,time_horizon-$A22+1),0)</f>
        <v>-3.0071494327757484E-15</v>
      </c>
      <c r="AI22" s="17" cm="1">
        <f t="array" ref="AI22">IF($A22&lt;=time_horizon,INDEX(W$7:W$507,time_horizon-$A22+1),0)</f>
        <v>5.4356474211412172E-14</v>
      </c>
      <c r="AJ22" s="17">
        <f t="shared" si="6"/>
        <v>8.5550478816055666E-4</v>
      </c>
    </row>
    <row r="23" spans="1:36" x14ac:dyDescent="0.2">
      <c r="A23" s="96">
        <v>16</v>
      </c>
      <c r="B23" s="3">
        <f>inventory[[#This Row],[Integrated_rad_forcing]]</f>
        <v>1.472633826610185E-10</v>
      </c>
      <c r="C23" s="3">
        <f>inventory[[#This Row],[Temp_change]]</f>
        <v>4.9047342560462216E-12</v>
      </c>
      <c r="E23" s="118">
        <f>inventory[[#This Row],[CO2_net]]+inventory[[#This Row],[CH4_net]]*GWP_CH4+inventory[[#This Row],[gas1_net]]*GWP_gas1+inventory[[#This Row],[gas2_net]]*GWP_gas2+inventory[[#This Row],[gas3_net]]*GWP_gas3</f>
        <v>4918.8111920297824</v>
      </c>
      <c r="F23" s="118">
        <f>inventory[[#This Row],[CO2_net]]+inventory[[#This Row],[CH4_net]]*GTP_CH4+inventory[[#This Row],[gas1_net]]*GTP_gas1+inventory[[#This Row],[gas2_net]]*GTP_gas2+inventory[[#This Row],[gas3_net]]*GTP_gas3</f>
        <v>2570.9331000621351</v>
      </c>
      <c r="G23" s="199">
        <f t="shared" si="10"/>
        <v>7119.4088977020365</v>
      </c>
      <c r="H23" s="200">
        <f t="shared" si="7"/>
        <v>7297.055864985824</v>
      </c>
      <c r="I23" s="201">
        <f t="shared" si="8"/>
        <v>1605.7341909700021</v>
      </c>
      <c r="J23" s="201">
        <f t="shared" si="9"/>
        <v>8974.2430107668861</v>
      </c>
      <c r="K23" s="199">
        <f>K22+(inventory[[#This Row],[CO2_flux]]*Z23+inventory[[#This Row],[CH4_flux]]*AA23+inventory[[#This Row],[Gas1_flux]]*AB23+inventory[[#This Row],[Gas2_flux]]*AC23+inventory[[#This Row],[Gas3_flux]]*AD23+inventory[[#This Row],[Other_radfor]])/AGWP_CO2</f>
        <v>217.55715512859908</v>
      </c>
      <c r="L23" s="201">
        <f>L22+(inventory[[#This Row],[CO2_flux]]*AE23+inventory[[#This Row],[CH4_flux]]*AF23+inventory[[#This Row],[Gas1_flux]]*AG23+inventory[[#This Row],[Gas2_flux]]*AH23+inventory[[#This Row],[Gas3_flux]]*AI23+inventory[[#This Row],[Other_radfor]]*AJ23)/AGTP_CO2</f>
        <v>312.57320143698166</v>
      </c>
      <c r="N23" s="16">
        <v>2.0684776612360524E-14</v>
      </c>
      <c r="O23" s="16">
        <v>1.8980706515003657E-12</v>
      </c>
      <c r="P23" s="16">
        <f t="shared" si="0"/>
        <v>5.3480067163682153E-12</v>
      </c>
      <c r="Q23" s="16">
        <f t="shared" si="1"/>
        <v>-3.5199999999999995E-12</v>
      </c>
      <c r="R23" s="182">
        <f t="shared" si="1"/>
        <v>-3.5199999999999995E-12</v>
      </c>
      <c r="S23" s="16">
        <v>6.7215248818103302E-16</v>
      </c>
      <c r="T23" s="16">
        <v>5.4126262099524115E-14</v>
      </c>
      <c r="U23" s="24">
        <f t="shared" si="2"/>
        <v>1.8146580248310192E-13</v>
      </c>
      <c r="V23" s="24">
        <f t="shared" si="3"/>
        <v>-4.2958933609901186E-14</v>
      </c>
      <c r="W23" s="24">
        <f t="shared" si="4"/>
        <v>1.5772634026690373E-13</v>
      </c>
      <c r="Y23" s="16">
        <f t="shared" si="5"/>
        <v>84</v>
      </c>
      <c r="Z23" s="187" cm="1">
        <f t="array" ref="Z23">IF($A23&lt;=time_horizon,INDEX(N$7:N$507,time_horizon-$A23+1),0)</f>
        <v>8.000504120007765E-14</v>
      </c>
      <c r="AA23" s="184" cm="1">
        <f t="array" ref="AA23">IF($A23&lt;=time_horizon,INDEX(O$7:O$507,time_horizon-$A23+1),0)</f>
        <v>2.6156929920213848E-12</v>
      </c>
      <c r="AB23" s="184" cm="1">
        <f t="array" ref="AB23">IF($A23&lt;=time_horizon,INDEX(P$7:P$507,time_horizon-$A23+1),0)</f>
        <v>2.1611646853193362E-11</v>
      </c>
      <c r="AC23" s="184" cm="1">
        <f t="array" ref="AC23">IF($A23&lt;=time_horizon,INDEX(Q$7:Q$507,time_horizon-$A23+1),0)</f>
        <v>-3.5199999999999995E-12</v>
      </c>
      <c r="AD23" s="185" cm="1">
        <f t="array" ref="AD23">IF($A23&lt;=time_horizon,INDEX(R$7:R$507,time_horizon-$A23+1),0)</f>
        <v>-3.5199999999999995E-12</v>
      </c>
      <c r="AE23" s="17" cm="1">
        <f t="array" ref="AE23">IF($A23&lt;=time_horizon,INDEX(S$7:S$507,time_horizon-$A23+1),0)</f>
        <v>5.6024066685598213E-16</v>
      </c>
      <c r="AF23" s="17" cm="1">
        <f t="array" ref="AF23">IF($A23&lt;=time_horizon,INDEX(T$7:T$507,time_horizon-$A23+1),0)</f>
        <v>2.7545215954291543E-15</v>
      </c>
      <c r="AG23" s="17" cm="1">
        <f t="array" ref="AG23">IF($A23&lt;=time_horizon,INDEX(U$7:U$507,time_horizon-$A23+1),0)</f>
        <v>1.4106984140510915E-13</v>
      </c>
      <c r="AH23" s="17" cm="1">
        <f t="array" ref="AH23">IF($A23&lt;=time_horizon,INDEX(V$7:V$507,time_horizon-$A23+1),0)</f>
        <v>-3.015824879002065E-15</v>
      </c>
      <c r="AI23" s="17" cm="1">
        <f t="array" ref="AI23">IF($A23&lt;=time_horizon,INDEX(W$7:W$507,time_horizon-$A23+1),0)</f>
        <v>5.5269226270507594E-14</v>
      </c>
      <c r="AJ23" s="17">
        <f t="shared" si="6"/>
        <v>8.579951043590564E-4</v>
      </c>
    </row>
    <row r="24" spans="1:36" x14ac:dyDescent="0.2">
      <c r="A24" s="96">
        <v>17</v>
      </c>
      <c r="B24" s="3">
        <f>inventory[[#This Row],[Integrated_rad_forcing]]</f>
        <v>1.5501943793036561E-10</v>
      </c>
      <c r="C24" s="3">
        <f>inventory[[#This Row],[Temp_change]]</f>
        <v>4.9281326309086673E-12</v>
      </c>
      <c r="E24" s="118">
        <f>inventory[[#This Row],[CO2_net]]+inventory[[#This Row],[CH4_net]]*GWP_CH4+inventory[[#This Row],[gas1_net]]*GWP_gas1+inventory[[#This Row],[gas2_net]]*GWP_gas2+inventory[[#This Row],[gas3_net]]*GWP_gas3</f>
        <v>4918.8111920297824</v>
      </c>
      <c r="F24" s="118">
        <f>inventory[[#This Row],[CO2_net]]+inventory[[#This Row],[CH4_net]]*GTP_CH4+inventory[[#This Row],[gas1_net]]*GTP_gas1+inventory[[#This Row],[gas2_net]]*GTP_gas2+inventory[[#This Row],[gas3_net]]*GTP_gas3</f>
        <v>2570.9331000621351</v>
      </c>
      <c r="G24" s="199">
        <f t="shared" si="10"/>
        <v>7121.7123984007058</v>
      </c>
      <c r="H24" s="200">
        <f t="shared" si="7"/>
        <v>7281.2825899470527</v>
      </c>
      <c r="I24" s="201">
        <f t="shared" si="8"/>
        <v>1690.3048622937185</v>
      </c>
      <c r="J24" s="201">
        <f t="shared" si="9"/>
        <v>9017.0552593232187</v>
      </c>
      <c r="K24" s="199">
        <f>K23+(inventory[[#This Row],[CO2_flux]]*Z24+inventory[[#This Row],[CH4_flux]]*AA24+inventory[[#This Row],[Gas1_flux]]*AB24+inventory[[#This Row],[Gas2_flux]]*AC24+inventory[[#This Row],[Gas3_flux]]*AD24+inventory[[#This Row],[Other_radfor]])/AGWP_CO2</f>
        <v>217.55715512859908</v>
      </c>
      <c r="L24" s="201">
        <f>L23+(inventory[[#This Row],[CO2_flux]]*AE24+inventory[[#This Row],[CH4_flux]]*AF24+inventory[[#This Row],[Gas1_flux]]*AG24+inventory[[#This Row],[Gas2_flux]]*AH24+inventory[[#This Row],[Gas3_flux]]*AI24+inventory[[#This Row],[Other_radfor]]*AJ24)/AGTP_CO2</f>
        <v>312.57320143698166</v>
      </c>
      <c r="N24" s="16">
        <v>2.1767157848887255E-14</v>
      </c>
      <c r="O24" s="16">
        <v>1.9539032125085988E-12</v>
      </c>
      <c r="P24" s="16">
        <f t="shared" si="0"/>
        <v>5.6593564862721976E-12</v>
      </c>
      <c r="Q24" s="16">
        <f t="shared" si="1"/>
        <v>-3.5199999999999995E-12</v>
      </c>
      <c r="R24" s="182">
        <f t="shared" si="1"/>
        <v>-3.5199999999999995E-12</v>
      </c>
      <c r="S24" s="16">
        <v>6.768220529873025E-16</v>
      </c>
      <c r="T24" s="16">
        <v>5.2273984323788719E-14</v>
      </c>
      <c r="U24" s="24">
        <f t="shared" si="2"/>
        <v>1.840758557012507E-13</v>
      </c>
      <c r="V24" s="24">
        <f t="shared" si="3"/>
        <v>-3.8526839947761727E-14</v>
      </c>
      <c r="W24" s="24">
        <f t="shared" si="4"/>
        <v>1.5833457631187728E-13</v>
      </c>
      <c r="Y24" s="16">
        <f t="shared" si="5"/>
        <v>83</v>
      </c>
      <c r="Z24" s="187" cm="1">
        <f t="array" ref="Z24">IF($A24&lt;=time_horizon,INDEX(N$7:N$507,time_horizon-$A24+1),0)</f>
        <v>7.9256544922917932E-14</v>
      </c>
      <c r="AA24" s="184" cm="1">
        <f t="array" ref="AA24">IF($A24&lt;=time_horizon,INDEX(O$7:O$507,time_horizon-$A24+1),0)</f>
        <v>2.6154416318887078E-12</v>
      </c>
      <c r="AB24" s="184" cm="1">
        <f t="array" ref="AB24">IF($A24&lt;=time_horizon,INDEX(P$7:P$507,time_horizon-$A24+1),0)</f>
        <v>2.1432680479089278E-11</v>
      </c>
      <c r="AC24" s="184" cm="1">
        <f t="array" ref="AC24">IF($A24&lt;=time_horizon,INDEX(Q$7:Q$507,time_horizon-$A24+1),0)</f>
        <v>-3.5199999999999995E-12</v>
      </c>
      <c r="AD24" s="185" cm="1">
        <f t="array" ref="AD24">IF($A24&lt;=time_horizon,INDEX(R$7:R$507,time_horizon-$A24+1),0)</f>
        <v>-3.5199999999999995E-12</v>
      </c>
      <c r="AE24" s="17" cm="1">
        <f t="array" ref="AE24">IF($A24&lt;=time_horizon,INDEX(S$7:S$507,time_horizon-$A24+1),0)</f>
        <v>5.6128331464166044E-16</v>
      </c>
      <c r="AF24" s="17" cm="1">
        <f t="array" ref="AF24">IF($A24&lt;=time_horizon,INDEX(T$7:T$507,time_horizon-$A24+1),0)</f>
        <v>2.7971652665766771E-15</v>
      </c>
      <c r="AG24" s="17" cm="1">
        <f t="array" ref="AG24">IF($A24&lt;=time_horizon,INDEX(U$7:U$507,time_horizon-$A24+1),0)</f>
        <v>1.4193310679850825E-13</v>
      </c>
      <c r="AH24" s="17" cm="1">
        <f t="array" ref="AH24">IF($A24&lt;=time_horizon,INDEX(V$7:V$507,time_horizon-$A24+1),0)</f>
        <v>-3.0246887957370845E-15</v>
      </c>
      <c r="AI24" s="17" cm="1">
        <f t="array" ref="AI24">IF($A24&lt;=time_horizon,INDEX(W$7:W$507,time_horizon-$A24+1),0)</f>
        <v>5.6201590210999965E-14</v>
      </c>
      <c r="AJ24" s="17">
        <f t="shared" si="6"/>
        <v>8.6054190411443516E-4</v>
      </c>
    </row>
    <row r="25" spans="1:36" x14ac:dyDescent="0.2">
      <c r="A25" s="96">
        <v>18</v>
      </c>
      <c r="B25" s="3">
        <f>inventory[[#This Row],[Integrated_rad_forcing]]</f>
        <v>1.626062874014215E-10</v>
      </c>
      <c r="C25" s="3">
        <f>inventory[[#This Row],[Temp_change]]</f>
        <v>4.9375980536320184E-12</v>
      </c>
      <c r="E25" s="118">
        <f>inventory[[#This Row],[CO2_net]]+inventory[[#This Row],[CH4_net]]*GWP_CH4+inventory[[#This Row],[gas1_net]]*GWP_gas1+inventory[[#This Row],[gas2_net]]*GWP_gas2+inventory[[#This Row],[gas3_net]]*GWP_gas3</f>
        <v>4918.8111920297824</v>
      </c>
      <c r="F25" s="118">
        <f>inventory[[#This Row],[CO2_net]]+inventory[[#This Row],[CH4_net]]*GTP_CH4+inventory[[#This Row],[gas1_net]]*GTP_gas1+inventory[[#This Row],[gas2_net]]*GTP_gas2+inventory[[#This Row],[gas3_net]]*GTP_gas3</f>
        <v>2570.9331000621351</v>
      </c>
      <c r="G25" s="199">
        <f t="shared" si="10"/>
        <v>7120.016559186166</v>
      </c>
      <c r="H25" s="200">
        <f t="shared" si="7"/>
        <v>7258.4956917296795</v>
      </c>
      <c r="I25" s="201">
        <f t="shared" si="8"/>
        <v>1773.0305431607649</v>
      </c>
      <c r="J25" s="201">
        <f t="shared" si="9"/>
        <v>9034.3742412057272</v>
      </c>
      <c r="K25" s="199">
        <f>K24+(inventory[[#This Row],[CO2_flux]]*Z25+inventory[[#This Row],[CH4_flux]]*AA25+inventory[[#This Row],[Gas1_flux]]*AB25+inventory[[#This Row],[Gas2_flux]]*AC25+inventory[[#This Row],[Gas3_flux]]*AD25+inventory[[#This Row],[Other_radfor]])/AGWP_CO2</f>
        <v>217.55715512859908</v>
      </c>
      <c r="L25" s="201">
        <f>L24+(inventory[[#This Row],[CO2_flux]]*AE25+inventory[[#This Row],[CH4_flux]]*AF25+inventory[[#This Row],[Gas1_flux]]*AG25+inventory[[#This Row],[Gas2_flux]]*AH25+inventory[[#This Row],[Gas3_flux]]*AI25+inventory[[#This Row],[Other_radfor]]*AJ25)/AGTP_CO2</f>
        <v>312.57320143698166</v>
      </c>
      <c r="N25" s="16">
        <v>2.2837908598910304E-14</v>
      </c>
      <c r="O25" s="16">
        <v>2.0054099213794684E-12</v>
      </c>
      <c r="P25" s="16">
        <f t="shared" si="0"/>
        <v>5.9681437211549925E-12</v>
      </c>
      <c r="Q25" s="16">
        <f t="shared" si="1"/>
        <v>-3.5199999999999995E-12</v>
      </c>
      <c r="R25" s="182">
        <f t="shared" si="1"/>
        <v>-3.5199999999999995E-12</v>
      </c>
      <c r="S25" s="16">
        <v>6.8025087612270832E-16</v>
      </c>
      <c r="T25" s="16">
        <v>5.0324852099348105E-14</v>
      </c>
      <c r="U25" s="24">
        <f t="shared" si="2"/>
        <v>1.8624312404026502E-13</v>
      </c>
      <c r="V25" s="24">
        <f t="shared" si="3"/>
        <v>-3.4591230283939963E-14</v>
      </c>
      <c r="W25" s="24">
        <f t="shared" si="4"/>
        <v>1.5851112236653437E-13</v>
      </c>
      <c r="Y25" s="16">
        <f t="shared" si="5"/>
        <v>82</v>
      </c>
      <c r="Z25" s="187" cm="1">
        <f t="array" ref="Z25">IF($A25&lt;=time_horizon,INDEX(N$7:N$507,time_horizon-$A25+1),0)</f>
        <v>7.8505845911529188E-14</v>
      </c>
      <c r="AA25" s="184" cm="1">
        <f t="array" ref="AA25">IF($A25&lt;=time_horizon,INDEX(O$7:O$507,time_horizon-$A25+1),0)</f>
        <v>2.615169160976658E-12</v>
      </c>
      <c r="AB25" s="184" cm="1">
        <f t="array" ref="AB25">IF($A25&lt;=time_horizon,INDEX(P$7:P$507,time_horizon-$A25+1),0)</f>
        <v>2.1252228915348273E-11</v>
      </c>
      <c r="AC25" s="184" cm="1">
        <f t="array" ref="AC25">IF($A25&lt;=time_horizon,INDEX(Q$7:Q$507,time_horizon-$A25+1),0)</f>
        <v>-3.5199999999999995E-12</v>
      </c>
      <c r="AD25" s="185" cm="1">
        <f t="array" ref="AD25">IF($A25&lt;=time_horizon,INDEX(R$7:R$507,time_horizon-$A25+1),0)</f>
        <v>-3.5199999999999995E-12</v>
      </c>
      <c r="AE25" s="17" cm="1">
        <f t="array" ref="AE25">IF($A25&lt;=time_horizon,INDEX(S$7:S$507,time_horizon-$A25+1),0)</f>
        <v>5.6235439709715916E-16</v>
      </c>
      <c r="AF25" s="17" cm="1">
        <f t="array" ref="AF25">IF($A25&lt;=time_horizon,INDEX(T$7:T$507,time_horizon-$A25+1),0)</f>
        <v>2.8428303787319807E-15</v>
      </c>
      <c r="AG25" s="17" cm="1">
        <f t="array" ref="AG25">IF($A25&lt;=time_horizon,INDEX(U$7:U$507,time_horizon-$A25+1),0)</f>
        <v>1.4280262363698152E-13</v>
      </c>
      <c r="AH25" s="17" cm="1">
        <f t="array" ref="AH25">IF($A25&lt;=time_horizon,INDEX(V$7:V$507,time_horizon-$A25+1),0)</f>
        <v>-3.0337627892863977E-15</v>
      </c>
      <c r="AI25" s="17" cm="1">
        <f t="array" ref="AI25">IF($A25&lt;=time_horizon,INDEX(W$7:W$507,time_horizon-$A25+1),0)</f>
        <v>5.7153986354068394E-14</v>
      </c>
      <c r="AJ25" s="17">
        <f t="shared" si="6"/>
        <v>8.6315169661378742E-4</v>
      </c>
    </row>
    <row r="26" spans="1:36" ht="18" customHeight="1" thickBot="1" x14ac:dyDescent="0.25">
      <c r="A26" s="96">
        <v>19</v>
      </c>
      <c r="B26" s="3">
        <f>inventory[[#This Row],[Integrated_rad_forcing]]</f>
        <v>1.7002785193262811E-10</v>
      </c>
      <c r="C26" s="3">
        <f>inventory[[#This Row],[Temp_change]]</f>
        <v>4.9349544711379E-12</v>
      </c>
      <c r="E26" s="118">
        <f>inventory[[#This Row],[CO2_net]]+inventory[[#This Row],[CH4_net]]*GWP_CH4+inventory[[#This Row],[gas1_net]]*GWP_gas1+inventory[[#This Row],[gas2_net]]*GWP_gas2+inventory[[#This Row],[gas3_net]]*GWP_gas3</f>
        <v>4918.8111920297824</v>
      </c>
      <c r="F26" s="118">
        <f>inventory[[#This Row],[CO2_net]]+inventory[[#This Row],[CH4_net]]*GTP_CH4+inventory[[#This Row],[gas1_net]]*GTP_gas1+inventory[[#This Row],[gas2_net]]*GTP_gas2+inventory[[#This Row],[gas3_net]]*GTP_gas3</f>
        <v>2570.9331000621351</v>
      </c>
      <c r="G26" s="199">
        <f t="shared" si="10"/>
        <v>7114.8172360642338</v>
      </c>
      <c r="H26" s="200">
        <f t="shared" si="7"/>
        <v>7229.3722174217091</v>
      </c>
      <c r="I26" s="201">
        <f t="shared" si="8"/>
        <v>1853.9539859264405</v>
      </c>
      <c r="J26" s="201">
        <f t="shared" si="9"/>
        <v>9029.5372509667595</v>
      </c>
      <c r="K26" s="199">
        <f>K25+(inventory[[#This Row],[CO2_flux]]*Z26+inventory[[#This Row],[CH4_flux]]*AA26+inventory[[#This Row],[Gas1_flux]]*AB26+inventory[[#This Row],[Gas2_flux]]*AC26+inventory[[#This Row],[Gas3_flux]]*AD26+inventory[[#This Row],[Other_radfor]])/AGWP_CO2</f>
        <v>217.55715512859908</v>
      </c>
      <c r="L26" s="201">
        <f>L25+(inventory[[#This Row],[CO2_flux]]*AE26+inventory[[#This Row],[CH4_flux]]*AF26+inventory[[#This Row],[Gas1_flux]]*AG26+inventory[[#This Row],[Gas2_flux]]*AH26+inventory[[#This Row],[Gas3_flux]]*AI26+inventory[[#This Row],[Other_radfor]]*AJ26)/AGTP_CO2</f>
        <v>312.57320143698166</v>
      </c>
      <c r="N26" s="16">
        <v>2.3897711816232671E-14</v>
      </c>
      <c r="O26" s="16">
        <v>2.0529259408992845E-12</v>
      </c>
      <c r="P26" s="16">
        <f t="shared" si="0"/>
        <v>6.2743895117202684E-12</v>
      </c>
      <c r="Q26" s="16">
        <f t="shared" si="1"/>
        <v>-3.5199999999999995E-12</v>
      </c>
      <c r="R26" s="182">
        <f t="shared" si="1"/>
        <v>-3.5199999999999995E-12</v>
      </c>
      <c r="S26" s="16">
        <v>6.8262558943159625E-16</v>
      </c>
      <c r="T26" s="16">
        <v>4.8313292419063737E-14</v>
      </c>
      <c r="U26" s="24">
        <f t="shared" si="2"/>
        <v>1.8801844077048261E-13</v>
      </c>
      <c r="V26" s="24">
        <f t="shared" si="3"/>
        <v>-3.1096384313996544E-14</v>
      </c>
      <c r="W26" s="24">
        <f t="shared" si="4"/>
        <v>1.5831232087187976E-13</v>
      </c>
      <c r="Y26" s="16">
        <f t="shared" si="5"/>
        <v>81</v>
      </c>
      <c r="Z26" s="187" cm="1">
        <f t="array" ref="Z26">IF($A26&lt;=time_horizon,INDEX(N$7:N$507,time_horizon-$A26+1),0)</f>
        <v>7.7752903368826474E-14</v>
      </c>
      <c r="AA26" s="184" cm="1">
        <f t="array" ref="AA26">IF($A26&lt;=time_horizon,INDEX(O$7:O$507,time_horizon-$A26+1),0)</f>
        <v>2.6148738062713493E-12</v>
      </c>
      <c r="AB26" s="184" cm="1">
        <f t="array" ref="AB26">IF($A26&lt;=time_horizon,INDEX(P$7:P$507,time_horizon-$A26+1),0)</f>
        <v>2.1070279836815607E-11</v>
      </c>
      <c r="AC26" s="184" cm="1">
        <f t="array" ref="AC26">IF($A26&lt;=time_horizon,INDEX(Q$7:Q$507,time_horizon-$A26+1),0)</f>
        <v>-3.5199999999999995E-12</v>
      </c>
      <c r="AD26" s="185" cm="1">
        <f t="array" ref="AD26">IF($A26&lt;=time_horizon,INDEX(R$7:R$507,time_horizon-$A26+1),0)</f>
        <v>-3.5199999999999995E-12</v>
      </c>
      <c r="AE26" s="17" cm="1">
        <f t="array" ref="AE26">IF($A26&lt;=time_horizon,INDEX(S$7:S$507,time_horizon-$A26+1),0)</f>
        <v>5.6345468145235067E-16</v>
      </c>
      <c r="AF26" s="17" cm="1">
        <f t="array" ref="AF26">IF($A26&lt;=time_horizon,INDEX(T$7:T$507,time_horizon-$A26+1),0)</f>
        <v>2.89175684719531E-15</v>
      </c>
      <c r="AG26" s="17" cm="1">
        <f t="array" ref="AG26">IF($A26&lt;=time_horizon,INDEX(U$7:U$507,time_horizon-$A26+1),0)</f>
        <v>1.4367842122989558E-13</v>
      </c>
      <c r="AH26" s="17" cm="1">
        <f t="array" ref="AH26">IF($A26&lt;=time_horizon,INDEX(V$7:V$507,time_horizon-$A26+1),0)</f>
        <v>-3.0430711920717414E-15</v>
      </c>
      <c r="AI26" s="17" cm="1">
        <f t="array" ref="AI26">IF($A26&lt;=time_horizon,INDEX(W$7:W$507,time_horizon-$A26+1),0)</f>
        <v>5.8126842117719404E-14</v>
      </c>
      <c r="AJ26" s="17">
        <f t="shared" si="6"/>
        <v>8.6583181241451236E-4</v>
      </c>
    </row>
    <row r="27" spans="1:36" s="26" customFormat="1" ht="17" thickBot="1" x14ac:dyDescent="0.25">
      <c r="A27" s="193">
        <v>20</v>
      </c>
      <c r="B27" s="25">
        <f>inventory[[#This Row],[Integrated_rad_forcing]]</f>
        <v>1.7728794810143798E-10</v>
      </c>
      <c r="C27" s="25">
        <f>inventory[[#This Row],[Temp_change]]</f>
        <v>4.9218141319453182E-12</v>
      </c>
      <c r="E27" s="120">
        <f>inventory[[#This Row],[CO2_net]]+inventory[[#This Row],[CH4_net]]*GWP_CH4+inventory[[#This Row],[gas1_net]]*GWP_gas1+inventory[[#This Row],[gas2_net]]*GWP_gas2+inventory[[#This Row],[gas3_net]]*GWP_gas3</f>
        <v>4918.8111920297824</v>
      </c>
      <c r="F27" s="120">
        <f>inventory[[#This Row],[CO2_net]]+inventory[[#This Row],[CH4_net]]*GTP_CH4+inventory[[#This Row],[gas1_net]]*GTP_gas1+inventory[[#This Row],[gas2_net]]*GTP_gas2+inventory[[#This Row],[gas3_net]]*GTP_gas3</f>
        <v>2570.9331000621351</v>
      </c>
      <c r="G27" s="202">
        <f t="shared" si="10"/>
        <v>7106.5409396474879</v>
      </c>
      <c r="H27" s="203">
        <f t="shared" si="7"/>
        <v>7194.5322673478822</v>
      </c>
      <c r="I27" s="204">
        <f t="shared" si="8"/>
        <v>1933.1168058843593</v>
      </c>
      <c r="J27" s="204">
        <f t="shared" si="9"/>
        <v>9005.4942364012368</v>
      </c>
      <c r="K27" s="202">
        <f>K26+(inventory[[#This Row],[CO2_flux]]*Z27+inventory[[#This Row],[CH4_flux]]*AA27+inventory[[#This Row],[Gas1_flux]]*AB27+inventory[[#This Row],[Gas2_flux]]*AC27+inventory[[#This Row],[Gas3_flux]]*AD27+inventory[[#This Row],[Other_radfor]])/AGWP_CO2</f>
        <v>217.55715512859908</v>
      </c>
      <c r="L27" s="204">
        <f>L26+(inventory[[#This Row],[CO2_flux]]*AE27+inventory[[#This Row],[CH4_flux]]*AF27+inventory[[#This Row],[Gas1_flux]]*AG27+inventory[[#This Row],[Gas2_flux]]*AH27+inventory[[#This Row],[Gas3_flux]]*AI27+inventory[[#This Row],[Other_radfor]]*AJ27)/AGTP_CO2</f>
        <v>312.57320143698166</v>
      </c>
      <c r="N27" s="27">
        <v>2.4947150745638587E-14</v>
      </c>
      <c r="O27" s="27">
        <v>2.0967604657699749E-12</v>
      </c>
      <c r="P27" s="27">
        <f t="shared" si="0"/>
        <v>6.5781147750866379E-12</v>
      </c>
      <c r="Q27" s="27">
        <f t="shared" ref="Q27:R46" si="11">A_gas2*life_gas2*(1-EXP(-$A27/life_gas2))</f>
        <v>-3.5199999999999995E-12</v>
      </c>
      <c r="R27" s="183">
        <f t="shared" si="11"/>
        <v>-3.5199999999999995E-12</v>
      </c>
      <c r="S27" s="27">
        <v>6.8410481029917524E-16</v>
      </c>
      <c r="T27" s="27">
        <v>4.6268043372574222E-14</v>
      </c>
      <c r="U27" s="28">
        <f t="shared" si="2"/>
        <v>1.8944692478796917E-13</v>
      </c>
      <c r="V27" s="28">
        <f t="shared" si="3"/>
        <v>-2.7992835466946539E-14</v>
      </c>
      <c r="W27" s="28">
        <f t="shared" si="4"/>
        <v>1.5778801749437302E-13</v>
      </c>
      <c r="X27" s="29"/>
      <c r="Y27" s="27">
        <f t="shared" si="5"/>
        <v>80</v>
      </c>
      <c r="Z27" s="188" cm="1">
        <f t="array" ref="Z27">IF($A27&lt;=time_horizon,INDEX(N$7:N$507,time_horizon-$A27+1),0)</f>
        <v>7.699767541735515E-14</v>
      </c>
      <c r="AA27" s="30" cm="1">
        <f t="array" ref="AA27">IF($A27&lt;=time_horizon,INDEX(O$7:O$507,time_horizon-$A27+1),0)</f>
        <v>2.6145536458502171E-12</v>
      </c>
      <c r="AB27" s="30" cm="1">
        <f t="array" ref="AB27">IF($A27&lt;=time_horizon,INDEX(P$7:P$507,time_horizon-$A27+1),0)</f>
        <v>2.0886820816053661E-11</v>
      </c>
      <c r="AC27" s="30" cm="1">
        <f t="array" ref="AC27">IF($A27&lt;=time_horizon,INDEX(Q$7:Q$507,time_horizon-$A27+1),0)</f>
        <v>-3.5199999999999995E-12</v>
      </c>
      <c r="AD27" s="186" cm="1">
        <f t="array" ref="AD27">IF($A27&lt;=time_horizon,INDEX(R$7:R$507,time_horizon-$A27+1),0)</f>
        <v>-3.5199999999999995E-12</v>
      </c>
      <c r="AE27" s="30" cm="1">
        <f t="array" ref="AE27">IF($A27&lt;=time_horizon,INDEX(S$7:S$507,time_horizon-$A27+1),0)</f>
        <v>5.6458495109020054E-16</v>
      </c>
      <c r="AF27" s="30" cm="1">
        <f t="array" ref="AF27">IF($A27&lt;=time_horizon,INDEX(T$7:T$507,time_horizon-$A27+1),0)</f>
        <v>2.9442031258907674E-15</v>
      </c>
      <c r="AG27" s="30" cm="1">
        <f t="array" ref="AG27">IF($A27&lt;=time_horizon,INDEX(U$7:U$507,time_horizon-$A27+1),0)</f>
        <v>1.4456052650341219E-13</v>
      </c>
      <c r="AH27" s="30" cm="1">
        <f t="array" ref="AH27">IF($A27&lt;=time_horizon,INDEX(V$7:V$507,time_horizon-$A27+1),0)</f>
        <v>-3.052641407263023E-15</v>
      </c>
      <c r="AI27" s="30" cm="1">
        <f t="array" ref="AI27">IF($A27&lt;=time_horizon,INDEX(W$7:W$507,time_horizon-$A27+1),0)</f>
        <v>5.9120591879949367E-14</v>
      </c>
      <c r="AJ27" s="30">
        <f t="shared" si="6"/>
        <v>8.6859050728114529E-4</v>
      </c>
    </row>
    <row r="28" spans="1:36" x14ac:dyDescent="0.2">
      <c r="A28" s="96">
        <v>21</v>
      </c>
      <c r="B28" s="3">
        <f>inventory[[#This Row],[Integrated_rad_forcing]]</f>
        <v>1.8439029192124756E-10</v>
      </c>
      <c r="C28" s="3">
        <f>inventory[[#This Row],[Temp_change]]</f>
        <v>4.8996015998037611E-12</v>
      </c>
      <c r="E28" s="118">
        <f>inventory[[#This Row],[CO2_net]]+inventory[[#This Row],[CH4_net]]*GWP_CH4+inventory[[#This Row],[gas1_net]]*GWP_gas1+inventory[[#This Row],[gas2_net]]*GWP_gas2+inventory[[#This Row],[gas3_net]]*GWP_gas3</f>
        <v>4918.8111920297824</v>
      </c>
      <c r="F28" s="118">
        <f>inventory[[#This Row],[CO2_net]]+inventory[[#This Row],[CH4_net]]*GTP_CH4+inventory[[#This Row],[gas1_net]]*GTP_gas1+inventory[[#This Row],[gas2_net]]*GTP_gas2+inventory[[#This Row],[gas3_net]]*GTP_gas3</f>
        <v>2570.9331000621351</v>
      </c>
      <c r="G28" s="199">
        <f t="shared" si="10"/>
        <v>7095.5561831657988</v>
      </c>
      <c r="H28" s="200">
        <f t="shared" si="7"/>
        <v>7154.5446947047813</v>
      </c>
      <c r="I28" s="201">
        <f t="shared" si="8"/>
        <v>2010.5595217952412</v>
      </c>
      <c r="J28" s="201">
        <f t="shared" si="9"/>
        <v>8964.8517365395837</v>
      </c>
      <c r="K28" s="199">
        <f>K27+(inventory[[#This Row],[CO2_flux]]*Z28+inventory[[#This Row],[CH4_flux]]*AA28+inventory[[#This Row],[Gas1_flux]]*AB28+inventory[[#This Row],[Gas2_flux]]*AC28+inventory[[#This Row],[Gas3_flux]]*AD28+inventory[[#This Row],[Other_radfor]])/AGWP_CO2</f>
        <v>217.55715512859908</v>
      </c>
      <c r="L28" s="201">
        <f>L27+(inventory[[#This Row],[CO2_flux]]*AE28+inventory[[#This Row],[CH4_flux]]*AF28+inventory[[#This Row],[Gas1_flux]]*AG28+inventory[[#This Row],[Gas2_flux]]*AH28+inventory[[#This Row],[Gas3_flux]]*AI28+inventory[[#This Row],[Other_radfor]]*AJ28)/AGTP_CO2</f>
        <v>312.57320143698166</v>
      </c>
      <c r="N28" s="16">
        <v>2.598672847643901E-14</v>
      </c>
      <c r="O28" s="16">
        <v>2.1371987345908271E-12</v>
      </c>
      <c r="P28" s="16">
        <f t="shared" si="0"/>
        <v>6.8793402562163392E-12</v>
      </c>
      <c r="Q28" s="16">
        <f t="shared" si="11"/>
        <v>-3.5199999999999995E-12</v>
      </c>
      <c r="R28" s="182">
        <f t="shared" si="11"/>
        <v>-3.5199999999999995E-12</v>
      </c>
      <c r="S28" s="16">
        <v>6.8482367626133532E-16</v>
      </c>
      <c r="T28" s="16">
        <v>4.4212934036849085E-14</v>
      </c>
      <c r="U28" s="24">
        <f t="shared" si="2"/>
        <v>1.9056862203887792E-13</v>
      </c>
      <c r="V28" s="24">
        <f t="shared" si="3"/>
        <v>-2.5236669020783479E-14</v>
      </c>
      <c r="W28" s="24">
        <f t="shared" si="4"/>
        <v>1.5698229409410561E-13</v>
      </c>
      <c r="Y28" s="16">
        <f t="shared" si="5"/>
        <v>79</v>
      </c>
      <c r="Z28" s="187" cm="1">
        <f t="array" ref="Z28">IF($A28&lt;=time_horizon,INDEX(N$7:N$507,time_horizon-$A28+1),0)</f>
        <v>7.6240119069439156E-14</v>
      </c>
      <c r="AA28" s="184" cm="1">
        <f t="array" ref="AA28">IF($A28&lt;=time_horizon,INDEX(O$7:O$507,time_horizon-$A28+1),0)</f>
        <v>2.6142065963757478E-12</v>
      </c>
      <c r="AB28" s="184" cm="1">
        <f t="array" ref="AB28">IF($A28&lt;=time_horizon,INDEX(P$7:P$507,time_horizon-$A28+1),0)</f>
        <v>2.0701839322493134E-11</v>
      </c>
      <c r="AC28" s="184" cm="1">
        <f t="array" ref="AC28">IF($A28&lt;=time_horizon,INDEX(Q$7:Q$507,time_horizon-$A28+1),0)</f>
        <v>-3.5199999999999995E-12</v>
      </c>
      <c r="AD28" s="185" cm="1">
        <f t="array" ref="AD28">IF($A28&lt;=time_horizon,INDEX(R$7:R$507,time_horizon-$A28+1),0)</f>
        <v>-3.5199999999999995E-12</v>
      </c>
      <c r="AE28" s="17" cm="1">
        <f t="array" ref="AE28">IF($A28&lt;=time_horizon,INDEX(S$7:S$507,time_horizon-$A28+1),0)</f>
        <v>5.6574600533313172E-16</v>
      </c>
      <c r="AF28" s="17" cm="1">
        <f t="array" ref="AF28">IF($A28&lt;=time_horizon,INDEX(T$7:T$507,time_horizon-$A28+1),0)</f>
        <v>3.0004475610334249E-15</v>
      </c>
      <c r="AG28" s="17" cm="1">
        <f t="array" ref="AG28">IF($A28&lt;=time_horizon,INDEX(U$7:U$507,time_horizon-$A28+1),0)</f>
        <v>1.4544896364922257E-13</v>
      </c>
      <c r="AH28" s="17" cm="1">
        <f t="array" ref="AH28">IF($A28&lt;=time_horizon,INDEX(V$7:V$507,time_horizon-$A28+1),0)</f>
        <v>-3.0625042969799166E-15</v>
      </c>
      <c r="AI28" s="17" cm="1">
        <f t="array" ref="AI28">IF($A28&lt;=time_horizon,INDEX(W$7:W$507,time_horizon-$A28+1),0)</f>
        <v>6.0135676801372333E-14</v>
      </c>
      <c r="AJ28" s="17">
        <f t="shared" si="6"/>
        <v>8.7143707914892642E-4</v>
      </c>
    </row>
    <row r="29" spans="1:36" x14ac:dyDescent="0.2">
      <c r="A29" s="96">
        <v>22</v>
      </c>
      <c r="B29" s="3">
        <f>inventory[[#This Row],[Integrated_rad_forcing]]</f>
        <v>1.913385023656606E-10</v>
      </c>
      <c r="C29" s="3">
        <f>inventory[[#This Row],[Temp_change]]</f>
        <v>4.8695750587910723E-12</v>
      </c>
      <c r="E29" s="118">
        <f>inventory[[#This Row],[CO2_net]]+inventory[[#This Row],[CH4_net]]*GWP_CH4+inventory[[#This Row],[gas1_net]]*GWP_gas1+inventory[[#This Row],[gas2_net]]*GWP_gas2+inventory[[#This Row],[gas3_net]]*GWP_gas3</f>
        <v>4918.8111920297824</v>
      </c>
      <c r="F29" s="118">
        <f>inventory[[#This Row],[CO2_net]]+inventory[[#This Row],[CH4_net]]*GTP_CH4+inventory[[#This Row],[gas1_net]]*GTP_gas1+inventory[[#This Row],[gas2_net]]*GTP_gas2+inventory[[#This Row],[gas3_net]]*GTP_gas3</f>
        <v>2570.9331000621351</v>
      </c>
      <c r="G29" s="199">
        <f t="shared" si="10"/>
        <v>7082.1826122994507</v>
      </c>
      <c r="H29" s="200">
        <f t="shared" si="7"/>
        <v>7109.931717504277</v>
      </c>
      <c r="I29" s="201">
        <f t="shared" si="8"/>
        <v>2086.321594314863</v>
      </c>
      <c r="J29" s="201">
        <f t="shared" si="9"/>
        <v>8909.9118638057153</v>
      </c>
      <c r="K29" s="199">
        <f>K28+(inventory[[#This Row],[CO2_flux]]*Z29+inventory[[#This Row],[CH4_flux]]*AA29+inventory[[#This Row],[Gas1_flux]]*AB29+inventory[[#This Row],[Gas2_flux]]*AC29+inventory[[#This Row],[Gas3_flux]]*AD29+inventory[[#This Row],[Other_radfor]])/AGWP_CO2</f>
        <v>217.55715512859908</v>
      </c>
      <c r="L29" s="201">
        <f>L28+(inventory[[#This Row],[CO2_flux]]*AE29+inventory[[#This Row],[CH4_flux]]*AF29+inventory[[#This Row],[Gas1_flux]]*AG29+inventory[[#This Row],[Gas2_flux]]*AH29+inventory[[#This Row],[Gas3_flux]]*AI29+inventory[[#This Row],[Other_radfor]]*AJ29)/AGTP_CO2</f>
        <v>312.57320143698166</v>
      </c>
      <c r="N29" s="16">
        <v>2.701688347224594E-14</v>
      </c>
      <c r="O29" s="16">
        <v>2.1745038859538543E-12</v>
      </c>
      <c r="P29" s="16">
        <f t="shared" si="0"/>
        <v>7.1780865293321421E-12</v>
      </c>
      <c r="Q29" s="16">
        <f t="shared" si="11"/>
        <v>-3.5199999999999995E-12</v>
      </c>
      <c r="R29" s="182">
        <f t="shared" si="11"/>
        <v>-3.5199999999999995E-12</v>
      </c>
      <c r="S29" s="16">
        <v>6.848975844314278E-16</v>
      </c>
      <c r="T29" s="16">
        <v>4.2167565880642765E-14</v>
      </c>
      <c r="U29" s="24">
        <f t="shared" si="2"/>
        <v>1.9141907495327139E-13</v>
      </c>
      <c r="V29" s="24">
        <f t="shared" si="3"/>
        <v>-2.2788898993638871E-14</v>
      </c>
      <c r="W29" s="24">
        <f t="shared" si="4"/>
        <v>1.5593411934503448E-13</v>
      </c>
      <c r="Y29" s="16">
        <f t="shared" si="5"/>
        <v>78</v>
      </c>
      <c r="Z29" s="187" cm="1">
        <f t="array" ref="Z29">IF($A29&lt;=time_horizon,INDEX(N$7:N$507,time_horizon-$A29+1),0)</f>
        <v>7.5480190196499346E-14</v>
      </c>
      <c r="AA29" s="184" cm="1">
        <f t="array" ref="AA29">IF($A29&lt;=time_horizon,INDEX(O$7:O$507,time_horizon-$A29+1),0)</f>
        <v>2.6138303995388511E-12</v>
      </c>
      <c r="AB29" s="184" cm="1">
        <f t="array" ref="AB29">IF($A29&lt;=time_horizon,INDEX(P$7:P$507,time_horizon-$A29+1),0)</f>
        <v>2.0515322721577215E-11</v>
      </c>
      <c r="AC29" s="184" cm="1">
        <f t="array" ref="AC29">IF($A29&lt;=time_horizon,INDEX(Q$7:Q$507,time_horizon-$A29+1),0)</f>
        <v>-3.5199999999999995E-12</v>
      </c>
      <c r="AD29" s="185" cm="1">
        <f t="array" ref="AD29">IF($A29&lt;=time_horizon,INDEX(R$7:R$507,time_horizon-$A29+1),0)</f>
        <v>-3.5199999999999995E-12</v>
      </c>
      <c r="AE29" s="17" cm="1">
        <f t="array" ref="AE29">IF($A29&lt;=time_horizon,INDEX(S$7:S$507,time_horizon-$A29+1),0)</f>
        <v>5.6693865913958758E-16</v>
      </c>
      <c r="AF29" s="17" cm="1">
        <f t="array" ref="AF29">IF($A29&lt;=time_horizon,INDEX(T$7:T$507,time_horizon-$A29+1),0)</f>
        <v>3.0607898327820113E-15</v>
      </c>
      <c r="AG29" s="17" cm="1">
        <f t="array" ref="AG29">IF($A29&lt;=time_horizon,INDEX(U$7:U$507,time_horizon-$A29+1),0)</f>
        <v>1.4634375372845951E-13</v>
      </c>
      <c r="AH29" s="17" cm="1">
        <f t="array" ref="AH29">IF($A29&lt;=time_horizon,INDEX(V$7:V$507,time_horizon-$A29+1),0)</f>
        <v>-3.0726946195712515E-15</v>
      </c>
      <c r="AI29" s="17" cm="1">
        <f t="array" ref="AI29">IF($A29&lt;=time_horizon,INDEX(W$7:W$507,time_horizon-$A29+1),0)</f>
        <v>6.1172544601667648E-14</v>
      </c>
      <c r="AJ29" s="17">
        <f t="shared" si="6"/>
        <v>8.7438199987571947E-4</v>
      </c>
    </row>
    <row r="30" spans="1:36" x14ac:dyDescent="0.2">
      <c r="A30" s="96">
        <v>23</v>
      </c>
      <c r="B30" s="3">
        <f>inventory[[#This Row],[Integrated_rad_forcing]]</f>
        <v>1.9813610471299921E-10</v>
      </c>
      <c r="C30" s="3">
        <f>inventory[[#This Row],[Temp_change]]</f>
        <v>4.8328452147715365E-12</v>
      </c>
      <c r="E30" s="118">
        <f>inventory[[#This Row],[CO2_net]]+inventory[[#This Row],[CH4_net]]*GWP_CH4+inventory[[#This Row],[gas1_net]]*GWP_gas1+inventory[[#This Row],[gas2_net]]*GWP_gas2+inventory[[#This Row],[gas3_net]]*GWP_gas3</f>
        <v>4918.8111920297824</v>
      </c>
      <c r="F30" s="118">
        <f>inventory[[#This Row],[CO2_net]]+inventory[[#This Row],[CH4_net]]*GTP_CH4+inventory[[#This Row],[gas1_net]]*GTP_gas1+inventory[[#This Row],[gas2_net]]*GTP_gas2+inventory[[#This Row],[gas3_net]]*GTP_gas3</f>
        <v>2570.9331000621351</v>
      </c>
      <c r="G30" s="199">
        <f t="shared" si="10"/>
        <v>7066.6984525590824</v>
      </c>
      <c r="H30" s="200">
        <f t="shared" si="7"/>
        <v>7061.1728201180986</v>
      </c>
      <c r="I30" s="201">
        <f t="shared" si="8"/>
        <v>2160.4414624620235</v>
      </c>
      <c r="J30" s="201">
        <f t="shared" si="9"/>
        <v>8842.706888210445</v>
      </c>
      <c r="K30" s="199">
        <f>K29+(inventory[[#This Row],[CO2_flux]]*Z30+inventory[[#This Row],[CH4_flux]]*AA30+inventory[[#This Row],[Gas1_flux]]*AB30+inventory[[#This Row],[Gas2_flux]]*AC30+inventory[[#This Row],[Gas3_flux]]*AD30+inventory[[#This Row],[Other_radfor]])/AGWP_CO2</f>
        <v>217.55715512859908</v>
      </c>
      <c r="L30" s="201">
        <f>L29+(inventory[[#This Row],[CO2_flux]]*AE30+inventory[[#This Row],[CH4_flux]]*AF30+inventory[[#This Row],[Gas1_flux]]*AG30+inventory[[#This Row],[Gas2_flux]]*AH30+inventory[[#This Row],[Gas3_flux]]*AI30+inventory[[#This Row],[Other_radfor]]*AJ30)/AGTP_CO2</f>
        <v>312.57320143698166</v>
      </c>
      <c r="N30" s="16">
        <v>2.8038001910389661E-14</v>
      </c>
      <c r="O30" s="16">
        <v>2.2089186707307131E-12</v>
      </c>
      <c r="P30" s="16">
        <f t="shared" si="0"/>
        <v>7.4743739993226256E-12</v>
      </c>
      <c r="Q30" s="16">
        <f t="shared" si="11"/>
        <v>-3.5199999999999995E-12</v>
      </c>
      <c r="R30" s="182">
        <f t="shared" si="11"/>
        <v>-3.5199999999999995E-12</v>
      </c>
      <c r="S30" s="16">
        <v>6.8442528428169908E-16</v>
      </c>
      <c r="T30" s="16">
        <v>4.0147907585205389E-14</v>
      </c>
      <c r="U30" s="24">
        <f t="shared" si="2"/>
        <v>1.920298279682294E-13</v>
      </c>
      <c r="V30" s="24">
        <f t="shared" si="3"/>
        <v>-2.0614914969235146E-14</v>
      </c>
      <c r="W30" s="24">
        <f t="shared" si="4"/>
        <v>1.5467792625138746E-13</v>
      </c>
      <c r="Y30" s="16">
        <f t="shared" si="5"/>
        <v>77</v>
      </c>
      <c r="Z30" s="187" cm="1">
        <f t="array" ref="Z30">IF($A30&lt;=time_horizon,INDEX(N$7:N$507,time_horizon-$A30+1),0)</f>
        <v>7.4717843497518442E-14</v>
      </c>
      <c r="AA30" s="184" cm="1">
        <f t="array" ref="AA30">IF($A30&lt;=time_horizon,INDEX(O$7:O$507,time_horizon-$A30+1),0)</f>
        <v>2.6134226073636647E-12</v>
      </c>
      <c r="AB30" s="184" cm="1">
        <f t="array" ref="AB30">IF($A30&lt;=time_horizon,INDEX(P$7:P$507,time_horizon-$A30+1),0)</f>
        <v>2.0327258273898581E-11</v>
      </c>
      <c r="AC30" s="184" cm="1">
        <f t="array" ref="AC30">IF($A30&lt;=time_horizon,INDEX(Q$7:Q$507,time_horizon-$A30+1),0)</f>
        <v>-3.5199999999999995E-12</v>
      </c>
      <c r="AD30" s="185" cm="1">
        <f t="array" ref="AD30">IF($A30&lt;=time_horizon,INDEX(R$7:R$507,time_horizon-$A30+1),0)</f>
        <v>-3.5199999999999995E-12</v>
      </c>
      <c r="AE30" s="17" cm="1">
        <f t="array" ref="AE30">IF($A30&lt;=time_horizon,INDEX(S$7:S$507,time_horizon-$A30+1),0)</f>
        <v>5.6816374269765626E-16</v>
      </c>
      <c r="AF30" s="17" cm="1">
        <f t="array" ref="AF30">IF($A30&lt;=time_horizon,INDEX(T$7:T$507,time_horizon-$A30+1),0)</f>
        <v>3.1255524890171945E-15</v>
      </c>
      <c r="AG30" s="17" cm="1">
        <f t="array" ref="AG30">IF($A30&lt;=time_horizon,INDEX(U$7:U$507,time_horizon-$A30+1),0)</f>
        <v>1.4724491422511838E-13</v>
      </c>
      <c r="AH30" s="17" cm="1">
        <f t="array" ref="AH30">IF($A30&lt;=time_horizon,INDEX(V$7:V$507,time_horizon-$A30+1),0)</f>
        <v>-3.0832515221767807E-15</v>
      </c>
      <c r="AI30" s="17" cm="1">
        <f t="array" ref="AI30">IF($A30&lt;=time_horizon,INDEX(W$7:W$507,time_horizon-$A30+1),0)</f>
        <v>6.2231649283474279E-14</v>
      </c>
      <c r="AJ30" s="17">
        <f t="shared" si="6"/>
        <v>8.7743706364927965E-4</v>
      </c>
    </row>
    <row r="31" spans="1:36" x14ac:dyDescent="0.2">
      <c r="A31" s="96">
        <v>24</v>
      </c>
      <c r="B31" s="3">
        <f>inventory[[#This Row],[Integrated_rad_forcing]]</f>
        <v>2.0478653372300735E-10</v>
      </c>
      <c r="C31" s="3">
        <f>inventory[[#This Row],[Temp_change]]</f>
        <v>4.7903920638214074E-12</v>
      </c>
      <c r="E31" s="118">
        <f>inventory[[#This Row],[CO2_net]]+inventory[[#This Row],[CH4_net]]*GWP_CH4+inventory[[#This Row],[gas1_net]]*GWP_gas1+inventory[[#This Row],[gas2_net]]*GWP_gas2+inventory[[#This Row],[gas3_net]]*GWP_gas3</f>
        <v>4918.8111920297824</v>
      </c>
      <c r="F31" s="118">
        <f>inventory[[#This Row],[CO2_net]]+inventory[[#This Row],[CH4_net]]*GTP_CH4+inventory[[#This Row],[gas1_net]]*GTP_gas1+inventory[[#This Row],[gas2_net]]*GTP_gas2+inventory[[#This Row],[gas3_net]]*GTP_gas3</f>
        <v>2570.9331000621351</v>
      </c>
      <c r="G31" s="199">
        <f t="shared" si="10"/>
        <v>7049.3466501320427</v>
      </c>
      <c r="H31" s="200">
        <f t="shared" si="7"/>
        <v>7008.70817095661</v>
      </c>
      <c r="I31" s="201">
        <f t="shared" si="8"/>
        <v>2232.9565782567634</v>
      </c>
      <c r="J31" s="201">
        <f t="shared" si="9"/>
        <v>8765.0299187131513</v>
      </c>
      <c r="K31" s="199">
        <f>K30+(inventory[[#This Row],[CO2_flux]]*Z31+inventory[[#This Row],[CH4_flux]]*AA31+inventory[[#This Row],[Gas1_flux]]*AB31+inventory[[#This Row],[Gas2_flux]]*AC31+inventory[[#This Row],[Gas3_flux]]*AD31+inventory[[#This Row],[Other_radfor]])/AGWP_CO2</f>
        <v>217.55715512859908</v>
      </c>
      <c r="L31" s="201">
        <f>L30+(inventory[[#This Row],[CO2_flux]]*AE31+inventory[[#This Row],[CH4_flux]]*AF31+inventory[[#This Row],[Gas1_flux]]*AG31+inventory[[#This Row],[Gas2_flux]]*AH31+inventory[[#This Row],[Gas3_flux]]*AI31+inventory[[#This Row],[Other_radfor]]*AJ31)/AGTP_CO2</f>
        <v>312.57320143698166</v>
      </c>
      <c r="N31" s="16">
        <v>2.9050427491627392E-14</v>
      </c>
      <c r="O31" s="16">
        <v>2.2406670316933051E-12</v>
      </c>
      <c r="P31" s="16">
        <f t="shared" si="0"/>
        <v>7.7682229031358298E-12</v>
      </c>
      <c r="Q31" s="16">
        <f t="shared" si="11"/>
        <v>-3.5199999999999995E-12</v>
      </c>
      <c r="R31" s="182">
        <f t="shared" si="11"/>
        <v>-3.5199999999999995E-12</v>
      </c>
      <c r="S31" s="16">
        <v>6.8349144335504163E-16</v>
      </c>
      <c r="T31" s="16">
        <v>3.8166813781986376E-14</v>
      </c>
      <c r="U31" s="24">
        <f t="shared" si="2"/>
        <v>1.9242887631323472E-13</v>
      </c>
      <c r="V31" s="24">
        <f t="shared" si="3"/>
        <v>-1.8683991007593288E-14</v>
      </c>
      <c r="W31" s="24">
        <f t="shared" si="4"/>
        <v>1.5324412476680905E-13</v>
      </c>
      <c r="Y31" s="16">
        <f t="shared" si="5"/>
        <v>76</v>
      </c>
      <c r="Z31" s="187" cm="1">
        <f t="array" ref="Z31">IF($A31&lt;=time_horizon,INDEX(N$7:N$507,time_horizon-$A31+1),0)</f>
        <v>7.3953032466628176E-14</v>
      </c>
      <c r="AA31" s="184" cm="1">
        <f t="array" ref="AA31">IF($A31&lt;=time_horizon,INDEX(O$7:O$507,time_horizon-$A31+1),0)</f>
        <v>2.6129805662781656E-12</v>
      </c>
      <c r="AB31" s="184" cm="1">
        <f t="array" ref="AB31">IF($A31&lt;=time_horizon,INDEX(P$7:P$507,time_horizon-$A31+1),0)</f>
        <v>2.0137633134329302E-11</v>
      </c>
      <c r="AC31" s="184" cm="1">
        <f t="array" ref="AC31">IF($A31&lt;=time_horizon,INDEX(Q$7:Q$507,time_horizon-$A31+1),0)</f>
        <v>-3.5199999999999995E-12</v>
      </c>
      <c r="AD31" s="185" cm="1">
        <f t="array" ref="AD31">IF($A31&lt;=time_horizon,INDEX(R$7:R$507,time_horizon-$A31+1),0)</f>
        <v>-3.5199999999999995E-12</v>
      </c>
      <c r="AE31" s="17" cm="1">
        <f t="array" ref="AE31">IF($A31&lt;=time_horizon,INDEX(S$7:S$507,time_horizon-$A31+1),0)</f>
        <v>5.6942210090090086E-16</v>
      </c>
      <c r="AF31" s="17" cm="1">
        <f t="array" ref="AF31">IF($A31&lt;=time_horizon,INDEX(T$7:T$507,time_horizon-$A31+1),0)</f>
        <v>3.1950825753223544E-15</v>
      </c>
      <c r="AG31" s="17" cm="1">
        <f t="array" ref="AG31">IF($A31&lt;=time_horizon,INDEX(U$7:U$507,time_horizon-$A31+1),0)</f>
        <v>1.4815245854259931E-13</v>
      </c>
      <c r="AH31" s="17" cm="1">
        <f t="array" ref="AH31">IF($A31&lt;=time_horizon,INDEX(V$7:V$507,time_horizon-$A31+1),0)</f>
        <v>-3.0942190955603403E-15</v>
      </c>
      <c r="AI31" s="17" cm="1">
        <f t="array" ref="AI31">IF($A31&lt;=time_horizon,INDEX(W$7:W$507,time_horizon-$A31+1),0)</f>
        <v>6.3313450796542764E-14</v>
      </c>
      <c r="AJ31" s="17">
        <f t="shared" si="6"/>
        <v>8.8061555415692148E-4</v>
      </c>
    </row>
    <row r="32" spans="1:36" x14ac:dyDescent="0.2">
      <c r="A32" s="96">
        <v>25</v>
      </c>
      <c r="B32" s="3">
        <f>inventory[[#This Row],[Integrated_rad_forcing]]</f>
        <v>2.112931366567947E-10</v>
      </c>
      <c r="C32" s="3">
        <f>inventory[[#This Row],[Temp_change]]</f>
        <v>4.743079767794808E-12</v>
      </c>
      <c r="E32" s="118">
        <f>inventory[[#This Row],[CO2_net]]+inventory[[#This Row],[CH4_net]]*GWP_CH4+inventory[[#This Row],[gas1_net]]*GWP_gas1+inventory[[#This Row],[gas2_net]]*GWP_gas2+inventory[[#This Row],[gas3_net]]*GWP_gas3</f>
        <v>4918.8111920297824</v>
      </c>
      <c r="F32" s="118">
        <f>inventory[[#This Row],[CO2_net]]+inventory[[#This Row],[CH4_net]]*GTP_CH4+inventory[[#This Row],[gas1_net]]*GTP_gas1+inventory[[#This Row],[gas2_net]]*GTP_gas2+inventory[[#This Row],[gas3_net]]*GTP_gas3</f>
        <v>2570.9331000621351</v>
      </c>
      <c r="G32" s="199">
        <f t="shared" si="10"/>
        <v>7030.339978473301</v>
      </c>
      <c r="H32" s="200">
        <f t="shared" si="7"/>
        <v>6952.9416923301269</v>
      </c>
      <c r="I32" s="201">
        <f t="shared" si="8"/>
        <v>2303.9034396493048</v>
      </c>
      <c r="J32" s="201">
        <f t="shared" si="9"/>
        <v>8678.4621211986105</v>
      </c>
      <c r="K32" s="199">
        <f>K31+(inventory[[#This Row],[CO2_flux]]*Z32+inventory[[#This Row],[CH4_flux]]*AA32+inventory[[#This Row],[Gas1_flux]]*AB32+inventory[[#This Row],[Gas2_flux]]*AC32+inventory[[#This Row],[Gas3_flux]]*AD32+inventory[[#This Row],[Other_radfor]])/AGWP_CO2</f>
        <v>217.55715512859908</v>
      </c>
      <c r="L32" s="201">
        <f>L31+(inventory[[#This Row],[CO2_flux]]*AE32+inventory[[#This Row],[CH4_flux]]*AF32+inventory[[#This Row],[Gas1_flux]]*AG32+inventory[[#This Row],[Gas2_flux]]*AH32+inventory[[#This Row],[Gas3_flux]]*AI32+inventory[[#This Row],[Other_radfor]]*AJ32)/AGTP_CO2</f>
        <v>312.57320143698166</v>
      </c>
      <c r="N32" s="16">
        <v>3.0054469243844282E-14</v>
      </c>
      <c r="O32" s="16">
        <v>2.2699555607469224E-12</v>
      </c>
      <c r="P32" s="16">
        <f t="shared" si="0"/>
        <v>8.059653311161506E-12</v>
      </c>
      <c r="Q32" s="16">
        <f t="shared" si="11"/>
        <v>-3.5199999999999995E-12</v>
      </c>
      <c r="R32" s="182">
        <f t="shared" si="11"/>
        <v>-3.5199999999999995E-12</v>
      </c>
      <c r="S32" s="16">
        <v>6.8216878231942542E-16</v>
      </c>
      <c r="T32" s="16">
        <v>3.6234476968851861E-14</v>
      </c>
      <c r="U32" s="24">
        <f t="shared" si="2"/>
        <v>1.9264106442576917E-13</v>
      </c>
      <c r="V32" s="24">
        <f t="shared" si="3"/>
        <v>-1.6968849672889288E-14</v>
      </c>
      <c r="W32" s="24">
        <f t="shared" si="4"/>
        <v>1.5165955680171435E-13</v>
      </c>
      <c r="Y32" s="16">
        <f t="shared" si="5"/>
        <v>75</v>
      </c>
      <c r="Z32" s="187" cm="1">
        <f t="array" ref="Z32">IF($A32&lt;=time_horizon,INDEX(N$7:N$507,time_horizon-$A32+1),0)</f>
        <v>7.3185709359793436E-14</v>
      </c>
      <c r="AA32" s="184" cm="1">
        <f t="array" ref="AA32">IF($A32&lt;=time_horizon,INDEX(O$7:O$507,time_horizon-$A32+1),0)</f>
        <v>2.6125013998469312E-12</v>
      </c>
      <c r="AB32" s="184" cm="1">
        <f t="array" ref="AB32">IF($A32&lt;=time_horizon,INDEX(P$7:P$507,time_horizon-$A32+1),0)</f>
        <v>1.9946434351143472E-11</v>
      </c>
      <c r="AC32" s="184" cm="1">
        <f t="array" ref="AC32">IF($A32&lt;=time_horizon,INDEX(Q$7:Q$507,time_horizon-$A32+1),0)</f>
        <v>-3.5199999999999995E-12</v>
      </c>
      <c r="AD32" s="185" cm="1">
        <f t="array" ref="AD32">IF($A32&lt;=time_horizon,INDEX(R$7:R$507,time_horizon-$A32+1),0)</f>
        <v>-3.5199999999999995E-12</v>
      </c>
      <c r="AE32" s="17" cm="1">
        <f t="array" ref="AE32">IF($A32&lt;=time_horizon,INDEX(S$7:S$507,time_horizon-$A32+1),0)</f>
        <v>5.7071459268958943E-16</v>
      </c>
      <c r="AF32" s="17" cm="1">
        <f t="array" ref="AF32">IF($A32&lt;=time_horizon,INDEX(T$7:T$507,time_horizon-$A32+1),0)</f>
        <v>3.2697533651233874E-15</v>
      </c>
      <c r="AG32" s="17" cm="1">
        <f t="array" ref="AG32">IF($A32&lt;=time_horizon,INDEX(U$7:U$507,time_horizon-$A32+1),0)</f>
        <v>1.4906639543617719E-13</v>
      </c>
      <c r="AH32" s="17" cm="1">
        <f t="array" ref="AH32">IF($A32&lt;=time_horizon,INDEX(V$7:V$507,time_horizon-$A32+1),0)</f>
        <v>-3.1056469990869365E-15</v>
      </c>
      <c r="AI32" s="17" cm="1">
        <f t="array" ref="AI32">IF($A32&lt;=time_horizon,INDEX(W$7:W$507,time_horizon-$A32+1),0)</f>
        <v>6.4418414634033548E-14</v>
      </c>
      <c r="AJ32" s="17">
        <f t="shared" si="6"/>
        <v>8.8393243289000187E-4</v>
      </c>
    </row>
    <row r="33" spans="1:36" x14ac:dyDescent="0.2">
      <c r="A33" s="96">
        <v>26</v>
      </c>
      <c r="B33" s="3">
        <f>inventory[[#This Row],[Integrated_rad_forcing]]</f>
        <v>2.1765917615024543E-10</v>
      </c>
      <c r="C33" s="3">
        <f>inventory[[#This Row],[Temp_change]]</f>
        <v>4.6916698501893434E-12</v>
      </c>
      <c r="E33" s="118">
        <f>inventory[[#This Row],[CO2_net]]+inventory[[#This Row],[CH4_net]]*GWP_CH4+inventory[[#This Row],[gas1_net]]*GWP_gas1+inventory[[#This Row],[gas2_net]]*GWP_gas2+inventory[[#This Row],[gas3_net]]*GWP_gas3</f>
        <v>4918.8111920297824</v>
      </c>
      <c r="F33" s="118">
        <f>inventory[[#This Row],[CO2_net]]+inventory[[#This Row],[CH4_net]]*GTP_CH4+inventory[[#This Row],[gas1_net]]*GTP_gas1+inventory[[#This Row],[gas2_net]]*GTP_gas2+inventory[[#This Row],[gas3_net]]*GTP_gas3</f>
        <v>2570.9331000621351</v>
      </c>
      <c r="G33" s="199">
        <f t="shared" si="10"/>
        <v>7009.8653134804408</v>
      </c>
      <c r="H33" s="200">
        <f t="shared" si="7"/>
        <v>6894.2438641850476</v>
      </c>
      <c r="I33" s="201">
        <f t="shared" si="8"/>
        <v>2373.317621851199</v>
      </c>
      <c r="J33" s="201">
        <f t="shared" si="9"/>
        <v>8584.3968630888157</v>
      </c>
      <c r="K33" s="199">
        <f>K32+(inventory[[#This Row],[CO2_flux]]*Z33+inventory[[#This Row],[CH4_flux]]*AA33+inventory[[#This Row],[Gas1_flux]]*AB33+inventory[[#This Row],[Gas2_flux]]*AC33+inventory[[#This Row],[Gas3_flux]]*AD33+inventory[[#This Row],[Other_radfor]])/AGWP_CO2</f>
        <v>217.55715512859908</v>
      </c>
      <c r="L33" s="201">
        <f>L32+(inventory[[#This Row],[CO2_flux]]*AE33+inventory[[#This Row],[CH4_flux]]*AF33+inventory[[#This Row],[Gas1_flux]]*AG33+inventory[[#This Row],[Gas2_flux]]*AH33+inventory[[#This Row],[Gas3_flux]]*AI33+inventory[[#This Row],[Other_radfor]]*AJ33)/AGTP_CO2</f>
        <v>312.57320143698166</v>
      </c>
      <c r="N33" s="16">
        <v>3.1050407734892173E-14</v>
      </c>
      <c r="O33" s="16">
        <v>2.2969748432583985E-12</v>
      </c>
      <c r="P33" s="16">
        <f t="shared" si="0"/>
        <v>8.3486851286019516E-12</v>
      </c>
      <c r="Q33" s="16">
        <f t="shared" si="11"/>
        <v>-3.5199999999999995E-12</v>
      </c>
      <c r="R33" s="182">
        <f t="shared" si="11"/>
        <v>-3.5199999999999995E-12</v>
      </c>
      <c r="S33" s="16">
        <v>6.8051985723367424E-16</v>
      </c>
      <c r="T33" s="16">
        <v>3.4358820770905506E-14</v>
      </c>
      <c r="U33" s="24">
        <f t="shared" si="2"/>
        <v>1.9268843965035192E-13</v>
      </c>
      <c r="V33" s="24">
        <f t="shared" si="3"/>
        <v>-1.5445274992415088E-14</v>
      </c>
      <c r="W33" s="24">
        <f t="shared" si="4"/>
        <v>1.4994790008660007E-13</v>
      </c>
      <c r="Y33" s="16">
        <f t="shared" si="5"/>
        <v>74</v>
      </c>
      <c r="Z33" s="187" cm="1">
        <f t="array" ref="Z33">IF($A33&lt;=time_horizon,INDEX(N$7:N$507,time_horizon-$A33+1),0)</f>
        <v>7.2415825160567396E-14</v>
      </c>
      <c r="AA33" s="184" cm="1">
        <f t="array" ref="AA33">IF($A33&lt;=time_horizon,INDEX(O$7:O$507,time_horizon-$A33+1),0)</f>
        <v>2.6119819900536934E-12</v>
      </c>
      <c r="AB33" s="184" cm="1">
        <f t="array" ref="AB33">IF($A33&lt;=time_horizon,INDEX(P$7:P$507,time_horizon-$A33+1),0)</f>
        <v>1.9753648865132608E-11</v>
      </c>
      <c r="AC33" s="184" cm="1">
        <f t="array" ref="AC33">IF($A33&lt;=time_horizon,INDEX(Q$7:Q$507,time_horizon-$A33+1),0)</f>
        <v>-3.5199999999999995E-12</v>
      </c>
      <c r="AD33" s="185" cm="1">
        <f t="array" ref="AD33">IF($A33&lt;=time_horizon,INDEX(R$7:R$507,time_horizon-$A33+1),0)</f>
        <v>-3.5199999999999995E-12</v>
      </c>
      <c r="AE33" s="17" cm="1">
        <f t="array" ref="AE33">IF($A33&lt;=time_horizon,INDEX(S$7:S$507,time_horizon-$A33+1),0)</f>
        <v>5.7204209023833356E-16</v>
      </c>
      <c r="AF33" s="17" cm="1">
        <f t="array" ref="AF33">IF($A33&lt;=time_horizon,INDEX(T$7:T$507,time_horizon-$A33+1),0)</f>
        <v>3.3499661937551244E-15</v>
      </c>
      <c r="AG33" s="17" cm="1">
        <f t="array" ref="AG33">IF($A33&lt;=time_horizon,INDEX(U$7:U$507,time_horizon-$A33+1),0)</f>
        <v>1.499867283732949E-13</v>
      </c>
      <c r="AH33" s="17" cm="1">
        <f t="array" ref="AH33">IF($A33&lt;=time_horizon,INDEX(V$7:V$507,time_horizon-$A33+1),0)</f>
        <v>-3.1175911647116461E-15</v>
      </c>
      <c r="AI33" s="17" cm="1">
        <f t="array" ref="AI33">IF($A33&lt;=time_horizon,INDEX(W$7:W$507,time_horizon-$A33+1),0)</f>
        <v>6.5547011351812776E-14</v>
      </c>
      <c r="AJ33" s="17">
        <f t="shared" si="6"/>
        <v>8.874045512536025E-4</v>
      </c>
    </row>
    <row r="34" spans="1:36" x14ac:dyDescent="0.2">
      <c r="A34" s="96">
        <v>27</v>
      </c>
      <c r="B34" s="3">
        <f>inventory[[#This Row],[Integrated_rad_forcing]]</f>
        <v>2.2388783295035799E-10</v>
      </c>
      <c r="C34" s="3">
        <f>inventory[[#This Row],[Temp_change]]</f>
        <v>4.6368329014937252E-12</v>
      </c>
      <c r="E34" s="118">
        <f>inventory[[#This Row],[CO2_net]]+inventory[[#This Row],[CH4_net]]*GWP_CH4+inventory[[#This Row],[gas1_net]]*GWP_gas1+inventory[[#This Row],[gas2_net]]*GWP_gas2+inventory[[#This Row],[gas3_net]]*GWP_gas3</f>
        <v>4918.8111920297824</v>
      </c>
      <c r="F34" s="118">
        <f>inventory[[#This Row],[CO2_net]]+inventory[[#This Row],[CH4_net]]*GTP_CH4+inventory[[#This Row],[gas1_net]]*GTP_gas1+inventory[[#This Row],[gas2_net]]*GTP_gas2+inventory[[#This Row],[gas3_net]]*GTP_gas3</f>
        <v>2570.9331000621351</v>
      </c>
      <c r="G34" s="199">
        <f t="shared" si="10"/>
        <v>6988.0872320803846</v>
      </c>
      <c r="H34" s="200">
        <f t="shared" si="7"/>
        <v>6832.9543109246879</v>
      </c>
      <c r="I34" s="201">
        <f t="shared" si="8"/>
        <v>2441.2338071718968</v>
      </c>
      <c r="J34" s="201">
        <f t="shared" si="9"/>
        <v>8484.0611307386316</v>
      </c>
      <c r="K34" s="199">
        <f>K33+(inventory[[#This Row],[CO2_flux]]*Z34+inventory[[#This Row],[CH4_flux]]*AA34+inventory[[#This Row],[Gas1_flux]]*AB34+inventory[[#This Row],[Gas2_flux]]*AC34+inventory[[#This Row],[Gas3_flux]]*AD34+inventory[[#This Row],[Other_radfor]])/AGWP_CO2</f>
        <v>217.55715512859908</v>
      </c>
      <c r="L34" s="201">
        <f>L33+(inventory[[#This Row],[CO2_flux]]*AE34+inventory[[#This Row],[CH4_flux]]*AF34+inventory[[#This Row],[Gas1_flux]]*AG34+inventory[[#This Row],[Gas2_flux]]*AH34+inventory[[#This Row],[Gas3_flux]]*AI34+inventory[[#This Row],[Other_radfor]]*AJ34)/AGTP_CO2</f>
        <v>312.57320143698166</v>
      </c>
      <c r="N34" s="16">
        <v>3.2038500023661782E-14</v>
      </c>
      <c r="O34" s="16">
        <v>2.3219006982270281E-12</v>
      </c>
      <c r="P34" s="16">
        <f t="shared" si="0"/>
        <v>8.6353380968315662E-12</v>
      </c>
      <c r="Q34" s="16">
        <f t="shared" si="11"/>
        <v>-3.5199999999999995E-12</v>
      </c>
      <c r="R34" s="182">
        <f t="shared" si="11"/>
        <v>-3.5199999999999995E-12</v>
      </c>
      <c r="S34" s="16">
        <v>6.7859855203191507E-16</v>
      </c>
      <c r="T34" s="16">
        <v>3.2545841743852107E-14</v>
      </c>
      <c r="U34" s="24">
        <f t="shared" si="2"/>
        <v>1.925905662397649E-13</v>
      </c>
      <c r="V34" s="24">
        <f t="shared" si="3"/>
        <v>-1.4091768854887217E-14</v>
      </c>
      <c r="W34" s="24">
        <f t="shared" si="4"/>
        <v>1.4813002663311937E-13</v>
      </c>
      <c r="Y34" s="16">
        <f t="shared" si="5"/>
        <v>73</v>
      </c>
      <c r="Z34" s="187" cm="1">
        <f t="array" ref="Z34">IF($A34&lt;=time_horizon,INDEX(N$7:N$507,time_horizon-$A34+1),0)</f>
        <v>7.1643329544890434E-14</v>
      </c>
      <c r="AA34" s="184" cm="1">
        <f t="array" ref="AA34">IF($A34&lt;=time_horizon,INDEX(O$7:O$507,time_horizon-$A34+1),0)</f>
        <v>2.6114189570118828E-12</v>
      </c>
      <c r="AB34" s="184" cm="1">
        <f t="array" ref="AB34">IF($A34&lt;=time_horizon,INDEX(P$7:P$507,time_horizon-$A34+1),0)</f>
        <v>1.9559263508713669E-11</v>
      </c>
      <c r="AC34" s="184" cm="1">
        <f t="array" ref="AC34">IF($A34&lt;=time_horizon,INDEX(Q$7:Q$507,time_horizon-$A34+1),0)</f>
        <v>-3.5199999999999995E-12</v>
      </c>
      <c r="AD34" s="185" cm="1">
        <f t="array" ref="AD34">IF($A34&lt;=time_horizon,INDEX(R$7:R$507,time_horizon-$A34+1),0)</f>
        <v>-3.5199999999999995E-12</v>
      </c>
      <c r="AE34" s="17" cm="1">
        <f t="array" ref="AE34">IF($A34&lt;=time_horizon,INDEX(S$7:S$507,time_horizon-$A34+1),0)</f>
        <v>5.7340547796865675E-16</v>
      </c>
      <c r="AF34" s="17" cm="1">
        <f t="array" ref="AF34">IF($A34&lt;=time_horizon,INDEX(T$7:T$507,time_horizon-$A34+1),0)</f>
        <v>3.4361523999511892E-15</v>
      </c>
      <c r="AG34" s="17" cm="1">
        <f t="array" ref="AG34">IF($A34&lt;=time_horizon,INDEX(U$7:U$507,time_horizon-$A34+1),0)</f>
        <v>1.5091345481255206E-13</v>
      </c>
      <c r="AH34" s="17" cm="1">
        <f t="array" ref="AH34">IF($A34&lt;=time_horizon,INDEX(V$7:V$507,time_horizon-$A34+1),0)</f>
        <v>-3.1301145899692473E-15</v>
      </c>
      <c r="AI34" s="17" cm="1">
        <f t="array" ref="AI34">IF($A34&lt;=time_horizon,INDEX(W$7:W$507,time_horizon-$A34+1),0)</f>
        <v>6.669971600042713E-14</v>
      </c>
      <c r="AJ34" s="17">
        <f t="shared" si="6"/>
        <v>8.9105088949267787E-4</v>
      </c>
    </row>
    <row r="35" spans="1:36" x14ac:dyDescent="0.2">
      <c r="A35" s="96">
        <v>28</v>
      </c>
      <c r="B35" s="3">
        <f>inventory[[#This Row],[Integrated_rad_forcing]]</f>
        <v>2.2998220852328247E-10</v>
      </c>
      <c r="C35" s="3">
        <f>inventory[[#This Row],[Temp_change]]</f>
        <v>4.5791589619178747E-12</v>
      </c>
      <c r="E35" s="118">
        <f>inventory[[#This Row],[CO2_net]]+inventory[[#This Row],[CH4_net]]*GWP_CH4+inventory[[#This Row],[gas1_net]]*GWP_gas1+inventory[[#This Row],[gas2_net]]*GWP_gas2+inventory[[#This Row],[gas3_net]]*GWP_gas3</f>
        <v>4918.8111920297824</v>
      </c>
      <c r="F35" s="118">
        <f>inventory[[#This Row],[CO2_net]]+inventory[[#This Row],[CH4_net]]*GTP_CH4+inventory[[#This Row],[gas1_net]]*GTP_gas1+inventory[[#This Row],[gas2_net]]*GTP_gas2+inventory[[#This Row],[gas3_net]]*GTP_gas3</f>
        <v>2570.9331000621351</v>
      </c>
      <c r="G35" s="199">
        <f t="shared" si="10"/>
        <v>6965.1510548532897</v>
      </c>
      <c r="H35" s="200">
        <f t="shared" si="7"/>
        <v>6769.3842013466401</v>
      </c>
      <c r="I35" s="201">
        <f t="shared" si="8"/>
        <v>2507.6858134563322</v>
      </c>
      <c r="J35" s="201">
        <f t="shared" si="9"/>
        <v>8378.5345268244782</v>
      </c>
      <c r="K35" s="199">
        <f>K34+(inventory[[#This Row],[CO2_flux]]*Z35+inventory[[#This Row],[CH4_flux]]*AA35+inventory[[#This Row],[Gas1_flux]]*AB35+inventory[[#This Row],[Gas2_flux]]*AC35+inventory[[#This Row],[Gas3_flux]]*AD35+inventory[[#This Row],[Other_radfor]])/AGWP_CO2</f>
        <v>217.55715512859908</v>
      </c>
      <c r="L35" s="201">
        <f>L34+(inventory[[#This Row],[CO2_flux]]*AE35+inventory[[#This Row],[CH4_flux]]*AF35+inventory[[#This Row],[Gas1_flux]]*AG35+inventory[[#This Row],[Gas2_flux]]*AH35+inventory[[#This Row],[Gas3_flux]]*AI35+inventory[[#This Row],[Other_radfor]]*AJ35)/AGTP_CO2</f>
        <v>312.57320143698166</v>
      </c>
      <c r="N35" s="16">
        <v>3.301898361027386E-14</v>
      </c>
      <c r="O35" s="16">
        <v>2.3448953223682602E-12</v>
      </c>
      <c r="P35" s="16">
        <f t="shared" si="0"/>
        <v>8.9196317947452098E-12</v>
      </c>
      <c r="Q35" s="16">
        <f t="shared" si="11"/>
        <v>-3.5199999999999995E-12</v>
      </c>
      <c r="R35" s="182">
        <f t="shared" si="11"/>
        <v>-3.5199999999999995E-12</v>
      </c>
      <c r="S35" s="16">
        <v>6.7645133230980419E-16</v>
      </c>
      <c r="T35" s="16">
        <v>3.079990606235391E-14</v>
      </c>
      <c r="U35" s="24">
        <f t="shared" si="2"/>
        <v>1.9236480411393244E-13</v>
      </c>
      <c r="V35" s="24">
        <f t="shared" si="3"/>
        <v>-1.2889245972710849E-14</v>
      </c>
      <c r="W35" s="24">
        <f t="shared" si="4"/>
        <v>1.4622432089026198E-13</v>
      </c>
      <c r="Y35" s="16">
        <f t="shared" si="5"/>
        <v>72</v>
      </c>
      <c r="Z35" s="187" cm="1">
        <f t="array" ref="Z35">IF($A35&lt;=time_horizon,INDEX(N$7:N$507,time_horizon-$A35+1),0)</f>
        <v>7.0868170844904771E-14</v>
      </c>
      <c r="AA35" s="184" cm="1">
        <f t="array" ref="AA35">IF($A35&lt;=time_horizon,INDEX(O$7:O$507,time_horizon-$A35+1),0)</f>
        <v>2.6108086369711407E-12</v>
      </c>
      <c r="AB35" s="184" cm="1">
        <f t="array" ref="AB35">IF($A35&lt;=time_horizon,INDEX(P$7:P$507,time_horizon-$A35+1),0)</f>
        <v>1.9363265005029694E-11</v>
      </c>
      <c r="AC35" s="184" cm="1">
        <f t="array" ref="AC35">IF($A35&lt;=time_horizon,INDEX(Q$7:Q$507,time_horizon-$A35+1),0)</f>
        <v>-3.5199999999999995E-12</v>
      </c>
      <c r="AD35" s="185" cm="1">
        <f t="array" ref="AD35">IF($A35&lt;=time_horizon,INDEX(R$7:R$507,time_horizon-$A35+1),0)</f>
        <v>-3.5199999999999995E-12</v>
      </c>
      <c r="AE35" s="17" cm="1">
        <f t="array" ref="AE35">IF($A35&lt;=time_horizon,INDEX(S$7:S$507,time_horizon-$A35+1),0)</f>
        <v>5.7480565136222065E-16</v>
      </c>
      <c r="AF35" s="17" cm="1">
        <f t="array" ref="AF35">IF($A35&lt;=time_horizon,INDEX(T$7:T$507,time_horizon-$A35+1),0)</f>
        <v>3.5287753778864466E-15</v>
      </c>
      <c r="AG35" s="17" cm="1">
        <f t="array" ref="AG35">IF($A35&lt;=time_horizon,INDEX(U$7:U$507,time_horizon-$A35+1),0)</f>
        <v>1.5184656539110639E-13</v>
      </c>
      <c r="AH35" s="17" cm="1">
        <f t="array" ref="AH35">IF($A35&lt;=time_horizon,INDEX(V$7:V$507,time_horizon-$A35+1),0)</f>
        <v>-3.143288231216404E-15</v>
      </c>
      <c r="AI35" s="17" cm="1">
        <f t="array" ref="AI35">IF($A35&lt;=time_horizon,INDEX(W$7:W$507,time_horizon-$A35+1),0)</f>
        <v>6.7877007458121933E-14</v>
      </c>
      <c r="AJ35" s="17">
        <f t="shared" si="6"/>
        <v>8.9489282582327803E-4</v>
      </c>
    </row>
    <row r="36" spans="1:36" x14ac:dyDescent="0.2">
      <c r="A36" s="96">
        <v>29</v>
      </c>
      <c r="B36" s="3">
        <f>inventory[[#This Row],[Integrated_rad_forcing]]</f>
        <v>2.3594532754217894E-10</v>
      </c>
      <c r="C36" s="3">
        <f>inventory[[#This Row],[Temp_change]]</f>
        <v>4.519166730516544E-12</v>
      </c>
      <c r="E36" s="118">
        <f>inventory[[#This Row],[CO2_net]]+inventory[[#This Row],[CH4_net]]*GWP_CH4+inventory[[#This Row],[gas1_net]]*GWP_gas1+inventory[[#This Row],[gas2_net]]*GWP_gas2+inventory[[#This Row],[gas3_net]]*GWP_gas3</f>
        <v>4918.8111920297824</v>
      </c>
      <c r="F36" s="118">
        <f>inventory[[#This Row],[CO2_net]]+inventory[[#This Row],[CH4_net]]*GTP_CH4+inventory[[#This Row],[gas1_net]]*GTP_gas1+inventory[[#This Row],[gas2_net]]*GTP_gas2+inventory[[#This Row],[gas3_net]]*GTP_gas3</f>
        <v>2570.9331000621351</v>
      </c>
      <c r="G36" s="199">
        <f t="shared" si="10"/>
        <v>6941.1854282748418</v>
      </c>
      <c r="H36" s="200">
        <f t="shared" si="7"/>
        <v>6703.8184806341087</v>
      </c>
      <c r="I36" s="201">
        <f t="shared" si="8"/>
        <v>2572.7066212120958</v>
      </c>
      <c r="J36" s="201">
        <f t="shared" si="9"/>
        <v>8268.766120373095</v>
      </c>
      <c r="K36" s="199">
        <f>K35+(inventory[[#This Row],[CO2_flux]]*Z36+inventory[[#This Row],[CH4_flux]]*AA36+inventory[[#This Row],[Gas1_flux]]*AB36+inventory[[#This Row],[Gas2_flux]]*AC36+inventory[[#This Row],[Gas3_flux]]*AD36+inventory[[#This Row],[Other_radfor]])/AGWP_CO2</f>
        <v>217.55715512859908</v>
      </c>
      <c r="L36" s="201">
        <f>L35+(inventory[[#This Row],[CO2_flux]]*AE36+inventory[[#This Row],[CH4_flux]]*AF36+inventory[[#This Row],[Gas1_flux]]*AG36+inventory[[#This Row],[Gas2_flux]]*AH36+inventory[[#This Row],[Gas3_flux]]*AI36+inventory[[#This Row],[Other_radfor]]*AJ36)/AGTP_CO2</f>
        <v>312.57320143698166</v>
      </c>
      <c r="N36" s="16">
        <v>3.3992079592206004E-14</v>
      </c>
      <c r="O36" s="16">
        <v>2.3661083455549068E-12</v>
      </c>
      <c r="P36" s="16">
        <f t="shared" si="0"/>
        <v>9.2015856400955079E-12</v>
      </c>
      <c r="Q36" s="16">
        <f t="shared" si="11"/>
        <v>-3.5199999999999995E-12</v>
      </c>
      <c r="R36" s="182">
        <f t="shared" si="11"/>
        <v>-3.5199999999999995E-12</v>
      </c>
      <c r="S36" s="16">
        <v>6.7411830191575828E-16</v>
      </c>
      <c r="T36" s="16">
        <v>2.9124006680045865E-14</v>
      </c>
      <c r="U36" s="24">
        <f t="shared" si="2"/>
        <v>1.9202655633186692E-13</v>
      </c>
      <c r="V36" s="24">
        <f t="shared" si="3"/>
        <v>-1.1820763079993787E-14</v>
      </c>
      <c r="W36" s="24">
        <f t="shared" si="4"/>
        <v>1.4424696212084647E-13</v>
      </c>
      <c r="Y36" s="16">
        <f t="shared" si="5"/>
        <v>71</v>
      </c>
      <c r="Z36" s="187" cm="1">
        <f t="array" ref="Z36">IF($A36&lt;=time_horizon,INDEX(N$7:N$507,time_horizon-$A36+1),0)</f>
        <v>7.0090296011755256E-14</v>
      </c>
      <c r="AA36" s="184" cm="1">
        <f t="array" ref="AA36">IF($A36&lt;=time_horizon,INDEX(O$7:O$507,time_horizon-$A36+1),0)</f>
        <v>2.6101470584766828E-12</v>
      </c>
      <c r="AB36" s="184" cm="1">
        <f t="array" ref="AB36">IF($A36&lt;=time_horizon,INDEX(P$7:P$507,time_horizon-$A36+1),0)</f>
        <v>1.9165639967042957E-11</v>
      </c>
      <c r="AC36" s="184" cm="1">
        <f t="array" ref="AC36">IF($A36&lt;=time_horizon,INDEX(Q$7:Q$507,time_horizon-$A36+1),0)</f>
        <v>-3.5199999999999995E-12</v>
      </c>
      <c r="AD36" s="185" cm="1">
        <f t="array" ref="AD36">IF($A36&lt;=time_horizon,INDEX(R$7:R$507,time_horizon-$A36+1),0)</f>
        <v>-3.5199999999999995E-12</v>
      </c>
      <c r="AE36" s="17" cm="1">
        <f t="array" ref="AE36">IF($A36&lt;=time_horizon,INDEX(S$7:S$507,time_horizon-$A36+1),0)</f>
        <v>5.762435155472712E-16</v>
      </c>
      <c r="AF36" s="17" cm="1">
        <f t="array" ref="AF36">IF($A36&lt;=time_horizon,INDEX(T$7:T$507,time_horizon-$A36+1),0)</f>
        <v>3.6283327424189463E-15</v>
      </c>
      <c r="AG36" s="17" cm="1">
        <f t="array" ref="AG36">IF($A36&lt;=time_horizon,INDEX(U$7:U$507,time_horizon-$A36+1),0)</f>
        <v>1.5278604300890568E-13</v>
      </c>
      <c r="AH36" s="17" cm="1">
        <f t="array" ref="AH36">IF($A36&lt;=time_horizon,INDEX(V$7:V$507,time_horizon-$A36+1),0)</f>
        <v>-3.1571920098006505E-15</v>
      </c>
      <c r="AI36" s="17" cm="1">
        <f t="array" ref="AI36">IF($A36&lt;=time_horizon,INDEX(W$7:W$507,time_horizon-$A36+1),0)</f>
        <v>6.9079367651781796E-14</v>
      </c>
      <c r="AJ36" s="17">
        <f t="shared" si="6"/>
        <v>8.9895443958910317E-4</v>
      </c>
    </row>
    <row r="37" spans="1:36" x14ac:dyDescent="0.2">
      <c r="A37" s="96">
        <v>30</v>
      </c>
      <c r="B37" s="3">
        <f>inventory[[#This Row],[Integrated_rad_forcing]]</f>
        <v>2.4178014026242622E-10</v>
      </c>
      <c r="C37" s="3">
        <f>inventory[[#This Row],[Temp_change]]</f>
        <v>4.4573117329516645E-12</v>
      </c>
      <c r="E37" s="118">
        <f>inventory[[#This Row],[CO2_net]]+inventory[[#This Row],[CH4_net]]*GWP_CH4+inventory[[#This Row],[gas1_net]]*GWP_gas1+inventory[[#This Row],[gas2_net]]*GWP_gas2+inventory[[#This Row],[gas3_net]]*GWP_gas3</f>
        <v>4918.8111920297824</v>
      </c>
      <c r="F37" s="118">
        <f>inventory[[#This Row],[CO2_net]]+inventory[[#This Row],[CH4_net]]*GTP_CH4+inventory[[#This Row],[gas1_net]]*GTP_gas1+inventory[[#This Row],[gas2_net]]*GTP_gas2+inventory[[#This Row],[gas3_net]]*GTP_gas3</f>
        <v>2570.9331000621351</v>
      </c>
      <c r="G37" s="199">
        <f t="shared" si="10"/>
        <v>6916.3045233620896</v>
      </c>
      <c r="H37" s="200">
        <f t="shared" si="7"/>
        <v>6636.5179471194951</v>
      </c>
      <c r="I37" s="201">
        <f t="shared" si="8"/>
        <v>2636.3283995082957</v>
      </c>
      <c r="J37" s="201">
        <f t="shared" si="9"/>
        <v>8155.5893914008111</v>
      </c>
      <c r="K37" s="199">
        <f>K36+(inventory[[#This Row],[CO2_flux]]*Z37+inventory[[#This Row],[CH4_flux]]*AA37+inventory[[#This Row],[Gas1_flux]]*AB37+inventory[[#This Row],[Gas2_flux]]*AC37+inventory[[#This Row],[Gas3_flux]]*AD37+inventory[[#This Row],[Other_radfor]])/AGWP_CO2</f>
        <v>217.55715512859908</v>
      </c>
      <c r="L37" s="201">
        <f>L36+(inventory[[#This Row],[CO2_flux]]*AE37+inventory[[#This Row],[CH4_flux]]*AF37+inventory[[#This Row],[Gas1_flux]]*AG37+inventory[[#This Row],[Gas2_flux]]*AH37+inventory[[#This Row],[Gas3_flux]]*AI37+inventory[[#This Row],[Other_radfor]]*AJ37)/AGTP_CO2</f>
        <v>312.57320143698166</v>
      </c>
      <c r="N37" s="16">
        <v>3.4957995190312168E-14</v>
      </c>
      <c r="O37" s="16">
        <v>2.3856778044838015E-12</v>
      </c>
      <c r="P37" s="16">
        <f t="shared" si="0"/>
        <v>9.4812188908190917E-12</v>
      </c>
      <c r="Q37" s="16">
        <f t="shared" si="11"/>
        <v>-3.5199999999999995E-12</v>
      </c>
      <c r="R37" s="182">
        <f t="shared" si="11"/>
        <v>-3.5199999999999995E-12</v>
      </c>
      <c r="S37" s="16">
        <v>6.7163409614319058E-16</v>
      </c>
      <c r="T37" s="16">
        <v>2.7519985880321664E-14</v>
      </c>
      <c r="U37" s="24">
        <f t="shared" si="2"/>
        <v>1.91589488788157E-13</v>
      </c>
      <c r="V37" s="24">
        <f t="shared" si="3"/>
        <v>-1.0871278523879196E-14</v>
      </c>
      <c r="W37" s="24">
        <f t="shared" si="4"/>
        <v>1.4221217501561329E-13</v>
      </c>
      <c r="Y37" s="16">
        <f t="shared" si="5"/>
        <v>70</v>
      </c>
      <c r="Z37" s="187" cm="1">
        <f t="array" ref="Z37">IF($A37&lt;=time_horizon,INDEX(N$7:N$507,time_horizon-$A37+1),0)</f>
        <v>6.9309650577345685E-14</v>
      </c>
      <c r="AA37" s="184" cm="1">
        <f t="array" ref="AA37">IF($A37&lt;=time_horizon,INDEX(O$7:O$507,time_horizon-$A37+1),0)</f>
        <v>2.6094299165263756E-12</v>
      </c>
      <c r="AB37" s="184" cm="1">
        <f t="array" ref="AB37">IF($A37&lt;=time_horizon,INDEX(P$7:P$507,time_horizon-$A37+1),0)</f>
        <v>1.8966374896620626E-11</v>
      </c>
      <c r="AC37" s="184" cm="1">
        <f t="array" ref="AC37">IF($A37&lt;=time_horizon,INDEX(Q$7:Q$507,time_horizon-$A37+1),0)</f>
        <v>-3.5199999999999995E-12</v>
      </c>
      <c r="AD37" s="185" cm="1">
        <f t="array" ref="AD37">IF($A37&lt;=time_horizon,INDEX(R$7:R$507,time_horizon-$A37+1),0)</f>
        <v>-3.5199999999999995E-12</v>
      </c>
      <c r="AE37" s="17" cm="1">
        <f t="array" ref="AE37">IF($A37&lt;=time_horizon,INDEX(S$7:S$507,time_horizon-$A37+1),0)</f>
        <v>5.7771998362729313E-16</v>
      </c>
      <c r="AF37" s="17" cm="1">
        <f t="array" ref="AF37">IF($A37&lt;=time_horizon,INDEX(T$7:T$507,time_horizon-$A37+1),0)</f>
        <v>3.7353586095614244E-15</v>
      </c>
      <c r="AG37" s="17" cm="1">
        <f t="array" ref="AG37">IF($A37&lt;=time_horizon,INDEX(U$7:U$507,time_horizon-$A37+1),0)</f>
        <v>1.5373186179670337E-13</v>
      </c>
      <c r="AH37" s="17" cm="1">
        <f t="array" ref="AH37">IF($A37&lt;=time_horizon,INDEX(V$7:V$507,time_horizon-$A37+1),0)</f>
        <v>-3.1719159454328224E-15</v>
      </c>
      <c r="AI37" s="17" cm="1">
        <f t="array" ref="AI37">IF($A37&lt;=time_horizon,INDEX(W$7:W$507,time_horizon-$A37+1),0)</f>
        <v>7.030728065100099E-14</v>
      </c>
      <c r="AJ37" s="17">
        <f t="shared" si="6"/>
        <v>9.0326285274356147E-4</v>
      </c>
    </row>
    <row r="38" spans="1:36" x14ac:dyDescent="0.2">
      <c r="A38" s="96">
        <v>31</v>
      </c>
      <c r="B38" s="3">
        <f>inventory[[#This Row],[Integrated_rad_forcing]]</f>
        <v>2.4748952479116207E-10</v>
      </c>
      <c r="C38" s="3">
        <f>inventory[[#This Row],[Temp_change]]</f>
        <v>4.3939935652577394E-12</v>
      </c>
      <c r="E38" s="118">
        <f>inventory[[#This Row],[CO2_net]]+inventory[[#This Row],[CH4_net]]*GWP_CH4+inventory[[#This Row],[gas1_net]]*GWP_gas1+inventory[[#This Row],[gas2_net]]*GWP_gas2+inventory[[#This Row],[gas3_net]]*GWP_gas3</f>
        <v>4918.8111920297824</v>
      </c>
      <c r="F38" s="118">
        <f>inventory[[#This Row],[CO2_net]]+inventory[[#This Row],[CH4_net]]*GTP_CH4+inventory[[#This Row],[gas1_net]]*GTP_gas1+inventory[[#This Row],[gas2_net]]*GTP_gas2+inventory[[#This Row],[gas3_net]]*GTP_gas3</f>
        <v>2570.9331000621351</v>
      </c>
      <c r="G38" s="199">
        <f t="shared" si="10"/>
        <v>6890.6099130948769</v>
      </c>
      <c r="H38" s="200">
        <f t="shared" si="7"/>
        <v>6567.7211832144139</v>
      </c>
      <c r="I38" s="201">
        <f t="shared" si="8"/>
        <v>2698.5825307222262</v>
      </c>
      <c r="J38" s="201">
        <f t="shared" si="9"/>
        <v>8039.7354849060202</v>
      </c>
      <c r="K38" s="199">
        <f>K37+(inventory[[#This Row],[CO2_flux]]*Z38+inventory[[#This Row],[CH4_flux]]*AA38+inventory[[#This Row],[Gas1_flux]]*AB38+inventory[[#This Row],[Gas2_flux]]*AC38+inventory[[#This Row],[Gas3_flux]]*AD38+inventory[[#This Row],[Other_radfor]])/AGWP_CO2</f>
        <v>217.55715512859908</v>
      </c>
      <c r="L38" s="201">
        <f>L37+(inventory[[#This Row],[CO2_flux]]*AE38+inventory[[#This Row],[CH4_flux]]*AF38+inventory[[#This Row],[Gas1_flux]]*AG38+inventory[[#This Row],[Gas2_flux]]*AH38+inventory[[#This Row],[Gas3_flux]]*AI38+inventory[[#This Row],[Other_radfor]]*AJ38)/AGTP_CO2</f>
        <v>312.57320143698166</v>
      </c>
      <c r="N38" s="16">
        <v>3.5916925774717612E-14</v>
      </c>
      <c r="O38" s="16">
        <v>2.4037310409037174E-12</v>
      </c>
      <c r="P38" s="16">
        <f t="shared" si="0"/>
        <v>9.7585506463519419E-12</v>
      </c>
      <c r="Q38" s="16">
        <f t="shared" si="11"/>
        <v>-3.5199999999999995E-12</v>
      </c>
      <c r="R38" s="182">
        <f t="shared" si="11"/>
        <v>-3.5199999999999995E-12</v>
      </c>
      <c r="S38" s="16">
        <v>6.6902863910967738E-16</v>
      </c>
      <c r="T38" s="16">
        <v>2.5988727547512124E-14</v>
      </c>
      <c r="U38" s="24">
        <f t="shared" si="2"/>
        <v>1.9106572525136796E-13</v>
      </c>
      <c r="V38" s="24">
        <f t="shared" si="3"/>
        <v>-1.0027438838018736E-14</v>
      </c>
      <c r="W38" s="24">
        <f t="shared" si="4"/>
        <v>1.4013245211129309E-13</v>
      </c>
      <c r="Y38" s="16">
        <f t="shared" si="5"/>
        <v>69</v>
      </c>
      <c r="Z38" s="187" cm="1">
        <f t="array" ref="Z38">IF($A38&lt;=time_horizon,INDEX(N$7:N$507,time_horizon-$A38+1),0)</f>
        <v>6.852617861501822E-14</v>
      </c>
      <c r="AA38" s="184" cm="1">
        <f t="array" ref="AA38">IF($A38&lt;=time_horizon,INDEX(O$7:O$507,time_horizon-$A38+1),0)</f>
        <v>2.6086525445573673E-12</v>
      </c>
      <c r="AB38" s="184" cm="1">
        <f t="array" ref="AB38">IF($A38&lt;=time_horizon,INDEX(P$7:P$507,time_horizon-$A38+1),0)</f>
        <v>1.8765456183612803E-11</v>
      </c>
      <c r="AC38" s="184" cm="1">
        <f t="array" ref="AC38">IF($A38&lt;=time_horizon,INDEX(Q$7:Q$507,time_horizon-$A38+1),0)</f>
        <v>-3.5199999999999995E-12</v>
      </c>
      <c r="AD38" s="185" cm="1">
        <f t="array" ref="AD38">IF($A38&lt;=time_horizon,INDEX(R$7:R$507,time_horizon-$A38+1),0)</f>
        <v>-3.5199999999999995E-12</v>
      </c>
      <c r="AE38" s="17" cm="1">
        <f t="array" ref="AE38">IF($A38&lt;=time_horizon,INDEX(S$7:S$507,time_horizon-$A38+1),0)</f>
        <v>5.7923597471681842E-16</v>
      </c>
      <c r="AF38" s="17" cm="1">
        <f t="array" ref="AF38">IF($A38&lt;=time_horizon,INDEX(T$7:T$507,time_horizon-$A38+1),0)</f>
        <v>3.8504259934375881E-15</v>
      </c>
      <c r="AG38" s="17" cm="1">
        <f t="array" ref="AG38">IF($A38&lt;=time_horizon,INDEX(U$7:U$507,time_horizon-$A38+1),0)</f>
        <v>1.5468398595316196E-13</v>
      </c>
      <c r="AH38" s="17" cm="1">
        <f t="array" ref="AH38">IF($A38&lt;=time_horizon,INDEX(V$7:V$507,time_horizon-$A38+1),0)</f>
        <v>-3.1875614328444181E-15</v>
      </c>
      <c r="AI38" s="17" cm="1">
        <f t="array" ref="AI38">IF($A38&lt;=time_horizon,INDEX(W$7:W$507,time_horizon-$A38+1),0)</f>
        <v>7.1561231618606647E-14</v>
      </c>
      <c r="AJ38" s="17">
        <f t="shared" si="6"/>
        <v>9.0784861450379588E-4</v>
      </c>
    </row>
    <row r="39" spans="1:36" x14ac:dyDescent="0.2">
      <c r="A39" s="96">
        <v>32</v>
      </c>
      <c r="B39" s="3">
        <f>inventory[[#This Row],[Integrated_rad_forcing]]</f>
        <v>2.5307628925763216E-10</v>
      </c>
      <c r="C39" s="3">
        <f>inventory[[#This Row],[Temp_change]]</f>
        <v>4.3295623177668125E-12</v>
      </c>
      <c r="E39" s="118">
        <f>inventory[[#This Row],[CO2_net]]+inventory[[#This Row],[CH4_net]]*GWP_CH4+inventory[[#This Row],[gas1_net]]*GWP_gas1+inventory[[#This Row],[gas2_net]]*GWP_gas2+inventory[[#This Row],[gas3_net]]*GWP_gas3</f>
        <v>4918.8111920297824</v>
      </c>
      <c r="F39" s="118">
        <f>inventory[[#This Row],[CO2_net]]+inventory[[#This Row],[CH4_net]]*GTP_CH4+inventory[[#This Row],[gas1_net]]*GTP_gas1+inventory[[#This Row],[gas2_net]]*GTP_gas2+inventory[[#This Row],[gas3_net]]*GTP_gas3</f>
        <v>2570.9331000621351</v>
      </c>
      <c r="G39" s="199">
        <f t="shared" si="10"/>
        <v>6864.1921797288396</v>
      </c>
      <c r="H39" s="200">
        <f t="shared" si="7"/>
        <v>6497.6463482510499</v>
      </c>
      <c r="I39" s="201">
        <f t="shared" si="8"/>
        <v>2759.4996342044751</v>
      </c>
      <c r="J39" s="201">
        <f t="shared" si="9"/>
        <v>7921.8449647911639</v>
      </c>
      <c r="K39" s="199">
        <f>K38+(inventory[[#This Row],[CO2_flux]]*Z39+inventory[[#This Row],[CH4_flux]]*AA39+inventory[[#This Row],[Gas1_flux]]*AB39+inventory[[#This Row],[Gas2_flux]]*AC39+inventory[[#This Row],[Gas3_flux]]*AD39+inventory[[#This Row],[Other_radfor]])/AGWP_CO2</f>
        <v>217.55715512859908</v>
      </c>
      <c r="L39" s="201">
        <f>L38+(inventory[[#This Row],[CO2_flux]]*AE39+inventory[[#This Row],[CH4_flux]]*AF39+inventory[[#This Row],[Gas1_flux]]*AG39+inventory[[#This Row],[Gas2_flux]]*AH39+inventory[[#This Row],[Gas3_flux]]*AI39+inventory[[#This Row],[Other_radfor]]*AJ39)/AGTP_CO2</f>
        <v>312.57320143698166</v>
      </c>
      <c r="N39" s="16">
        <v>3.6869056493641119E-14</v>
      </c>
      <c r="O39" s="16">
        <v>2.4203855302494681E-12</v>
      </c>
      <c r="P39" s="16">
        <f t="shared" si="0"/>
        <v>1.0033599848933937E-11</v>
      </c>
      <c r="Q39" s="16">
        <f t="shared" si="11"/>
        <v>-3.5199999999999995E-12</v>
      </c>
      <c r="R39" s="182">
        <f t="shared" si="11"/>
        <v>-3.5199999999999995E-12</v>
      </c>
      <c r="S39" s="16">
        <v>6.6632778789694931E-16</v>
      </c>
      <c r="T39" s="16">
        <v>2.4530322967645103E-14</v>
      </c>
      <c r="U39" s="24">
        <f t="shared" si="2"/>
        <v>1.9046602051184535E-13</v>
      </c>
      <c r="V39" s="24">
        <f t="shared" si="3"/>
        <v>-9.277389269859866E-15</v>
      </c>
      <c r="W39" s="24">
        <f t="shared" si="4"/>
        <v>1.3801875117872191E-13</v>
      </c>
      <c r="Y39" s="16">
        <f t="shared" si="5"/>
        <v>68</v>
      </c>
      <c r="Z39" s="187" cm="1">
        <f t="array" ref="Z39">IF($A39&lt;=time_horizon,INDEX(N$7:N$507,time_horizon-$A39+1),0)</f>
        <v>6.7739822699121834E-14</v>
      </c>
      <c r="AA39" s="184" cm="1">
        <f t="array" ref="AA39">IF($A39&lt;=time_horizon,INDEX(O$7:O$507,time_horizon-$A39+1),0)</f>
        <v>2.6078098840799805E-12</v>
      </c>
      <c r="AB39" s="184" cm="1">
        <f t="array" ref="AB39">IF($A39&lt;=time_horizon,INDEX(P$7:P$507,time_horizon-$A39+1),0)</f>
        <v>1.856287010492295E-11</v>
      </c>
      <c r="AC39" s="184" cm="1">
        <f t="array" ref="AC39">IF($A39&lt;=time_horizon,INDEX(Q$7:Q$507,time_horizon-$A39+1),0)</f>
        <v>-3.5199999999999995E-12</v>
      </c>
      <c r="AD39" s="185" cm="1">
        <f t="array" ref="AD39">IF($A39&lt;=time_horizon,INDEX(R$7:R$507,time_horizon-$A39+1),0)</f>
        <v>-3.5199999999999995E-12</v>
      </c>
      <c r="AE39" s="17" cm="1">
        <f t="array" ref="AE39">IF($A39&lt;=time_horizon,INDEX(S$7:S$507,time_horizon-$A39+1),0)</f>
        <v>5.8079241164476639E-16</v>
      </c>
      <c r="AF39" s="17" cm="1">
        <f t="array" ref="AF39">IF($A39&lt;=time_horizon,INDEX(T$7:T$507,time_horizon-$A39+1),0)</f>
        <v>3.9741493200190654E-15</v>
      </c>
      <c r="AG39" s="17" cm="1">
        <f t="array" ref="AG39">IF($A39&lt;=time_horizon,INDEX(U$7:U$507,time_horizon-$A39+1),0)</f>
        <v>1.556423684344897E-13</v>
      </c>
      <c r="AH39" s="17" cm="1">
        <f t="array" ref="AH39">IF($A39&lt;=time_horizon,INDEX(V$7:V$507,time_horizon-$A39+1),0)</f>
        <v>-3.2042426798444919E-15</v>
      </c>
      <c r="AI39" s="17" cm="1">
        <f t="array" ref="AI39">IF($A39&lt;=time_horizon,INDEX(W$7:W$507,time_horizon-$A39+1),0)</f>
        <v>7.2841705598834762E-14</v>
      </c>
      <c r="AJ39" s="17">
        <f t="shared" si="6"/>
        <v>9.127461346329326E-4</v>
      </c>
    </row>
    <row r="40" spans="1:36" x14ac:dyDescent="0.2">
      <c r="A40" s="96">
        <v>33</v>
      </c>
      <c r="B40" s="3">
        <f>inventory[[#This Row],[Integrated_rad_forcing]]</f>
        <v>2.5854317389035726E-10</v>
      </c>
      <c r="C40" s="3">
        <f>inventory[[#This Row],[Temp_change]]</f>
        <v>4.2643242716269047E-12</v>
      </c>
      <c r="E40" s="118">
        <f>inventory[[#This Row],[CO2_net]]+inventory[[#This Row],[CH4_net]]*GWP_CH4+inventory[[#This Row],[gas1_net]]*GWP_gas1+inventory[[#This Row],[gas2_net]]*GWP_gas2+inventory[[#This Row],[gas3_net]]*GWP_gas3</f>
        <v>4918.8111920297824</v>
      </c>
      <c r="F40" s="118">
        <f>inventory[[#This Row],[CO2_net]]+inventory[[#This Row],[CH4_net]]*GTP_CH4+inventory[[#This Row],[gas1_net]]*GTP_gas1+inventory[[#This Row],[gas2_net]]*GTP_gas2+inventory[[#This Row],[gas3_net]]*GTP_gas3</f>
        <v>2570.9331000621351</v>
      </c>
      <c r="G40" s="199">
        <f t="shared" si="10"/>
        <v>6837.1322941904327</v>
      </c>
      <c r="H40" s="200">
        <f t="shared" si="7"/>
        <v>6426.4928402581872</v>
      </c>
      <c r="I40" s="201">
        <f t="shared" si="8"/>
        <v>2819.1095889279918</v>
      </c>
      <c r="J40" s="201">
        <f t="shared" si="9"/>
        <v>7802.4782368414417</v>
      </c>
      <c r="K40" s="199">
        <f>K39+(inventory[[#This Row],[CO2_flux]]*Z40+inventory[[#This Row],[CH4_flux]]*AA40+inventory[[#This Row],[Gas1_flux]]*AB40+inventory[[#This Row],[Gas2_flux]]*AC40+inventory[[#This Row],[Gas3_flux]]*AD40+inventory[[#This Row],[Other_radfor]])/AGWP_CO2</f>
        <v>217.55715512859908</v>
      </c>
      <c r="L40" s="201">
        <f>L39+(inventory[[#This Row],[CO2_flux]]*AE40+inventory[[#This Row],[CH4_flux]]*AF40+inventory[[#This Row],[Gas1_flux]]*AG40+inventory[[#This Row],[Gas2_flux]]*AH40+inventory[[#This Row],[Gas3_flux]]*AI40+inventory[[#This Row],[Other_radfor]]*AJ40)/AGTP_CO2</f>
        <v>312.57320143698166</v>
      </c>
      <c r="N40" s="16">
        <v>3.7814563586848178E-14</v>
      </c>
      <c r="O40" s="16">
        <v>2.4357496460742483E-12</v>
      </c>
      <c r="P40" s="16">
        <f t="shared" si="0"/>
        <v>1.0306385284902639E-11</v>
      </c>
      <c r="Q40" s="16">
        <f t="shared" si="11"/>
        <v>-3.5199999999999995E-12</v>
      </c>
      <c r="R40" s="182">
        <f t="shared" si="11"/>
        <v>-3.5199999999999995E-12</v>
      </c>
      <c r="S40" s="16">
        <v>6.6355388197329473E-16</v>
      </c>
      <c r="T40" s="16">
        <v>2.3144213508627496E-14</v>
      </c>
      <c r="U40" s="24">
        <f t="shared" si="2"/>
        <v>1.8979991409580703E-13</v>
      </c>
      <c r="V40" s="24">
        <f t="shared" si="3"/>
        <v>-8.6106055733034739E-15</v>
      </c>
      <c r="W40" s="24">
        <f t="shared" si="4"/>
        <v>1.3588067039169836E-13</v>
      </c>
      <c r="Y40" s="16">
        <f t="shared" si="5"/>
        <v>67</v>
      </c>
      <c r="Z40" s="187" cm="1">
        <f t="array" ref="Z40">IF($A40&lt;=time_horizon,INDEX(N$7:N$507,time_horizon-$A40+1),0)</f>
        <v>6.6950523863433702E-14</v>
      </c>
      <c r="AA40" s="184" cm="1">
        <f t="array" ref="AA40">IF($A40&lt;=time_horizon,INDEX(O$7:O$507,time_horizon-$A40+1),0)</f>
        <v>2.6068964517612728E-12</v>
      </c>
      <c r="AB40" s="184" cm="1">
        <f t="array" ref="AB40">IF($A40&lt;=time_horizon,INDEX(P$7:P$507,time_horizon-$A40+1),0)</f>
        <v>1.8358602823570531E-11</v>
      </c>
      <c r="AC40" s="184" cm="1">
        <f t="array" ref="AC40">IF($A40&lt;=time_horizon,INDEX(Q$7:Q$507,time_horizon-$A40+1),0)</f>
        <v>-3.5199999999999995E-12</v>
      </c>
      <c r="AD40" s="185" cm="1">
        <f t="array" ref="AD40">IF($A40&lt;=time_horizon,INDEX(R$7:R$507,time_horizon-$A40+1),0)</f>
        <v>-3.5199999999999995E-12</v>
      </c>
      <c r="AE40" s="17" cm="1">
        <f t="array" ref="AE40">IF($A40&lt;=time_horizon,INDEX(S$7:S$507,time_horizon-$A40+1),0)</f>
        <v>5.823902182805217E-16</v>
      </c>
      <c r="AF40" s="17" cm="1">
        <f t="array" ref="AF40">IF($A40&lt;=time_horizon,INDEX(T$7:T$507,time_horizon-$A40+1),0)</f>
        <v>4.1071870567643325E-15</v>
      </c>
      <c r="AG40" s="17" cm="1">
        <f t="array" ref="AG40">IF($A40&lt;=time_horizon,INDEX(U$7:U$507,time_horizon-$A40+1),0)</f>
        <v>1.5660694947796425E-13</v>
      </c>
      <c r="AH40" s="17" cm="1">
        <f t="array" ref="AH40">IF($A40&lt;=time_horizon,INDEX(V$7:V$507,time_horizon-$A40+1),0)</f>
        <v>-3.2220883271807777E-15</v>
      </c>
      <c r="AI40" s="17" cm="1">
        <f t="array" ref="AI40">IF($A40&lt;=time_horizon,INDEX(W$7:W$507,time_horizon-$A40+1),0)</f>
        <v>7.4149186121967816E-14</v>
      </c>
      <c r="AJ40" s="17">
        <f t="shared" si="6"/>
        <v>9.1799417150106866E-4</v>
      </c>
    </row>
    <row r="41" spans="1:36" x14ac:dyDescent="0.2">
      <c r="A41" s="96">
        <v>34</v>
      </c>
      <c r="B41" s="3">
        <f>inventory[[#This Row],[Integrated_rad_forcing]]</f>
        <v>2.6389285300669822E-10</v>
      </c>
      <c r="C41" s="3">
        <f>inventory[[#This Row],[Temp_change]]</f>
        <v>4.1985469499432989E-12</v>
      </c>
      <c r="E41" s="118">
        <f>inventory[[#This Row],[CO2_net]]+inventory[[#This Row],[CH4_net]]*GWP_CH4+inventory[[#This Row],[gas1_net]]*GWP_gas1+inventory[[#This Row],[gas2_net]]*GWP_gas2+inventory[[#This Row],[gas3_net]]*GWP_gas3</f>
        <v>4918.8111920297824</v>
      </c>
      <c r="F41" s="118">
        <f>inventory[[#This Row],[CO2_net]]+inventory[[#This Row],[CH4_net]]*GTP_CH4+inventory[[#This Row],[gas1_net]]*GTP_gas1+inventory[[#This Row],[gas2_net]]*GTP_gas2+inventory[[#This Row],[gas3_net]]*GTP_gas3</f>
        <v>2570.9331000621351</v>
      </c>
      <c r="G41" s="199">
        <f t="shared" si="10"/>
        <v>6809.5028025778938</v>
      </c>
      <c r="H41" s="200">
        <f t="shared" si="7"/>
        <v>6354.4428334506583</v>
      </c>
      <c r="I41" s="201">
        <f t="shared" si="8"/>
        <v>2877.4415551819538</v>
      </c>
      <c r="J41" s="201">
        <f t="shared" si="9"/>
        <v>7682.1247908502792</v>
      </c>
      <c r="K41" s="199">
        <f>K40+(inventory[[#This Row],[CO2_flux]]*Z41+inventory[[#This Row],[CH4_flux]]*AA41+inventory[[#This Row],[Gas1_flux]]*AB41+inventory[[#This Row],[Gas2_flux]]*AC41+inventory[[#This Row],[Gas3_flux]]*AD41+inventory[[#This Row],[Other_radfor]])/AGWP_CO2</f>
        <v>217.55715512859908</v>
      </c>
      <c r="L41" s="201">
        <f>L40+(inventory[[#This Row],[CO2_flux]]*AE41+inventory[[#This Row],[CH4_flux]]*AF41+inventory[[#This Row],[Gas1_flux]]*AG41+inventory[[#This Row],[Gas2_flux]]*AH41+inventory[[#This Row],[Gas3_flux]]*AI41+inventory[[#This Row],[Other_radfor]]*AJ41)/AGTP_CO2</f>
        <v>312.57320143698166</v>
      </c>
      <c r="N41" s="16">
        <v>3.8753615448516376E-14</v>
      </c>
      <c r="O41" s="16">
        <v>2.4499233652545054E-12</v>
      </c>
      <c r="P41" s="16">
        <f t="shared" si="0"/>
        <v>1.0576925585976403E-11</v>
      </c>
      <c r="Q41" s="16">
        <f t="shared" si="11"/>
        <v>-3.5199999999999995E-12</v>
      </c>
      <c r="R41" s="182">
        <f t="shared" si="11"/>
        <v>-3.5199999999999995E-12</v>
      </c>
      <c r="S41" s="16">
        <v>6.6072621313729852E-16</v>
      </c>
      <c r="T41" s="16">
        <v>2.1829313124361931E-14</v>
      </c>
      <c r="U41" s="24">
        <f t="shared" si="2"/>
        <v>1.8907586672685996E-13</v>
      </c>
      <c r="V41" s="24">
        <f t="shared" si="3"/>
        <v>-8.0177446800242203E-15</v>
      </c>
      <c r="W41" s="24">
        <f t="shared" si="4"/>
        <v>1.3372660377178959E-13</v>
      </c>
      <c r="Y41" s="16">
        <f t="shared" si="5"/>
        <v>66</v>
      </c>
      <c r="Z41" s="187" cm="1">
        <f t="array" ref="Z41">IF($A41&lt;=time_horizon,INDEX(N$7:N$507,time_horizon-$A41+1),0)</f>
        <v>6.6158221558394931E-14</v>
      </c>
      <c r="AA41" s="184" cm="1">
        <f t="array" ref="AA41">IF($A41&lt;=time_horizon,INDEX(O$7:O$507,time_horizon-$A41+1),0)</f>
        <v>2.6059063037440699E-12</v>
      </c>
      <c r="AB41" s="184" cm="1">
        <f t="array" ref="AB41">IF($A41&lt;=time_horizon,INDEX(P$7:P$507,time_horizon-$A41+1),0)</f>
        <v>1.8152640387745987E-11</v>
      </c>
      <c r="AC41" s="184" cm="1">
        <f t="array" ref="AC41">IF($A41&lt;=time_horizon,INDEX(Q$7:Q$507,time_horizon-$A41+1),0)</f>
        <v>-3.5199999999999995E-12</v>
      </c>
      <c r="AD41" s="185" cm="1">
        <f t="array" ref="AD41">IF($A41&lt;=time_horizon,INDEX(R$7:R$507,time_horizon-$A41+1),0)</f>
        <v>-3.5199999999999995E-12</v>
      </c>
      <c r="AE41" s="17" cm="1">
        <f t="array" ref="AE41">IF($A41&lt;=time_horizon,INDEX(S$7:S$507,time_horizon-$A41+1),0)</f>
        <v>5.8403031643210715E-16</v>
      </c>
      <c r="AF41" s="17" cm="1">
        <f t="array" ref="AF41">IF($A41&lt;=time_horizon,INDEX(T$7:T$507,time_horizon-$A41+1),0)</f>
        <v>4.2502444558560792E-15</v>
      </c>
      <c r="AG41" s="17" cm="1">
        <f t="array" ref="AG41">IF($A41&lt;=time_horizon,INDEX(U$7:U$507,time_horizon-$A41+1),0)</f>
        <v>1.5757765493833791E-13</v>
      </c>
      <c r="AH41" s="17" cm="1">
        <f t="array" ref="AH41">IF($A41&lt;=time_horizon,INDEX(V$7:V$507,time_horizon-$A41+1),0)</f>
        <v>-3.2412432731893942E-15</v>
      </c>
      <c r="AI41" s="17" cm="1">
        <f t="array" ref="AI41">IF($A41&lt;=time_horizon,INDEX(W$7:W$507,time_horizon-$A41+1),0)</f>
        <v>7.5484153601549128E-14</v>
      </c>
      <c r="AJ41" s="17">
        <f t="shared" si="6"/>
        <v>9.2363638184682524E-4</v>
      </c>
    </row>
    <row r="42" spans="1:36" x14ac:dyDescent="0.2">
      <c r="A42" s="96">
        <v>35</v>
      </c>
      <c r="B42" s="3">
        <f>inventory[[#This Row],[Integrated_rad_forcing]]</f>
        <v>2.6912793692000116E-10</v>
      </c>
      <c r="C42" s="3">
        <f>inventory[[#This Row],[Temp_change]]</f>
        <v>4.1324635963377144E-12</v>
      </c>
      <c r="E42" s="118">
        <f>inventory[[#This Row],[CO2_net]]+inventory[[#This Row],[CH4_net]]*GWP_CH4+inventory[[#This Row],[gas1_net]]*GWP_gas1+inventory[[#This Row],[gas2_net]]*GWP_gas2+inventory[[#This Row],[gas3_net]]*GWP_gas3</f>
        <v>4918.8111920297824</v>
      </c>
      <c r="F42" s="118">
        <f>inventory[[#This Row],[CO2_net]]+inventory[[#This Row],[CH4_net]]*GTP_CH4+inventory[[#This Row],[gas1_net]]*GTP_gas1+inventory[[#This Row],[gas2_net]]*GTP_gas2+inventory[[#This Row],[gas3_net]]*GTP_gas3</f>
        <v>2570.9331000621351</v>
      </c>
      <c r="G42" s="199">
        <f t="shared" si="10"/>
        <v>6781.3688489790793</v>
      </c>
      <c r="H42" s="200">
        <f t="shared" si="7"/>
        <v>6281.6626981780319</v>
      </c>
      <c r="I42" s="201">
        <f t="shared" si="8"/>
        <v>2934.5239953669484</v>
      </c>
      <c r="J42" s="201">
        <f t="shared" si="9"/>
        <v>7561.2113950853836</v>
      </c>
      <c r="K42" s="199">
        <f>K41+(inventory[[#This Row],[CO2_flux]]*Z42+inventory[[#This Row],[CH4_flux]]*AA42+inventory[[#This Row],[Gas1_flux]]*AB42+inventory[[#This Row],[Gas2_flux]]*AC42+inventory[[#This Row],[Gas3_flux]]*AD42+inventory[[#This Row],[Other_radfor]])/AGWP_CO2</f>
        <v>217.55715512859908</v>
      </c>
      <c r="L42" s="201">
        <f>L41+(inventory[[#This Row],[CO2_flux]]*AE42+inventory[[#This Row],[CH4_flux]]*AF42+inventory[[#This Row],[Gas1_flux]]*AG42+inventory[[#This Row],[Gas2_flux]]*AH42+inventory[[#This Row],[Gas3_flux]]*AI42+inventory[[#This Row],[Other_radfor]]*AJ42)/AGTP_CO2</f>
        <v>312.57320143698166</v>
      </c>
      <c r="N42" s="16">
        <v>3.9686373490879764E-14</v>
      </c>
      <c r="O42" s="16">
        <v>2.4629989185562304E-12</v>
      </c>
      <c r="P42" s="16">
        <f t="shared" si="0"/>
        <v>1.0845239230527E-11</v>
      </c>
      <c r="Q42" s="16">
        <f t="shared" si="11"/>
        <v>-3.5199999999999995E-12</v>
      </c>
      <c r="R42" s="182">
        <f t="shared" si="11"/>
        <v>-3.5199999999999995E-12</v>
      </c>
      <c r="S42" s="16">
        <v>6.5786142855717433E-16</v>
      </c>
      <c r="T42" s="16">
        <v>2.0584113269749191E-14</v>
      </c>
      <c r="U42" s="24">
        <f t="shared" si="2"/>
        <v>1.8830138147128082E-13</v>
      </c>
      <c r="V42" s="24">
        <f t="shared" si="3"/>
        <v>-7.4905121306167795E-15</v>
      </c>
      <c r="W42" s="24">
        <f t="shared" si="4"/>
        <v>1.3156387912421246E-13</v>
      </c>
      <c r="Y42" s="16">
        <f t="shared" si="5"/>
        <v>65</v>
      </c>
      <c r="Z42" s="187" cm="1">
        <f t="array" ref="Z42">IF($A42&lt;=time_horizon,INDEX(N$7:N$507,time_horizon-$A42+1),0)</f>
        <v>6.5362853607119264E-14</v>
      </c>
      <c r="AA42" s="184" cm="1">
        <f t="array" ref="AA42">IF($A42&lt;=time_horizon,INDEX(O$7:O$507,time_horizon-$A42+1),0)</f>
        <v>2.604832996969291E-12</v>
      </c>
      <c r="AB42" s="184" cm="1">
        <f t="array" ref="AB42">IF($A42&lt;=time_horizon,INDEX(P$7:P$507,time_horizon-$A42+1),0)</f>
        <v>1.7944968729857737E-11</v>
      </c>
      <c r="AC42" s="184" cm="1">
        <f t="array" ref="AC42">IF($A42&lt;=time_horizon,INDEX(Q$7:Q$507,time_horizon-$A42+1),0)</f>
        <v>-3.5199999999999995E-12</v>
      </c>
      <c r="AD42" s="185" cm="1">
        <f t="array" ref="AD42">IF($A42&lt;=time_horizon,INDEX(R$7:R$507,time_horizon-$A42+1),0)</f>
        <v>-3.5199999999999995E-12</v>
      </c>
      <c r="AE42" s="17" cm="1">
        <f t="array" ref="AE42">IF($A42&lt;=time_horizon,INDEX(S$7:S$507,time_horizon-$A42+1),0)</f>
        <v>5.8571362225918043E-16</v>
      </c>
      <c r="AF42" s="17" cm="1">
        <f t="array" ref="AF42">IF($A42&lt;=time_horizon,INDEX(T$7:T$507,time_horizon-$A42+1),0)</f>
        <v>4.4040764070181801E-15</v>
      </c>
      <c r="AG42" s="17" cm="1">
        <f t="array" ref="AG42">IF($A42&lt;=time_horizon,INDEX(U$7:U$507,time_horizon-$A42+1),0)</f>
        <v>1.5855439441346575E-13</v>
      </c>
      <c r="AH42" s="17" cm="1">
        <f t="array" ref="AH42">IF($A42&lt;=time_horizon,INDEX(V$7:V$507,time_horizon-$A42+1),0)</f>
        <v>-3.2618707291232014E-15</v>
      </c>
      <c r="AI42" s="17" cm="1">
        <f t="array" ref="AI42">IF($A42&lt;=time_horizon,INDEX(W$7:W$507,time_horizon-$A42+1),0)</f>
        <v>7.6847083497253218E-14</v>
      </c>
      <c r="AJ42" s="17">
        <f t="shared" si="6"/>
        <v>9.2972194004338504E-4</v>
      </c>
    </row>
    <row r="43" spans="1:36" x14ac:dyDescent="0.2">
      <c r="A43" s="96">
        <v>36</v>
      </c>
      <c r="B43" s="3">
        <f>inventory[[#This Row],[Integrated_rad_forcing]]</f>
        <v>2.7425097376913685E-10</v>
      </c>
      <c r="C43" s="3">
        <f>inventory[[#This Row],[Temp_change]]</f>
        <v>4.0662771455244665E-12</v>
      </c>
      <c r="E43" s="118">
        <f>inventory[[#This Row],[CO2_net]]+inventory[[#This Row],[CH4_net]]*GWP_CH4+inventory[[#This Row],[gas1_net]]*GWP_gas1+inventory[[#This Row],[gas2_net]]*GWP_gas2+inventory[[#This Row],[gas3_net]]*GWP_gas3</f>
        <v>4918.8111920297824</v>
      </c>
      <c r="F43" s="118">
        <f>inventory[[#This Row],[CO2_net]]+inventory[[#This Row],[CH4_net]]*GTP_CH4+inventory[[#This Row],[gas1_net]]*GTP_gas1+inventory[[#This Row],[gas2_net]]*GTP_gas2+inventory[[#This Row],[gas3_net]]*GTP_gas3</f>
        <v>2570.9331000621351</v>
      </c>
      <c r="G43" s="199">
        <f t="shared" si="10"/>
        <v>6752.7890590631341</v>
      </c>
      <c r="H43" s="200">
        <f t="shared" si="7"/>
        <v>6208.3043101066332</v>
      </c>
      <c r="I43" s="201">
        <f t="shared" si="8"/>
        <v>2990.3846939439477</v>
      </c>
      <c r="J43" s="201">
        <f t="shared" si="9"/>
        <v>7440.1093612930235</v>
      </c>
      <c r="K43" s="199">
        <f>K42+(inventory[[#This Row],[CO2_flux]]*Z43+inventory[[#This Row],[CH4_flux]]*AA43+inventory[[#This Row],[Gas1_flux]]*AB43+inventory[[#This Row],[Gas2_flux]]*AC43+inventory[[#This Row],[Gas3_flux]]*AD43+inventory[[#This Row],[Other_radfor]])/AGWP_CO2</f>
        <v>217.55715512859908</v>
      </c>
      <c r="L43" s="201">
        <f>L42+(inventory[[#This Row],[CO2_flux]]*AE43+inventory[[#This Row],[CH4_flux]]*AF43+inventory[[#This Row],[Gas1_flux]]*AG43+inventory[[#This Row],[Gas2_flux]]*AH43+inventory[[#This Row],[Gas3_flux]]*AI43+inventory[[#This Row],[Other_radfor]]*AJ43)/AGTP_CO2</f>
        <v>312.57320143698166</v>
      </c>
      <c r="N43" s="16">
        <v>4.0612992849385079E-14</v>
      </c>
      <c r="O43" s="16">
        <v>2.4750613907960079E-12</v>
      </c>
      <c r="P43" s="16">
        <f t="shared" si="0"/>
        <v>1.1111344544841676E-11</v>
      </c>
      <c r="Q43" s="16">
        <f t="shared" si="11"/>
        <v>-3.5199999999999995E-12</v>
      </c>
      <c r="R43" s="182">
        <f t="shared" si="11"/>
        <v>-3.5199999999999995E-12</v>
      </c>
      <c r="S43" s="16">
        <v>6.5497387731218096E-16</v>
      </c>
      <c r="T43" s="16">
        <v>1.9406772498195395E-14</v>
      </c>
      <c r="U43" s="24">
        <f t="shared" si="2"/>
        <v>1.8748311128607381E-13</v>
      </c>
      <c r="V43" s="24">
        <f t="shared" si="3"/>
        <v>-7.0215443845377134E-15</v>
      </c>
      <c r="W43" s="24">
        <f t="shared" si="4"/>
        <v>1.2939888043127186E-13</v>
      </c>
      <c r="Y43" s="16">
        <f t="shared" si="5"/>
        <v>64</v>
      </c>
      <c r="Z43" s="187" cm="1">
        <f t="array" ref="Z43">IF($A43&lt;=time_horizon,INDEX(N$7:N$507,time_horizon-$A43+1),0)</f>
        <v>6.4564356160130095E-14</v>
      </c>
      <c r="AA43" s="184" cm="1">
        <f t="array" ref="AA43">IF($A43&lt;=time_horizon,INDEX(O$7:O$507,time_horizon-$A43+1),0)</f>
        <v>2.6036695472498843E-12</v>
      </c>
      <c r="AB43" s="184" cm="1">
        <f t="array" ref="AB43">IF($A43&lt;=time_horizon,INDEX(P$7:P$507,time_horizon-$A43+1),0)</f>
        <v>1.7735573665571398E-11</v>
      </c>
      <c r="AC43" s="184" cm="1">
        <f t="array" ref="AC43">IF($A43&lt;=time_horizon,INDEX(Q$7:Q$507,time_horizon-$A43+1),0)</f>
        <v>-3.5199999999999995E-12</v>
      </c>
      <c r="AD43" s="185" cm="1">
        <f t="array" ref="AD43">IF($A43&lt;=time_horizon,INDEX(R$7:R$507,time_horizon-$A43+1),0)</f>
        <v>-3.5199999999999995E-12</v>
      </c>
      <c r="AE43" s="17" cm="1">
        <f t="array" ref="AE43">IF($A43&lt;=time_horizon,INDEX(S$7:S$507,time_horizon-$A43+1),0)</f>
        <v>5.8744104213608106E-16</v>
      </c>
      <c r="AF43" s="17" cm="1">
        <f t="array" ref="AF43">IF($A43&lt;=time_horizon,INDEX(T$7:T$507,time_horizon-$A43+1),0)</f>
        <v>4.5694903938416413E-15</v>
      </c>
      <c r="AG43" s="17" cm="1">
        <f t="array" ref="AG43">IF($A43&lt;=time_horizon,INDEX(U$7:U$507,time_horizon-$A43+1),0)</f>
        <v>1.5953705913250463E-13</v>
      </c>
      <c r="AH43" s="17" cm="1">
        <f t="array" ref="AH43">IF($A43&lt;=time_horizon,INDEX(V$7:V$507,time_horizon-$A43+1),0)</f>
        <v>-3.2841545343220682E-15</v>
      </c>
      <c r="AI43" s="17" cm="1">
        <f t="array" ref="AI43">IF($A43&lt;=time_horizon,INDEX(W$7:W$507,time_horizon-$A43+1),0)</f>
        <v>7.8238444213073595E-14</v>
      </c>
      <c r="AJ43" s="17">
        <f t="shared" si="6"/>
        <v>9.3630623565294847E-4</v>
      </c>
    </row>
    <row r="44" spans="1:36" x14ac:dyDescent="0.2">
      <c r="A44" s="96">
        <v>37</v>
      </c>
      <c r="B44" s="3">
        <f>inventory[[#This Row],[Integrated_rad_forcing]]</f>
        <v>2.7926445127491026E-10</v>
      </c>
      <c r="C44" s="3">
        <f>inventory[[#This Row],[Temp_change]]</f>
        <v>4.0001637432287301E-12</v>
      </c>
      <c r="E44" s="118">
        <f>inventory[[#This Row],[CO2_net]]+inventory[[#This Row],[CH4_net]]*GWP_CH4+inventory[[#This Row],[gas1_net]]*GWP_gas1+inventory[[#This Row],[gas2_net]]*GWP_gas2+inventory[[#This Row],[gas3_net]]*GWP_gas3</f>
        <v>4918.8111920297824</v>
      </c>
      <c r="F44" s="118">
        <f>inventory[[#This Row],[CO2_net]]+inventory[[#This Row],[CH4_net]]*GTP_CH4+inventory[[#This Row],[gas1_net]]*GTP_gas1+inventory[[#This Row],[gas2_net]]*GTP_gas2+inventory[[#This Row],[gas3_net]]*GTP_gas3</f>
        <v>2570.9331000621351</v>
      </c>
      <c r="G44" s="199">
        <f t="shared" si="10"/>
        <v>6723.8163049893146</v>
      </c>
      <c r="H44" s="200">
        <f t="shared" si="7"/>
        <v>6134.5062554196393</v>
      </c>
      <c r="I44" s="201">
        <f t="shared" si="8"/>
        <v>3045.0507765858911</v>
      </c>
      <c r="J44" s="201">
        <f t="shared" si="9"/>
        <v>7319.1409851288863</v>
      </c>
      <c r="K44" s="199">
        <f>K43+(inventory[[#This Row],[CO2_flux]]*Z44+inventory[[#This Row],[CH4_flux]]*AA44+inventory[[#This Row],[Gas1_flux]]*AB44+inventory[[#This Row],[Gas2_flux]]*AC44+inventory[[#This Row],[Gas3_flux]]*AD44+inventory[[#This Row],[Other_radfor]])/AGWP_CO2</f>
        <v>217.55715512859908</v>
      </c>
      <c r="L44" s="201">
        <f>L43+(inventory[[#This Row],[CO2_flux]]*AE44+inventory[[#This Row],[CH4_flux]]*AF44+inventory[[#This Row],[Gas1_flux]]*AG44+inventory[[#This Row],[Gas2_flux]]*AH44+inventory[[#This Row],[Gas3_flux]]*AI44+inventory[[#This Row],[Other_radfor]]*AJ44)/AGTP_CO2</f>
        <v>312.57320143698166</v>
      </c>
      <c r="N44" s="16">
        <v>4.1533622961663296E-14</v>
      </c>
      <c r="O44" s="16">
        <v>2.4861892745021761E-12</v>
      </c>
      <c r="P44" s="16">
        <f t="shared" si="0"/>
        <v>1.1375259704374911E-11</v>
      </c>
      <c r="Q44" s="16">
        <f t="shared" si="11"/>
        <v>-3.5199999999999995E-12</v>
      </c>
      <c r="R44" s="182">
        <f t="shared" si="11"/>
        <v>-3.5199999999999995E-12</v>
      </c>
      <c r="S44" s="16">
        <v>6.5207590907495023E-16</v>
      </c>
      <c r="T44" s="16">
        <v>1.8295192735237712E-14</v>
      </c>
      <c r="U44" s="24">
        <f t="shared" si="2"/>
        <v>1.8662695449588787E-13</v>
      </c>
      <c r="V44" s="24">
        <f t="shared" si="3"/>
        <v>-6.6043043389292038E-15</v>
      </c>
      <c r="W44" s="24">
        <f t="shared" si="4"/>
        <v>1.2723715644910086E-13</v>
      </c>
      <c r="Y44" s="16">
        <f t="shared" si="5"/>
        <v>63</v>
      </c>
      <c r="Z44" s="187" cm="1">
        <f t="array" ref="Z44">IF($A44&lt;=time_horizon,INDEX(N$7:N$507,time_horizon-$A44+1),0)</f>
        <v>6.3762663648776984E-14</v>
      </c>
      <c r="AA44" s="184" cm="1">
        <f t="array" ref="AA44">IF($A44&lt;=time_horizon,INDEX(O$7:O$507,time_horizon-$A44+1),0)</f>
        <v>2.6024083838235496E-12</v>
      </c>
      <c r="AB44" s="184" cm="1">
        <f t="array" ref="AB44">IF($A44&lt;=time_horizon,INDEX(P$7:P$507,time_horizon-$A44+1),0)</f>
        <v>1.7524440892840919E-11</v>
      </c>
      <c r="AC44" s="184" cm="1">
        <f t="array" ref="AC44">IF($A44&lt;=time_horizon,INDEX(Q$7:Q$507,time_horizon-$A44+1),0)</f>
        <v>-3.5199999999999995E-12</v>
      </c>
      <c r="AD44" s="185" cm="1">
        <f t="array" ref="AD44">IF($A44&lt;=time_horizon,INDEX(R$7:R$507,time_horizon-$A44+1),0)</f>
        <v>-3.5199999999999995E-12</v>
      </c>
      <c r="AE44" s="17" cm="1">
        <f t="array" ref="AE44">IF($A44&lt;=time_horizon,INDEX(S$7:S$507,time_horizon-$A44+1),0)</f>
        <v>5.8921346789164413E-16</v>
      </c>
      <c r="AF44" s="17" cm="1">
        <f t="array" ref="AF44">IF($A44&lt;=time_horizon,INDEX(T$7:T$507,time_horizon-$A44+1),0)</f>
        <v>4.747349545108101E-15</v>
      </c>
      <c r="AG44" s="17" cm="1">
        <f t="array" ref="AG44">IF($A44&lt;=time_horizon,INDEX(U$7:U$507,time_horizon-$A44+1),0)</f>
        <v>1.6052551957666293E-13</v>
      </c>
      <c r="AH44" s="17" cm="1">
        <f t="array" ref="AH44">IF($A44&lt;=time_horizon,INDEX(V$7:V$507,time_horizon-$A44+1),0)</f>
        <v>-3.3083017640751413E-15</v>
      </c>
      <c r="AI44" s="17" cm="1">
        <f t="array" ref="AI44">IF($A44&lt;=time_horizon,INDEX(W$7:W$507,time_horizon-$A44+1),0)</f>
        <v>7.9658694696636584E-14</v>
      </c>
      <c r="AJ44" s="17">
        <f t="shared" si="6"/>
        <v>9.4345165916952679E-4</v>
      </c>
    </row>
    <row r="45" spans="1:36" x14ac:dyDescent="0.2">
      <c r="A45" s="96">
        <v>38</v>
      </c>
      <c r="B45" s="3">
        <f>inventory[[#This Row],[Integrated_rad_forcing]]</f>
        <v>2.8417079842750071E-10</v>
      </c>
      <c r="C45" s="3">
        <f>inventory[[#This Row],[Temp_change]]</f>
        <v>3.9342758663161619E-12</v>
      </c>
      <c r="E45" s="118">
        <f>inventory[[#This Row],[CO2_net]]+inventory[[#This Row],[CH4_net]]*GWP_CH4+inventory[[#This Row],[gas1_net]]*GWP_gas1+inventory[[#This Row],[gas2_net]]*GWP_gas2+inventory[[#This Row],[gas3_net]]*GWP_gas3</f>
        <v>4918.8111920297824</v>
      </c>
      <c r="F45" s="118">
        <f>inventory[[#This Row],[CO2_net]]+inventory[[#This Row],[CH4_net]]*GTP_CH4+inventory[[#This Row],[gas1_net]]*GTP_gas1+inventory[[#This Row],[gas2_net]]*GTP_gas2+inventory[[#This Row],[gas3_net]]*GTP_gas3</f>
        <v>2570.9331000621351</v>
      </c>
      <c r="G45" s="199">
        <f t="shared" si="10"/>
        <v>6694.4983689369938</v>
      </c>
      <c r="H45" s="200">
        <f t="shared" si="7"/>
        <v>6060.3949387759321</v>
      </c>
      <c r="I45" s="201">
        <f t="shared" si="8"/>
        <v>3098.5487285772397</v>
      </c>
      <c r="J45" s="201">
        <f t="shared" si="9"/>
        <v>7198.5852550915297</v>
      </c>
      <c r="K45" s="199">
        <f>K44+(inventory[[#This Row],[CO2_flux]]*Z45+inventory[[#This Row],[CH4_flux]]*AA45+inventory[[#This Row],[Gas1_flux]]*AB45+inventory[[#This Row],[Gas2_flux]]*AC45+inventory[[#This Row],[Gas3_flux]]*AD45+inventory[[#This Row],[Other_radfor]])/AGWP_CO2</f>
        <v>217.55715512859908</v>
      </c>
      <c r="L45" s="201">
        <f>L44+(inventory[[#This Row],[CO2_flux]]*AE45+inventory[[#This Row],[CH4_flux]]*AF45+inventory[[#This Row],[Gas1_flux]]*AG45+inventory[[#This Row],[Gas2_flux]]*AH45+inventory[[#This Row],[Gas3_flux]]*AI45+inventory[[#This Row],[Other_radfor]]*AJ45)/AGTP_CO2</f>
        <v>312.57320143698166</v>
      </c>
      <c r="N45" s="16">
        <v>4.2448408045937524E-14</v>
      </c>
      <c r="O45" s="16">
        <v>2.4964549806788635E-12</v>
      </c>
      <c r="P45" s="16">
        <f t="shared" si="0"/>
        <v>1.1637002734989807E-11</v>
      </c>
      <c r="Q45" s="16">
        <f t="shared" si="11"/>
        <v>-3.5199999999999995E-12</v>
      </c>
      <c r="R45" s="182">
        <f t="shared" si="11"/>
        <v>-3.5199999999999995E-12</v>
      </c>
      <c r="S45" s="16">
        <v>6.4917813212859686E-16</v>
      </c>
      <c r="T45" s="16">
        <v>1.7247083976885268E-14</v>
      </c>
      <c r="U45" s="24">
        <f t="shared" si="2"/>
        <v>1.8573813955359566E-13</v>
      </c>
      <c r="V45" s="24">
        <f t="shared" si="3"/>
        <v>-6.2329885738326482E-15</v>
      </c>
      <c r="W45" s="24">
        <f t="shared" si="4"/>
        <v>1.2508351705748524E-13</v>
      </c>
      <c r="Y45" s="16">
        <f t="shared" si="5"/>
        <v>62</v>
      </c>
      <c r="Z45" s="187" cm="1">
        <f t="array" ref="Z45">IF($A45&lt;=time_horizon,INDEX(N$7:N$507,time_horizon-$A45+1),0)</f>
        <v>6.2957708737278048E-14</v>
      </c>
      <c r="AA45" s="184" cm="1">
        <f t="array" ref="AA45">IF($A45&lt;=time_horizon,INDEX(O$7:O$507,time_horizon-$A45+1),0)</f>
        <v>2.601041300088522E-12</v>
      </c>
      <c r="AB45" s="184" cm="1">
        <f t="array" ref="AB45">IF($A45&lt;=time_horizon,INDEX(P$7:P$507,time_horizon-$A45+1),0)</f>
        <v>1.7311555990931751E-11</v>
      </c>
      <c r="AC45" s="184" cm="1">
        <f t="array" ref="AC45">IF($A45&lt;=time_horizon,INDEX(Q$7:Q$507,time_horizon-$A45+1),0)</f>
        <v>-3.5199999999999995E-12</v>
      </c>
      <c r="AD45" s="185" cm="1">
        <f t="array" ref="AD45">IF($A45&lt;=time_horizon,INDEX(R$7:R$507,time_horizon-$A45+1),0)</f>
        <v>-3.5199999999999995E-12</v>
      </c>
      <c r="AE45" s="17" cm="1">
        <f t="array" ref="AE45">IF($A45&lt;=time_horizon,INDEX(S$7:S$507,time_horizon-$A45+1),0)</f>
        <v>5.9103177134284571E-16</v>
      </c>
      <c r="AF45" s="17" cm="1">
        <f t="array" ref="AF45">IF($A45&lt;=time_horizon,INDEX(T$7:T$507,time_horizon-$A45+1),0)</f>
        <v>4.9385757697095144E-15</v>
      </c>
      <c r="AG45" s="17" cm="1">
        <f t="array" ref="AG45">IF($A45&lt;=time_horizon,INDEX(U$7:U$507,time_horizon-$A45+1),0)</f>
        <v>1.6151962279868558E-13</v>
      </c>
      <c r="AH45" s="17" cm="1">
        <f t="array" ref="AH45">IF($A45&lt;=time_horizon,INDEX(V$7:V$507,time_horizon-$A45+1),0)</f>
        <v>-3.3345456671783168E-15</v>
      </c>
      <c r="AI45" s="17" cm="1">
        <f t="array" ref="AI45">IF($A45&lt;=time_horizon,INDEX(W$7:W$507,time_horizon-$A45+1),0)</f>
        <v>8.1108281701111863E-14</v>
      </c>
      <c r="AJ45" s="17">
        <f t="shared" si="6"/>
        <v>9.5122848709715919E-4</v>
      </c>
    </row>
    <row r="46" spans="1:36" x14ac:dyDescent="0.2">
      <c r="A46" s="96">
        <v>39</v>
      </c>
      <c r="B46" s="3">
        <f>inventory[[#This Row],[Integrated_rad_forcing]]</f>
        <v>2.8897238710880651E-10</v>
      </c>
      <c r="C46" s="3">
        <f>inventory[[#This Row],[Temp_change]]</f>
        <v>3.8687450882735254E-12</v>
      </c>
      <c r="E46" s="118">
        <f>inventory[[#This Row],[CO2_net]]+inventory[[#This Row],[CH4_net]]*GWP_CH4+inventory[[#This Row],[gas1_net]]*GWP_gas1+inventory[[#This Row],[gas2_net]]*GWP_gas2+inventory[[#This Row],[gas3_net]]*GWP_gas3</f>
        <v>4918.8111920297824</v>
      </c>
      <c r="F46" s="118">
        <f>inventory[[#This Row],[CO2_net]]+inventory[[#This Row],[CH4_net]]*GTP_CH4+inventory[[#This Row],[gas1_net]]*GTP_gas1+inventory[[#This Row],[gas2_net]]*GTP_gas2+inventory[[#This Row],[gas3_net]]*GTP_gas3</f>
        <v>2570.9331000621351</v>
      </c>
      <c r="G46" s="199">
        <f t="shared" si="10"/>
        <v>6664.8785198680644</v>
      </c>
      <c r="H46" s="200">
        <f t="shared" si="7"/>
        <v>5986.0856006583599</v>
      </c>
      <c r="I46" s="201">
        <f t="shared" si="8"/>
        <v>3150.9044125037381</v>
      </c>
      <c r="J46" s="201">
        <f t="shared" si="9"/>
        <v>7078.682912550893</v>
      </c>
      <c r="K46" s="199">
        <f>K45+(inventory[[#This Row],[CO2_flux]]*Z46+inventory[[#This Row],[CH4_flux]]*AA46+inventory[[#This Row],[Gas1_flux]]*AB46+inventory[[#This Row],[Gas2_flux]]*AC46+inventory[[#This Row],[Gas3_flux]]*AD46+inventory[[#This Row],[Other_radfor]])/AGWP_CO2</f>
        <v>217.55715512859908</v>
      </c>
      <c r="L46" s="201">
        <f>L45+(inventory[[#This Row],[CO2_flux]]*AE46+inventory[[#This Row],[CH4_flux]]*AF46+inventory[[#This Row],[Gas1_flux]]*AG46+inventory[[#This Row],[Gas2_flux]]*AH46+inventory[[#This Row],[Gas3_flux]]*AI46+inventory[[#This Row],[Other_radfor]]*AJ46)/AGTP_CO2</f>
        <v>312.57320143698166</v>
      </c>
      <c r="N46" s="16">
        <v>4.3357487499191044E-14</v>
      </c>
      <c r="O46" s="16">
        <v>2.5059253099965275E-12</v>
      </c>
      <c r="P46" s="16">
        <f t="shared" si="0"/>
        <v>1.1896591514189289E-11</v>
      </c>
      <c r="Q46" s="16">
        <f t="shared" si="11"/>
        <v>-3.5199999999999995E-12</v>
      </c>
      <c r="R46" s="182">
        <f t="shared" si="11"/>
        <v>-3.5199999999999995E-12</v>
      </c>
      <c r="S46" s="16">
        <v>6.4628963672822085E-16</v>
      </c>
      <c r="T46" s="16">
        <v>1.6260018945401445E-14</v>
      </c>
      <c r="U46" s="24">
        <f t="shared" si="2"/>
        <v>1.8482130028728157E-13</v>
      </c>
      <c r="V46" s="24">
        <f t="shared" si="3"/>
        <v>-5.9024450076870184E-15</v>
      </c>
      <c r="W46" s="24">
        <f t="shared" si="4"/>
        <v>1.2294211873858657E-13</v>
      </c>
      <c r="Y46" s="16">
        <f t="shared" si="5"/>
        <v>61</v>
      </c>
      <c r="Z46" s="187" cm="1">
        <f t="array" ref="Z46">IF($A46&lt;=time_horizon,INDEX(N$7:N$507,time_horizon-$A46+1),0)</f>
        <v>6.2149422273328662E-14</v>
      </c>
      <c r="AA46" s="184" cm="1">
        <f t="array" ref="AA46">IF($A46&lt;=time_horizon,INDEX(O$7:O$507,time_horizon-$A46+1),0)</f>
        <v>2.5995594002018365E-12</v>
      </c>
      <c r="AB46" s="184" cm="1">
        <f t="array" ref="AB46">IF($A46&lt;=time_horizon,INDEX(P$7:P$507,time_horizon-$A46+1),0)</f>
        <v>1.7096904419435895E-11</v>
      </c>
      <c r="AC46" s="184" cm="1">
        <f t="array" ref="AC46">IF($A46&lt;=time_horizon,INDEX(Q$7:Q$507,time_horizon-$A46+1),0)</f>
        <v>-3.5199999999999995E-12</v>
      </c>
      <c r="AD46" s="185" cm="1">
        <f t="array" ref="AD46">IF($A46&lt;=time_horizon,INDEX(R$7:R$507,time_horizon-$A46+1),0)</f>
        <v>-3.5199999999999995E-12</v>
      </c>
      <c r="AE46" s="17" cm="1">
        <f t="array" ref="AE46">IF($A46&lt;=time_horizon,INDEX(S$7:S$507,time_horizon-$A46+1),0)</f>
        <v>5.9289679802838911E-16</v>
      </c>
      <c r="AF46" s="17" cm="1">
        <f t="array" ref="AF46">IF($A46&lt;=time_horizon,INDEX(T$7:T$507,time_horizon-$A46+1),0)</f>
        <v>5.1441529603550427E-15</v>
      </c>
      <c r="AG46" s="17" cm="1">
        <f t="array" ref="AG46">IF($A46&lt;=time_horizon,INDEX(U$7:U$507,time_horizon-$A46+1),0)</f>
        <v>1.625191894029827E-13</v>
      </c>
      <c r="AH46" s="17" cm="1">
        <f t="array" ref="AH46">IF($A46&lt;=time_horizon,INDEX(V$7:V$507,time_horizon-$A46+1),0)</f>
        <v>-3.3631489748681364E-15</v>
      </c>
      <c r="AI46" s="17" cm="1">
        <f t="array" ref="AI46">IF($A46&lt;=time_horizon,INDEX(W$7:W$507,time_horizon-$A46+1),0)</f>
        <v>8.2587636666301999E-14</v>
      </c>
      <c r="AJ46" s="17">
        <f t="shared" si="6"/>
        <v>9.5971587892426191E-4</v>
      </c>
    </row>
    <row r="47" spans="1:36" x14ac:dyDescent="0.2">
      <c r="A47" s="96">
        <v>40</v>
      </c>
      <c r="B47" s="3">
        <f>inventory[[#This Row],[Integrated_rad_forcing]]</f>
        <v>2.9367153365329516E-10</v>
      </c>
      <c r="C47" s="3">
        <f>inventory[[#This Row],[Temp_change]]</f>
        <v>3.8036845300949891E-12</v>
      </c>
      <c r="E47" s="118">
        <f>inventory[[#This Row],[CO2_net]]+inventory[[#This Row],[CH4_net]]*GWP_CH4+inventory[[#This Row],[gas1_net]]*GWP_gas1+inventory[[#This Row],[gas2_net]]*GWP_gas2+inventory[[#This Row],[gas3_net]]*GWP_gas3</f>
        <v>4918.8111920297824</v>
      </c>
      <c r="F47" s="118">
        <f>inventory[[#This Row],[CO2_net]]+inventory[[#This Row],[CH4_net]]*GTP_CH4+inventory[[#This Row],[gas1_net]]*GTP_gas1+inventory[[#This Row],[gas2_net]]*GTP_gas2+inventory[[#This Row],[gas3_net]]*GTP_gas3</f>
        <v>2570.9331000621351</v>
      </c>
      <c r="G47" s="199">
        <f t="shared" si="10"/>
        <v>6634.9960158861404</v>
      </c>
      <c r="H47" s="200">
        <f t="shared" si="7"/>
        <v>5911.6832505679513</v>
      </c>
      <c r="I47" s="201">
        <f t="shared" si="8"/>
        <v>3202.1430852716517</v>
      </c>
      <c r="J47" s="201">
        <f t="shared" si="9"/>
        <v>6959.6409361603137</v>
      </c>
      <c r="K47" s="199">
        <f>K46+(inventory[[#This Row],[CO2_flux]]*Z47+inventory[[#This Row],[CH4_flux]]*AA47+inventory[[#This Row],[Gas1_flux]]*AB47+inventory[[#This Row],[Gas2_flux]]*AC47+inventory[[#This Row],[Gas3_flux]]*AD47+inventory[[#This Row],[Other_radfor]])/AGWP_CO2</f>
        <v>217.55715512859908</v>
      </c>
      <c r="L47" s="201">
        <f>L46+(inventory[[#This Row],[CO2_flux]]*AE47+inventory[[#This Row],[CH4_flux]]*AF47+inventory[[#This Row],[Gas1_flux]]*AG47+inventory[[#This Row],[Gas2_flux]]*AH47+inventory[[#This Row],[Gas3_flux]]*AI47+inventory[[#This Row],[Other_radfor]]*AJ47)/AGTP_CO2</f>
        <v>312.57320143698166</v>
      </c>
      <c r="N47" s="16">
        <v>4.4260996231219848E-14</v>
      </c>
      <c r="O47" s="16">
        <v>2.5146618874751111E-12</v>
      </c>
      <c r="P47" s="16">
        <f t="shared" si="0"/>
        <v>1.2154043772337188E-11</v>
      </c>
      <c r="Q47" s="16">
        <f t="shared" ref="Q47:R66" si="12">A_gas2*life_gas2*(1-EXP(-$A47/life_gas2))</f>
        <v>-3.5199999999999995E-12</v>
      </c>
      <c r="R47" s="182">
        <f t="shared" si="12"/>
        <v>-3.5199999999999995E-12</v>
      </c>
      <c r="S47" s="16">
        <v>6.4341818884317911E-16</v>
      </c>
      <c r="T47" s="16">
        <v>1.5331479045131532E-14</v>
      </c>
      <c r="U47" s="24">
        <f t="shared" si="2"/>
        <v>1.8388054270139553E-13</v>
      </c>
      <c r="V47" s="24">
        <f t="shared" si="3"/>
        <v>-5.6080997947190241E-15</v>
      </c>
      <c r="W47" s="24">
        <f t="shared" si="4"/>
        <v>1.2081654040593656E-13</v>
      </c>
      <c r="Y47" s="16">
        <f t="shared" si="5"/>
        <v>60</v>
      </c>
      <c r="Z47" s="187" cm="1">
        <f t="array" ref="Z47">IF($A47&lt;=time_horizon,INDEX(N$7:N$507,time_horizon-$A47+1),0)</f>
        <v>6.1337733237209595E-14</v>
      </c>
      <c r="AA47" s="184" cm="1">
        <f t="array" ref="AA47">IF($A47&lt;=time_horizon,INDEX(O$7:O$507,time_horizon-$A47+1),0)</f>
        <v>2.5979530411925876E-12</v>
      </c>
      <c r="AB47" s="184" cm="1">
        <f t="array" ref="AB47">IF($A47&lt;=time_horizon,INDEX(P$7:P$507,time_horizon-$A47+1),0)</f>
        <v>1.6880471517278754E-11</v>
      </c>
      <c r="AC47" s="184" cm="1">
        <f t="array" ref="AC47">IF($A47&lt;=time_horizon,INDEX(Q$7:Q$507,time_horizon-$A47+1),0)</f>
        <v>-3.5199999999999995E-12</v>
      </c>
      <c r="AD47" s="185" cm="1">
        <f t="array" ref="AD47">IF($A47&lt;=time_horizon,INDEX(R$7:R$507,time_horizon-$A47+1),0)</f>
        <v>-3.5199999999999995E-12</v>
      </c>
      <c r="AE47" s="17" cm="1">
        <f t="array" ref="AE47">IF($A47&lt;=time_horizon,INDEX(S$7:S$507,time_horizon-$A47+1),0)</f>
        <v>5.9480936003589338E-16</v>
      </c>
      <c r="AF47" s="17" cm="1">
        <f t="array" ref="AF47">IF($A47&lt;=time_horizon,INDEX(T$7:T$507,time_horizon-$A47+1),0)</f>
        <v>5.3651302472525793E-15</v>
      </c>
      <c r="AG47" s="17" cm="1">
        <f t="array" ref="AG47">IF($A47&lt;=time_horizon,INDEX(U$7:U$507,time_horizon-$A47+1),0)</f>
        <v>1.6352401014349636E-13</v>
      </c>
      <c r="AH47" s="17" cm="1">
        <f t="array" ref="AH47">IF($A47&lt;=time_horizon,INDEX(V$7:V$507,time_horizon-$A47+1),0)</f>
        <v>-3.394407628082838E-15</v>
      </c>
      <c r="AI47" s="17" cm="1">
        <f t="array" ref="AI47">IF($A47&lt;=time_horizon,INDEX(W$7:W$507,time_horizon-$A47+1),0)</f>
        <v>8.4097172169987731E-14</v>
      </c>
      <c r="AJ47" s="17">
        <f t="shared" si="6"/>
        <v>9.6900300013708649E-4</v>
      </c>
    </row>
    <row r="48" spans="1:36" x14ac:dyDescent="0.2">
      <c r="A48" s="96">
        <v>41</v>
      </c>
      <c r="B48" s="3">
        <f>inventory[[#This Row],[Integrated_rad_forcing]]</f>
        <v>2.9827050035071688E-10</v>
      </c>
      <c r="C48" s="3">
        <f>inventory[[#This Row],[Temp_change]]</f>
        <v>3.7391910321158234E-12</v>
      </c>
      <c r="E48" s="118">
        <f>inventory[[#This Row],[CO2_net]]+inventory[[#This Row],[CH4_net]]*GWP_CH4+inventory[[#This Row],[gas1_net]]*GWP_gas1+inventory[[#This Row],[gas2_net]]*GWP_gas2+inventory[[#This Row],[gas3_net]]*GWP_gas3</f>
        <v>4918.8111920297824</v>
      </c>
      <c r="F48" s="118">
        <f>inventory[[#This Row],[CO2_net]]+inventory[[#This Row],[CH4_net]]*GTP_CH4+inventory[[#This Row],[gas1_net]]*GTP_gas1+inventory[[#This Row],[gas2_net]]*GTP_gas2+inventory[[#This Row],[gas3_net]]*GTP_gas3</f>
        <v>2570.9331000621351</v>
      </c>
      <c r="G48" s="199">
        <f t="shared" si="10"/>
        <v>6604.8865426767907</v>
      </c>
      <c r="H48" s="200">
        <f t="shared" si="7"/>
        <v>5837.2835222914309</v>
      </c>
      <c r="I48" s="201">
        <f t="shared" si="8"/>
        <v>3252.2894144930924</v>
      </c>
      <c r="J48" s="201">
        <f t="shared" si="9"/>
        <v>6841.6365156831071</v>
      </c>
      <c r="K48" s="199">
        <f>K47+(inventory[[#This Row],[CO2_flux]]*Z48+inventory[[#This Row],[CH4_flux]]*AA48+inventory[[#This Row],[Gas1_flux]]*AB48+inventory[[#This Row],[Gas2_flux]]*AC48+inventory[[#This Row],[Gas3_flux]]*AD48+inventory[[#This Row],[Other_radfor]])/AGWP_CO2</f>
        <v>217.55715512859908</v>
      </c>
      <c r="L48" s="201">
        <f>L47+(inventory[[#This Row],[CO2_flux]]*AE48+inventory[[#This Row],[CH4_flux]]*AF48+inventory[[#This Row],[Gas1_flux]]*AG48+inventory[[#This Row],[Gas2_flux]]*AH48+inventory[[#This Row],[Gas3_flux]]*AI48+inventory[[#This Row],[Other_radfor]]*AJ48)/AGTP_CO2</f>
        <v>312.57320143698166</v>
      </c>
      <c r="N48" s="16">
        <v>4.5159064947364788E-14</v>
      </c>
      <c r="O48" s="16">
        <v>2.5227215634883759E-12</v>
      </c>
      <c r="P48" s="16">
        <f t="shared" si="0"/>
        <v>1.2409377093869226E-11</v>
      </c>
      <c r="Q48" s="16">
        <f t="shared" si="12"/>
        <v>-3.5199999999999995E-12</v>
      </c>
      <c r="R48" s="182">
        <f t="shared" si="12"/>
        <v>-3.5199999999999995E-12</v>
      </c>
      <c r="S48" s="16">
        <v>6.4057039851441044E-16</v>
      </c>
      <c r="T48" s="16">
        <v>1.4458892793597822E-14</v>
      </c>
      <c r="U48" s="24">
        <f t="shared" si="2"/>
        <v>1.8291950427999123E-13</v>
      </c>
      <c r="V48" s="24">
        <f t="shared" si="3"/>
        <v>-5.3458924269663125E-15</v>
      </c>
      <c r="W48" s="24">
        <f t="shared" si="4"/>
        <v>1.1870985066796616E-13</v>
      </c>
      <c r="Y48" s="16">
        <f t="shared" si="5"/>
        <v>59</v>
      </c>
      <c r="Z48" s="187" cm="1">
        <f t="array" ref="Z48">IF($A48&lt;=time_horizon,INDEX(N$7:N$507,time_horizon-$A48+1),0)</f>
        <v>6.0522568689318936E-14</v>
      </c>
      <c r="AA48" s="184" cm="1">
        <f t="array" ref="AA48">IF($A48&lt;=time_horizon,INDEX(O$7:O$507,time_horizon-$A48+1),0)</f>
        <v>2.5962117702135029E-12</v>
      </c>
      <c r="AB48" s="184" cm="1">
        <f t="array" ref="AB48">IF($A48&lt;=time_horizon,INDEX(P$7:P$507,time_horizon-$A48+1),0)</f>
        <v>1.666224250171774E-11</v>
      </c>
      <c r="AC48" s="184" cm="1">
        <f t="array" ref="AC48">IF($A48&lt;=time_horizon,INDEX(Q$7:Q$507,time_horizon-$A48+1),0)</f>
        <v>-3.5199999999999995E-12</v>
      </c>
      <c r="AD48" s="185" cm="1">
        <f t="array" ref="AD48">IF($A48&lt;=time_horizon,INDEX(R$7:R$507,time_horizon-$A48+1),0)</f>
        <v>-3.5199999999999995E-12</v>
      </c>
      <c r="AE48" s="17" cm="1">
        <f t="array" ref="AE48">IF($A48&lt;=time_horizon,INDEX(S$7:S$507,time_horizon-$A48+1),0)</f>
        <v>5.9677022780219209E-16</v>
      </c>
      <c r="AF48" s="17" cm="1">
        <f t="array" ref="AF48">IF($A48&lt;=time_horizon,INDEX(T$7:T$507,time_horizon-$A48+1),0)</f>
        <v>5.60262527826367E-15</v>
      </c>
      <c r="AG48" s="17" cm="1">
        <f t="array" ref="AG48">IF($A48&lt;=time_horizon,INDEX(U$7:U$507,time_horizon-$A48+1),0)</f>
        <v>1.6453384209097367E-13</v>
      </c>
      <c r="AH48" s="17" cm="1">
        <f t="array" ref="AH48">IF($A48&lt;=time_horizon,INDEX(V$7:V$507,time_horizon-$A48+1),0)</f>
        <v>-3.4286549759369736E-15</v>
      </c>
      <c r="AI48" s="17" cm="1">
        <f t="array" ref="AI48">IF($A48&lt;=time_horizon,INDEX(W$7:W$507,time_horizon-$A48+1),0)</f>
        <v>8.5637277894402107E-14</v>
      </c>
      <c r="AJ48" s="17">
        <f t="shared" si="6"/>
        <v>9.7919028721032628E-4</v>
      </c>
    </row>
    <row r="49" spans="1:36" x14ac:dyDescent="0.2">
      <c r="A49" s="96">
        <v>42</v>
      </c>
      <c r="B49" s="3">
        <f>inventory[[#This Row],[Integrated_rad_forcing]]</f>
        <v>3.0277149689380729E-10</v>
      </c>
      <c r="C49" s="3">
        <f>inventory[[#This Row],[Temp_change]]</f>
        <v>3.6753470783302312E-12</v>
      </c>
      <c r="E49" s="118">
        <f>inventory[[#This Row],[CO2_net]]+inventory[[#This Row],[CH4_net]]*GWP_CH4+inventory[[#This Row],[gas1_net]]*GWP_gas1+inventory[[#This Row],[gas2_net]]*GWP_gas2+inventory[[#This Row],[gas3_net]]*GWP_gas3</f>
        <v>4918.8111920297824</v>
      </c>
      <c r="F49" s="118">
        <f>inventory[[#This Row],[CO2_net]]+inventory[[#This Row],[CH4_net]]*GTP_CH4+inventory[[#This Row],[gas1_net]]*GTP_gas1+inventory[[#This Row],[gas2_net]]*GTP_gas2+inventory[[#This Row],[gas3_net]]*GTP_gas3</f>
        <v>2570.9331000621351</v>
      </c>
      <c r="G49" s="199">
        <f t="shared" si="10"/>
        <v>6574.5825969353509</v>
      </c>
      <c r="H49" s="200">
        <f t="shared" si="7"/>
        <v>5762.9734571971894</v>
      </c>
      <c r="I49" s="201">
        <f t="shared" si="8"/>
        <v>3301.3674942715165</v>
      </c>
      <c r="J49" s="201">
        <f t="shared" si="9"/>
        <v>6724.8205729368146</v>
      </c>
      <c r="K49" s="199">
        <f>K48+(inventory[[#This Row],[CO2_flux]]*Z49+inventory[[#This Row],[CH4_flux]]*AA49+inventory[[#This Row],[Gas1_flux]]*AB49+inventory[[#This Row],[Gas2_flux]]*AC49+inventory[[#This Row],[Gas3_flux]]*AD49+inventory[[#This Row],[Other_radfor]])/AGWP_CO2</f>
        <v>217.55715512859908</v>
      </c>
      <c r="L49" s="201">
        <f>L48+(inventory[[#This Row],[CO2_flux]]*AE49+inventory[[#This Row],[CH4_flux]]*AF49+inventory[[#This Row],[Gas1_flux]]*AG49+inventory[[#This Row],[Gas2_flux]]*AH49+inventory[[#This Row],[Gas3_flux]]*AI49+inventory[[#This Row],[Other_radfor]]*AJ49)/AGTP_CO2</f>
        <v>312.57320143698166</v>
      </c>
      <c r="N49" s="16">
        <v>4.6051820390079207E-14</v>
      </c>
      <c r="O49" s="16">
        <v>2.530156783698811E-12</v>
      </c>
      <c r="P49" s="16">
        <f t="shared" si="0"/>
        <v>1.266260891849409E-11</v>
      </c>
      <c r="Q49" s="16">
        <f t="shared" si="12"/>
        <v>-3.5199999999999995E-12</v>
      </c>
      <c r="R49" s="182">
        <f t="shared" si="12"/>
        <v>-3.5199999999999995E-12</v>
      </c>
      <c r="S49" s="16">
        <v>6.3775186639810224E-16</v>
      </c>
      <c r="T49" s="16">
        <v>1.363966775578204E-14</v>
      </c>
      <c r="U49" s="24">
        <f t="shared" si="2"/>
        <v>1.819414066335773E-13</v>
      </c>
      <c r="V49" s="24">
        <f t="shared" si="3"/>
        <v>-5.1122181200909427E-15</v>
      </c>
      <c r="W49" s="24">
        <f t="shared" si="4"/>
        <v>1.1662466748861652E-13</v>
      </c>
      <c r="Y49" s="16">
        <f t="shared" si="5"/>
        <v>58</v>
      </c>
      <c r="Z49" s="187" cm="1">
        <f t="array" ref="Z49">IF($A49&lt;=time_horizon,INDEX(N$7:N$507,time_horizon-$A49+1),0)</f>
        <v>5.9703853716040822E-14</v>
      </c>
      <c r="AA49" s="184" cm="1">
        <f t="array" ref="AA49">IF($A49&lt;=time_horizon,INDEX(O$7:O$507,time_horizon-$A49+1),0)</f>
        <v>2.5943242565225128E-12</v>
      </c>
      <c r="AB49" s="184" cm="1">
        <f t="array" ref="AB49">IF($A49&lt;=time_horizon,INDEX(P$7:P$507,time_horizon-$A49+1),0)</f>
        <v>1.6442202467332633E-11</v>
      </c>
      <c r="AC49" s="184" cm="1">
        <f t="array" ref="AC49">IF($A49&lt;=time_horizon,INDEX(Q$7:Q$507,time_horizon-$A49+1),0)</f>
        <v>-3.5199999999999995E-12</v>
      </c>
      <c r="AD49" s="185" cm="1">
        <f t="array" ref="AD49">IF($A49&lt;=time_horizon,INDEX(R$7:R$507,time_horizon-$A49+1),0)</f>
        <v>-3.5199999999999995E-12</v>
      </c>
      <c r="AE49" s="17" cm="1">
        <f t="array" ref="AE49">IF($A49&lt;=time_horizon,INDEX(S$7:S$507,time_horizon-$A49+1),0)</f>
        <v>5.9878012075013337E-16</v>
      </c>
      <c r="AF49" s="17" cm="1">
        <f t="array" ref="AF49">IF($A49&lt;=time_horizon,INDEX(T$7:T$507,time_horizon-$A49+1),0)</f>
        <v>5.8578274965550094E-15</v>
      </c>
      <c r="AG49" s="17" cm="1">
        <f t="array" ref="AG49">IF($A49&lt;=time_horizon,INDEX(U$7:U$507,time_horizon-$A49+1),0)</f>
        <v>1.6554840431520519E-13</v>
      </c>
      <c r="AH49" s="17" cm="1">
        <f t="array" ref="AH49">IF($A49&lt;=time_horizon,INDEX(V$7:V$507,time_horizon-$A49+1),0)</f>
        <v>-3.4662665049820795E-15</v>
      </c>
      <c r="AI49" s="17" cm="1">
        <f t="array" ref="AI49">IF($A49&lt;=time_horizon,INDEX(W$7:W$507,time_horizon-$A49+1),0)</f>
        <v>8.7208316045720815E-14</v>
      </c>
      <c r="AJ49" s="17">
        <f t="shared" si="6"/>
        <v>9.9039087252150845E-4</v>
      </c>
    </row>
    <row r="50" spans="1:36" x14ac:dyDescent="0.2">
      <c r="A50" s="96">
        <v>43</v>
      </c>
      <c r="B50" s="3">
        <f>inventory[[#This Row],[Integrated_rad_forcing]]</f>
        <v>3.0717668177389272E-10</v>
      </c>
      <c r="C50" s="3">
        <f>inventory[[#This Row],[Temp_change]]</f>
        <v>3.6122225011755953E-12</v>
      </c>
      <c r="E50" s="118">
        <f>inventory[[#This Row],[CO2_net]]+inventory[[#This Row],[CH4_net]]*GWP_CH4+inventory[[#This Row],[gas1_net]]*GWP_gas1+inventory[[#This Row],[gas2_net]]*GWP_gas2+inventory[[#This Row],[gas3_net]]*GWP_gas3</f>
        <v>4918.8111920297824</v>
      </c>
      <c r="F50" s="118">
        <f>inventory[[#This Row],[CO2_net]]+inventory[[#This Row],[CH4_net]]*GTP_CH4+inventory[[#This Row],[gas1_net]]*GTP_gas1+inventory[[#This Row],[gas2_net]]*GTP_gas2+inventory[[#This Row],[gas3_net]]*GTP_gas3</f>
        <v>2570.9331000621351</v>
      </c>
      <c r="G50" s="199">
        <f t="shared" si="10"/>
        <v>6544.1138223620728</v>
      </c>
      <c r="H50" s="200">
        <f t="shared" si="7"/>
        <v>5688.8322212112816</v>
      </c>
      <c r="I50" s="201">
        <f t="shared" si="8"/>
        <v>3349.4008604191604</v>
      </c>
      <c r="J50" s="201">
        <f t="shared" si="9"/>
        <v>6609.3208810545748</v>
      </c>
      <c r="K50" s="199">
        <f>K49+(inventory[[#This Row],[CO2_flux]]*Z50+inventory[[#This Row],[CH4_flux]]*AA50+inventory[[#This Row],[Gas1_flux]]*AB50+inventory[[#This Row],[Gas2_flux]]*AC50+inventory[[#This Row],[Gas3_flux]]*AD50+inventory[[#This Row],[Other_radfor]])/AGWP_CO2</f>
        <v>217.55715512859908</v>
      </c>
      <c r="L50" s="201">
        <f>L49+(inventory[[#This Row],[CO2_flux]]*AE50+inventory[[#This Row],[CH4_flux]]*AF50+inventory[[#This Row],[Gas1_flux]]*AG50+inventory[[#This Row],[Gas2_flux]]*AH50+inventory[[#This Row],[Gas3_flux]]*AI50+inventory[[#This Row],[Other_radfor]]*AJ50)/AGTP_CO2</f>
        <v>312.57320143698166</v>
      </c>
      <c r="N50" s="16">
        <v>4.6939385547395394E-14</v>
      </c>
      <c r="O50" s="16">
        <v>2.5370159303303479E-12</v>
      </c>
      <c r="P50" s="16">
        <f t="shared" si="0"/>
        <v>1.2913756542384574E-11</v>
      </c>
      <c r="Q50" s="16">
        <f t="shared" si="12"/>
        <v>-3.5199999999999995E-12</v>
      </c>
      <c r="R50" s="182">
        <f t="shared" si="12"/>
        <v>-3.5199999999999995E-12</v>
      </c>
      <c r="S50" s="16">
        <v>6.3496731151731364E-16</v>
      </c>
      <c r="T50" s="16">
        <v>1.2871216879938287E-14</v>
      </c>
      <c r="U50" s="24">
        <f t="shared" si="2"/>
        <v>1.8094910223666236E-13</v>
      </c>
      <c r="V50" s="24">
        <f t="shared" si="3"/>
        <v>-4.9038766654908183E-15</v>
      </c>
      <c r="W50" s="24">
        <f t="shared" si="4"/>
        <v>1.1456321109951873E-13</v>
      </c>
      <c r="Y50" s="16">
        <f t="shared" si="5"/>
        <v>57</v>
      </c>
      <c r="Z50" s="187" cm="1">
        <f t="array" ref="Z50">IF($A50&lt;=time_horizon,INDEX(N$7:N$507,time_horizon-$A50+1),0)</f>
        <v>5.8881511373850697E-14</v>
      </c>
      <c r="AA50" s="184" cm="1">
        <f t="array" ref="AA50">IF($A50&lt;=time_horizon,INDEX(O$7:O$507,time_horizon-$A50+1),0)</f>
        <v>2.5922782177517133E-12</v>
      </c>
      <c r="AB50" s="184" cm="1">
        <f t="array" ref="AB50">IF($A50&lt;=time_horizon,INDEX(P$7:P$507,time_horizon-$A50+1),0)</f>
        <v>1.6220336385007455E-11</v>
      </c>
      <c r="AC50" s="184" cm="1">
        <f t="array" ref="AC50">IF($A50&lt;=time_horizon,INDEX(Q$7:Q$507,time_horizon-$A50+1),0)</f>
        <v>-3.5199999999999995E-12</v>
      </c>
      <c r="AD50" s="185" cm="1">
        <f t="array" ref="AD50">IF($A50&lt;=time_horizon,INDEX(R$7:R$507,time_horizon-$A50+1),0)</f>
        <v>-3.5199999999999995E-12</v>
      </c>
      <c r="AE50" s="17" cm="1">
        <f t="array" ref="AE50">IF($A50&lt;=time_horizon,INDEX(S$7:S$507,time_horizon-$A50+1),0)</f>
        <v>6.0083969660691871E-16</v>
      </c>
      <c r="AF50" s="17" cm="1">
        <f t="array" ref="AF50">IF($A50&lt;=time_horizon,INDEX(T$7:T$507,time_horizon-$A50+1),0)</f>
        <v>6.1320013803916623E-15</v>
      </c>
      <c r="AG50" s="17" cm="1">
        <f t="array" ref="AG50">IF($A50&lt;=time_horizon,INDEX(U$7:U$507,time_horizon-$A50+1),0)</f>
        <v>1.6656737302090537E-13</v>
      </c>
      <c r="AH50" s="17" cm="1">
        <f t="array" ref="AH50">IF($A50&lt;=time_horizon,INDEX(V$7:V$507,time_horizon-$A50+1),0)</f>
        <v>-3.5076651663572692E-15</v>
      </c>
      <c r="AI50" s="17" cm="1">
        <f t="array" ref="AI50">IF($A50&lt;=time_horizon,INDEX(W$7:W$507,time_horizon-$A50+1),0)</f>
        <v>8.8810616156584212E-14</v>
      </c>
      <c r="AJ50" s="17">
        <f t="shared" si="6"/>
        <v>1.002732189407714E-3</v>
      </c>
    </row>
    <row r="51" spans="1:36" x14ac:dyDescent="0.2">
      <c r="A51" s="96">
        <v>44</v>
      </c>
      <c r="B51" s="3">
        <f>inventory[[#This Row],[Integrated_rad_forcing]]</f>
        <v>3.1148816362711781E-10</v>
      </c>
      <c r="C51" s="3">
        <f>inventory[[#This Row],[Temp_change]]</f>
        <v>3.549875991611178E-12</v>
      </c>
      <c r="E51" s="118">
        <f>inventory[[#This Row],[CO2_net]]+inventory[[#This Row],[CH4_net]]*GWP_CH4+inventory[[#This Row],[gas1_net]]*GWP_gas1+inventory[[#This Row],[gas2_net]]*GWP_gas2+inventory[[#This Row],[gas3_net]]*GWP_gas3</f>
        <v>4918.8111920297824</v>
      </c>
      <c r="F51" s="118">
        <f>inventory[[#This Row],[CO2_net]]+inventory[[#This Row],[CH4_net]]*GTP_CH4+inventory[[#This Row],[gas1_net]]*GTP_gas1+inventory[[#This Row],[gas2_net]]*GTP_gas2+inventory[[#This Row],[gas3_net]]*GTP_gas3</f>
        <v>2570.9331000621351</v>
      </c>
      <c r="G51" s="199">
        <f t="shared" si="10"/>
        <v>6513.5073046864409</v>
      </c>
      <c r="H51" s="200">
        <f t="shared" si="7"/>
        <v>5614.9317608020892</v>
      </c>
      <c r="I51" s="201">
        <f t="shared" si="8"/>
        <v>3396.4125051360706</v>
      </c>
      <c r="J51" s="201">
        <f t="shared" si="9"/>
        <v>6495.2448274917433</v>
      </c>
      <c r="K51" s="199">
        <f>K50+(inventory[[#This Row],[CO2_flux]]*Z51+inventory[[#This Row],[CH4_flux]]*AA51+inventory[[#This Row],[Gas1_flux]]*AB51+inventory[[#This Row],[Gas2_flux]]*AC51+inventory[[#This Row],[Gas3_flux]]*AD51+inventory[[#This Row],[Other_radfor]])/AGWP_CO2</f>
        <v>217.55715512859908</v>
      </c>
      <c r="L51" s="201">
        <f>L50+(inventory[[#This Row],[CO2_flux]]*AE51+inventory[[#This Row],[CH4_flux]]*AF51+inventory[[#This Row],[Gas1_flux]]*AG51+inventory[[#This Row],[Gas2_flux]]*AH51+inventory[[#This Row],[Gas3_flux]]*AI51+inventory[[#This Row],[Other_radfor]]*AJ51)/AGTP_CO2</f>
        <v>312.57320143698166</v>
      </c>
      <c r="N51" s="16">
        <v>4.7821879834694192E-14</v>
      </c>
      <c r="O51" s="16">
        <v>2.543343636999599E-12</v>
      </c>
      <c r="P51" s="16">
        <f t="shared" si="0"/>
        <v>1.3162837119358964E-11</v>
      </c>
      <c r="Q51" s="16">
        <f t="shared" si="12"/>
        <v>-3.5199999999999995E-12</v>
      </c>
      <c r="R51" s="182">
        <f t="shared" si="12"/>
        <v>-3.5199999999999995E-12</v>
      </c>
      <c r="S51" s="16">
        <v>6.3222068278601495E-16</v>
      </c>
      <c r="T51" s="16">
        <v>1.2150980019347106E-14</v>
      </c>
      <c r="U51" s="24">
        <f t="shared" si="2"/>
        <v>1.7994511591922496E-13</v>
      </c>
      <c r="V51" s="24">
        <f t="shared" si="3"/>
        <v>-4.7180270229674806E-15</v>
      </c>
      <c r="W51" s="24">
        <f t="shared" si="4"/>
        <v>1.1252735092230234E-13</v>
      </c>
      <c r="Y51" s="16">
        <f t="shared" si="5"/>
        <v>56</v>
      </c>
      <c r="Z51" s="187" cm="1">
        <f t="array" ref="Z51">IF($A51&lt;=time_horizon,INDEX(N$7:N$507,time_horizon-$A51+1),0)</f>
        <v>5.8055462631539502E-14</v>
      </c>
      <c r="AA51" s="184" cm="1">
        <f t="array" ref="AA51">IF($A51&lt;=time_horizon,INDEX(O$7:O$507,time_horizon-$A51+1),0)</f>
        <v>2.5900603399839399E-12</v>
      </c>
      <c r="AB51" s="184" cm="1">
        <f t="array" ref="AB51">IF($A51&lt;=time_horizon,INDEX(P$7:P$507,time_horizon-$A51+1),0)</f>
        <v>1.5996629100904014E-11</v>
      </c>
      <c r="AC51" s="184" cm="1">
        <f t="array" ref="AC51">IF($A51&lt;=time_horizon,INDEX(Q$7:Q$507,time_horizon-$A51+1),0)</f>
        <v>-3.5199999999999995E-12</v>
      </c>
      <c r="AD51" s="185" cm="1">
        <f t="array" ref="AD51">IF($A51&lt;=time_horizon,INDEX(R$7:R$507,time_horizon-$A51+1),0)</f>
        <v>-3.5199999999999995E-12</v>
      </c>
      <c r="AE51" s="17" cm="1">
        <f t="array" ref="AE51">IF($A51&lt;=time_horizon,INDEX(S$7:S$507,time_horizon-$A51+1),0)</f>
        <v>6.029495392280611E-16</v>
      </c>
      <c r="AF51" s="17" cm="1">
        <f t="array" ref="AF51">IF($A51&lt;=time_horizon,INDEX(T$7:T$507,time_horizon-$A51+1),0)</f>
        <v>6.4264896023046967E-15</v>
      </c>
      <c r="AG51" s="17" cm="1">
        <f t="array" ref="AG51">IF($A51&lt;=time_horizon,INDEX(U$7:U$507,time_horizon-$A51+1),0)</f>
        <v>1.6759037606815761E-13</v>
      </c>
      <c r="AH51" s="17" cm="1">
        <f t="array" ref="AH51">IF($A51&lt;=time_horizon,INDEX(V$7:V$507,time_horizon-$A51+1),0)</f>
        <v>-3.5533273764171115E-15</v>
      </c>
      <c r="AI51" s="17" cm="1">
        <f t="array" ref="AI51">IF($A51&lt;=time_horizon,INDEX(W$7:W$507,time_horizon-$A51+1),0)</f>
        <v>9.0444469192799966E-14</v>
      </c>
      <c r="AJ51" s="17">
        <f t="shared" si="6"/>
        <v>1.0163577801401604E-3</v>
      </c>
    </row>
    <row r="52" spans="1:36" x14ac:dyDescent="0.2">
      <c r="A52" s="96">
        <v>45</v>
      </c>
      <c r="B52" s="3">
        <f>inventory[[#This Row],[Integrated_rad_forcing]]</f>
        <v>3.1570800253382976E-10</v>
      </c>
      <c r="C52" s="3">
        <f>inventory[[#This Row],[Temp_change]]</f>
        <v>3.4883564365199548E-12</v>
      </c>
      <c r="E52" s="118">
        <f>inventory[[#This Row],[CO2_net]]+inventory[[#This Row],[CH4_net]]*GWP_CH4+inventory[[#This Row],[gas1_net]]*GWP_gas1+inventory[[#This Row],[gas2_net]]*GWP_gas2+inventory[[#This Row],[gas3_net]]*GWP_gas3</f>
        <v>4918.8111920297824</v>
      </c>
      <c r="F52" s="118">
        <f>inventory[[#This Row],[CO2_net]]+inventory[[#This Row],[CH4_net]]*GTP_CH4+inventory[[#This Row],[gas1_net]]*GTP_gas1+inventory[[#This Row],[gas2_net]]*GTP_gas2+inventory[[#This Row],[gas3_net]]*GTP_gas3</f>
        <v>2570.9331000621351</v>
      </c>
      <c r="G52" s="199">
        <f t="shared" si="10"/>
        <v>6482.7878312384628</v>
      </c>
      <c r="H52" s="200">
        <f t="shared" si="7"/>
        <v>5541.3374029689539</v>
      </c>
      <c r="I52" s="201">
        <f t="shared" si="8"/>
        <v>3442.4248911783648</v>
      </c>
      <c r="J52" s="201">
        <f t="shared" si="9"/>
        <v>6382.6818610838654</v>
      </c>
      <c r="K52" s="199">
        <f>K51+(inventory[[#This Row],[CO2_flux]]*Z52+inventory[[#This Row],[CH4_flux]]*AA52+inventory[[#This Row],[Gas1_flux]]*AB52+inventory[[#This Row],[Gas2_flux]]*AC52+inventory[[#This Row],[Gas3_flux]]*AD52+inventory[[#This Row],[Other_radfor]])/AGWP_CO2</f>
        <v>217.55715512859908</v>
      </c>
      <c r="L52" s="201">
        <f>L51+(inventory[[#This Row],[CO2_flux]]*AE52+inventory[[#This Row],[CH4_flux]]*AF52+inventory[[#This Row],[Gas1_flux]]*AG52+inventory[[#This Row],[Gas2_flux]]*AH52+inventory[[#This Row],[Gas3_flux]]*AI52+inventory[[#This Row],[Other_radfor]]*AJ52)/AGTP_CO2</f>
        <v>312.57320143698166</v>
      </c>
      <c r="N52" s="16">
        <v>4.8699419254866671E-14</v>
      </c>
      <c r="O52" s="16">
        <v>2.549181079154282E-12</v>
      </c>
      <c r="P52" s="16">
        <f t="shared" si="0"/>
        <v>1.3409867662052639E-11</v>
      </c>
      <c r="Q52" s="16">
        <f t="shared" si="12"/>
        <v>-3.5199999999999995E-12</v>
      </c>
      <c r="R52" s="182">
        <f t="shared" si="12"/>
        <v>-3.5199999999999995E-12</v>
      </c>
      <c r="S52" s="16">
        <v>6.2951525648861463E-16</v>
      </c>
      <c r="T52" s="16">
        <v>1.1476441324291145E-14</v>
      </c>
      <c r="U52" s="24">
        <f t="shared" si="2"/>
        <v>1.7893168170090465E-13</v>
      </c>
      <c r="V52" s="24">
        <f t="shared" si="3"/>
        <v>-4.5521470096619654E-15</v>
      </c>
      <c r="W52" s="24">
        <f t="shared" si="4"/>
        <v>1.1051864717443021E-13</v>
      </c>
      <c r="Y52" s="16">
        <f t="shared" si="5"/>
        <v>55</v>
      </c>
      <c r="Z52" s="187" cm="1">
        <f t="array" ref="Z52">IF($A52&lt;=time_horizon,INDEX(N$7:N$507,time_horizon-$A52+1),0)</f>
        <v>5.722562631041821E-14</v>
      </c>
      <c r="AA52" s="184" cm="1">
        <f t="array" ref="AA52">IF($A52&lt;=time_horizon,INDEX(O$7:O$507,time_horizon-$A52+1),0)</f>
        <v>2.5876561911168776E-12</v>
      </c>
      <c r="AB52" s="184" cm="1">
        <f t="array" ref="AB52">IF($A52&lt;=time_horizon,INDEX(P$7:P$507,time_horizon-$A52+1),0)</f>
        <v>1.577106533542682E-11</v>
      </c>
      <c r="AC52" s="184" cm="1">
        <f t="array" ref="AC52">IF($A52&lt;=time_horizon,INDEX(Q$7:Q$507,time_horizon-$A52+1),0)</f>
        <v>-3.5199999999999995E-12</v>
      </c>
      <c r="AD52" s="185" cm="1">
        <f t="array" ref="AD52">IF($A52&lt;=time_horizon,INDEX(R$7:R$507,time_horizon-$A52+1),0)</f>
        <v>-3.5199999999999995E-12</v>
      </c>
      <c r="AE52" s="17" cm="1">
        <f t="array" ref="AE52">IF($A52&lt;=time_horizon,INDEX(S$7:S$507,time_horizon-$A52+1),0)</f>
        <v>6.0511014472711848E-16</v>
      </c>
      <c r="AF52" s="17" cm="1">
        <f t="array" ref="AF52">IF($A52&lt;=time_horizon,INDEX(T$7:T$507,time_horizon-$A52+1),0)</f>
        <v>6.7427160562692353E-15</v>
      </c>
      <c r="AG52" s="17" cm="1">
        <f t="array" ref="AG52">IF($A52&lt;=time_horizon,INDEX(U$7:U$507,time_horizon-$A52+1),0)</f>
        <v>1.6861698679961495E-13</v>
      </c>
      <c r="AH52" s="17" cm="1">
        <f t="array" ref="AH52">IF($A52&lt;=time_horizon,INDEX(V$7:V$507,time_horizon-$A52+1),0)</f>
        <v>-3.6037897759801922E-15</v>
      </c>
      <c r="AI52" s="17" cm="1">
        <f t="array" ref="AI52">IF($A52&lt;=time_horizon,INDEX(W$7:W$507,time_horizon-$A52+1),0)</f>
        <v>9.2110120875388914E-14</v>
      </c>
      <c r="AJ52" s="17">
        <f t="shared" si="6"/>
        <v>1.0314293324688005E-3</v>
      </c>
    </row>
    <row r="53" spans="1:36" x14ac:dyDescent="0.2">
      <c r="A53" s="96">
        <v>46</v>
      </c>
      <c r="B53" s="3">
        <f>inventory[[#This Row],[Integrated_rad_forcing]]</f>
        <v>3.1983821127348844E-10</v>
      </c>
      <c r="C53" s="3">
        <f>inventory[[#This Row],[Temp_change]]</f>
        <v>3.4277041029781624E-12</v>
      </c>
      <c r="E53" s="118">
        <f>inventory[[#This Row],[CO2_net]]+inventory[[#This Row],[CH4_net]]*GWP_CH4+inventory[[#This Row],[gas1_net]]*GWP_gas1+inventory[[#This Row],[gas2_net]]*GWP_gas2+inventory[[#This Row],[gas3_net]]*GWP_gas3</f>
        <v>4918.8111920297824</v>
      </c>
      <c r="F53" s="118">
        <f>inventory[[#This Row],[CO2_net]]+inventory[[#This Row],[CH4_net]]*GTP_CH4+inventory[[#This Row],[gas1_net]]*GTP_gas1+inventory[[#This Row],[gas2_net]]*GTP_gas2+inventory[[#This Row],[gas3_net]]*GTP_gas3</f>
        <v>2570.9331000621351</v>
      </c>
      <c r="G53" s="199">
        <f t="shared" si="10"/>
        <v>6451.9781197866232</v>
      </c>
      <c r="H53" s="200">
        <f t="shared" si="7"/>
        <v>5468.1084038951876</v>
      </c>
      <c r="I53" s="201">
        <f t="shared" si="8"/>
        <v>3487.4599655415491</v>
      </c>
      <c r="J53" s="201">
        <f t="shared" si="9"/>
        <v>6271.7056589169188</v>
      </c>
      <c r="K53" s="199">
        <f>K52+(inventory[[#This Row],[CO2_flux]]*Z53+inventory[[#This Row],[CH4_flux]]*AA53+inventory[[#This Row],[Gas1_flux]]*AB53+inventory[[#This Row],[Gas2_flux]]*AC53+inventory[[#This Row],[Gas3_flux]]*AD53+inventory[[#This Row],[Other_radfor]])/AGWP_CO2</f>
        <v>217.55715512859908</v>
      </c>
      <c r="L53" s="201">
        <f>L52+(inventory[[#This Row],[CO2_flux]]*AE53+inventory[[#This Row],[CH4_flux]]*AF53+inventory[[#This Row],[Gas1_flux]]*AG53+inventory[[#This Row],[Gas2_flux]]*AH53+inventory[[#This Row],[Gas3_flux]]*AI53+inventory[[#This Row],[Other_radfor]]*AJ53)/AGTP_CO2</f>
        <v>312.57320143698166</v>
      </c>
      <c r="N53" s="16">
        <v>4.9572116540913808E-14</v>
      </c>
      <c r="O53" s="16">
        <v>2.5545662420087583E-12</v>
      </c>
      <c r="P53" s="16">
        <f t="shared" si="0"/>
        <v>1.365486504308009E-11</v>
      </c>
      <c r="Q53" s="16">
        <f t="shared" si="12"/>
        <v>-3.5199999999999995E-12</v>
      </c>
      <c r="R53" s="182">
        <f t="shared" si="12"/>
        <v>-3.5199999999999995E-12</v>
      </c>
      <c r="S53" s="16">
        <v>6.2685372157882783E-16</v>
      </c>
      <c r="T53" s="16">
        <v>1.0845143100577884E-14</v>
      </c>
      <c r="U53" s="24">
        <f t="shared" si="2"/>
        <v>1.7791077549062384E-13</v>
      </c>
      <c r="V53" s="24">
        <f t="shared" si="3"/>
        <v>-4.4039975132817223E-15</v>
      </c>
      <c r="W53" s="24">
        <f t="shared" si="4"/>
        <v>1.0853838775635367E-13</v>
      </c>
      <c r="Y53" s="16">
        <f t="shared" si="5"/>
        <v>54</v>
      </c>
      <c r="Z53" s="187" cm="1">
        <f t="array" ref="Z53">IF($A53&lt;=time_horizon,INDEX(N$7:N$507,time_horizon-$A53+1),0)</f>
        <v>5.6391919022337602E-14</v>
      </c>
      <c r="AA53" s="184" cm="1">
        <f t="array" ref="AA53">IF($A53&lt;=time_horizon,INDEX(O$7:O$507,time_horizon-$A53+1),0)</f>
        <v>2.5850501269509522E-12</v>
      </c>
      <c r="AB53" s="184" cm="1">
        <f t="array" ref="AB53">IF($A53&lt;=time_horizon,INDEX(P$7:P$507,time_horizon-$A53+1),0)</f>
        <v>1.5543629682179506E-11</v>
      </c>
      <c r="AC53" s="184" cm="1">
        <f t="array" ref="AC53">IF($A53&lt;=time_horizon,INDEX(Q$7:Q$507,time_horizon-$A53+1),0)</f>
        <v>-3.5199999999999995E-12</v>
      </c>
      <c r="AD53" s="185" cm="1">
        <f t="array" ref="AD53">IF($A53&lt;=time_horizon,INDEX(R$7:R$507,time_horizon-$A53+1),0)</f>
        <v>-3.5199999999999995E-12</v>
      </c>
      <c r="AE53" s="17" cm="1">
        <f t="array" ref="AE53">IF($A53&lt;=time_horizon,INDEX(S$7:S$507,time_horizon-$A53+1),0)</f>
        <v>6.0732190568397083E-16</v>
      </c>
      <c r="AF53" s="17" cm="1">
        <f t="array" ref="AF53">IF($A53&lt;=time_horizon,INDEX(T$7:T$507,time_horizon-$A53+1),0)</f>
        <v>7.0821886915775312E-15</v>
      </c>
      <c r="AG53" s="17" cm="1">
        <f t="array" ref="AG53">IF($A53&lt;=time_horizon,INDEX(U$7:U$507,time_horizon-$A53+1),0)</f>
        <v>1.6964671708680933E-13</v>
      </c>
      <c r="AH53" s="17" cm="1">
        <f t="array" ref="AH53">IF($A53&lt;=time_horizon,INDEX(V$7:V$507,time_horizon-$A53+1),0)</f>
        <v>-3.6596568441058788E-15</v>
      </c>
      <c r="AI53" s="17" cm="1">
        <f t="array" ref="AI53">IF($A53&lt;=time_horizon,INDEX(W$7:W$507,time_horizon-$A53+1),0)</f>
        <v>9.3807764117884173E-14</v>
      </c>
      <c r="AJ53" s="17">
        <f t="shared" si="6"/>
        <v>1.0481289736344454E-3</v>
      </c>
    </row>
    <row r="54" spans="1:36" x14ac:dyDescent="0.2">
      <c r="A54" s="96">
        <v>47</v>
      </c>
      <c r="B54" s="3">
        <f>inventory[[#This Row],[Integrated_rad_forcing]]</f>
        <v>3.238807565373139E-10</v>
      </c>
      <c r="C54" s="3">
        <f>inventory[[#This Row],[Temp_change]]</f>
        <v>3.3679516867326294E-12</v>
      </c>
      <c r="E54" s="118">
        <f>inventory[[#This Row],[CO2_net]]+inventory[[#This Row],[CH4_net]]*GWP_CH4+inventory[[#This Row],[gas1_net]]*GWP_gas1+inventory[[#This Row],[gas2_net]]*GWP_gas2+inventory[[#This Row],[gas3_net]]*GWP_gas3</f>
        <v>4918.8111920297824</v>
      </c>
      <c r="F54" s="118">
        <f>inventory[[#This Row],[CO2_net]]+inventory[[#This Row],[CH4_net]]*GTP_CH4+inventory[[#This Row],[gas1_net]]*GTP_gas1+inventory[[#This Row],[gas2_net]]*GTP_gas2+inventory[[#This Row],[gas3_net]]*GTP_gas3</f>
        <v>2570.9331000621351</v>
      </c>
      <c r="G54" s="199">
        <f t="shared" si="10"/>
        <v>6421.0990206859233</v>
      </c>
      <c r="H54" s="200">
        <f t="shared" si="7"/>
        <v>5395.2984505950953</v>
      </c>
      <c r="I54" s="201">
        <f t="shared" si="8"/>
        <v>3531.539172683018</v>
      </c>
      <c r="J54" s="201">
        <f t="shared" si="9"/>
        <v>6162.3760447371342</v>
      </c>
      <c r="K54" s="199">
        <f>K53+(inventory[[#This Row],[CO2_flux]]*Z54+inventory[[#This Row],[CH4_flux]]*AA54+inventory[[#This Row],[Gas1_flux]]*AB54+inventory[[#This Row],[Gas2_flux]]*AC54+inventory[[#This Row],[Gas3_flux]]*AD54+inventory[[#This Row],[Other_radfor]])/AGWP_CO2</f>
        <v>217.55715512859908</v>
      </c>
      <c r="L54" s="201">
        <f>L53+(inventory[[#This Row],[CO2_flux]]*AE54+inventory[[#This Row],[CH4_flux]]*AF54+inventory[[#This Row],[Gas1_flux]]*AG54+inventory[[#This Row],[Gas2_flux]]*AH54+inventory[[#This Row],[Gas3_flux]]*AI54+inventory[[#This Row],[Other_radfor]]*AJ54)/AGTP_CO2</f>
        <v>312.57320143698166</v>
      </c>
      <c r="N54" s="16">
        <v>5.0440081284202946E-14</v>
      </c>
      <c r="O54" s="16">
        <v>2.5595341677201871E-12</v>
      </c>
      <c r="P54" s="16">
        <f t="shared" si="0"/>
        <v>1.3897845996187339E-11</v>
      </c>
      <c r="Q54" s="16">
        <f t="shared" si="12"/>
        <v>-3.5199999999999995E-12</v>
      </c>
      <c r="R54" s="182">
        <f t="shared" si="12"/>
        <v>-3.5199999999999995E-12</v>
      </c>
      <c r="S54" s="16">
        <v>6.2423825439372093E-16</v>
      </c>
      <c r="T54" s="16">
        <v>1.0254696653715695E-14</v>
      </c>
      <c r="U54" s="24">
        <f t="shared" si="2"/>
        <v>1.7688414411568771E-13</v>
      </c>
      <c r="V54" s="24">
        <f t="shared" si="3"/>
        <v>-4.271590721837214E-15</v>
      </c>
      <c r="W54" s="24">
        <f t="shared" si="4"/>
        <v>1.0658762095066513E-13</v>
      </c>
      <c r="Y54" s="16">
        <f t="shared" si="5"/>
        <v>53</v>
      </c>
      <c r="Z54" s="187" cm="1">
        <f t="array" ref="Z54">IF($A54&lt;=time_horizon,INDEX(N$7:N$507,time_horizon-$A54+1),0)</f>
        <v>5.5554255105325033E-14</v>
      </c>
      <c r="AA54" s="184" cm="1">
        <f t="array" ref="AA54">IF($A54&lt;=time_horizon,INDEX(O$7:O$507,time_horizon-$A54+1),0)</f>
        <v>2.5822251893899018E-12</v>
      </c>
      <c r="AB54" s="184" cm="1">
        <f t="array" ref="AB54">IF($A54&lt;=time_horizon,INDEX(P$7:P$507,time_horizon-$A54+1),0)</f>
        <v>1.5314306606912511E-11</v>
      </c>
      <c r="AC54" s="184" cm="1">
        <f t="array" ref="AC54">IF($A54&lt;=time_horizon,INDEX(Q$7:Q$507,time_horizon-$A54+1),0)</f>
        <v>-3.5199999999999995E-12</v>
      </c>
      <c r="AD54" s="185" cm="1">
        <f t="array" ref="AD54">IF($A54&lt;=time_horizon,INDEX(R$7:R$507,time_horizon-$A54+1),0)</f>
        <v>-3.5199999999999995E-12</v>
      </c>
      <c r="AE54" s="17" cm="1">
        <f t="array" ref="AE54">IF($A54&lt;=time_horizon,INDEX(S$7:S$507,time_horizon-$A54+1),0)</f>
        <v>6.0958509317304065E-16</v>
      </c>
      <c r="AF54" s="17" cm="1">
        <f t="array" ref="AF54">IF($A54&lt;=time_horizon,INDEX(T$7:T$507,time_horizon-$A54+1),0)</f>
        <v>7.4465020805917382E-15</v>
      </c>
      <c r="AG54" s="17" cm="1">
        <f t="array" ref="AG54">IF($A54&lt;=time_horizon,INDEX(U$7:U$507,time_horizon-$A54+1),0)</f>
        <v>1.7067900949684283E-13</v>
      </c>
      <c r="AH54" s="17" cm="1">
        <f t="array" ref="AH54">IF($A54&lt;=time_horizon,INDEX(V$7:V$507,time_horizon-$A54+1),0)</f>
        <v>-3.7216094744317916E-15</v>
      </c>
      <c r="AI54" s="17" cm="1">
        <f t="array" ref="AI54">IF($A54&lt;=time_horizon,INDEX(W$7:W$507,time_horizon-$A54+1),0)</f>
        <v>9.5537530466120925E-14</v>
      </c>
      <c r="AJ54" s="17">
        <f t="shared" si="6"/>
        <v>1.0666618543973367E-3</v>
      </c>
    </row>
    <row r="55" spans="1:36" x14ac:dyDescent="0.2">
      <c r="A55" s="96">
        <v>48</v>
      </c>
      <c r="B55" s="3">
        <f>inventory[[#This Row],[Integrated_rad_forcing]]</f>
        <v>3.2783756010073898E-10</v>
      </c>
      <c r="C55" s="3">
        <f>inventory[[#This Row],[Temp_change]]</f>
        <v>3.3091252402697195E-12</v>
      </c>
      <c r="E55" s="118">
        <f>inventory[[#This Row],[CO2_net]]+inventory[[#This Row],[CH4_net]]*GWP_CH4+inventory[[#This Row],[gas1_net]]*GWP_gas1+inventory[[#This Row],[gas2_net]]*GWP_gas2+inventory[[#This Row],[gas3_net]]*GWP_gas3</f>
        <v>4918.8111920297824</v>
      </c>
      <c r="F55" s="118">
        <f>inventory[[#This Row],[CO2_net]]+inventory[[#This Row],[CH4_net]]*GTP_CH4+inventory[[#This Row],[gas1_net]]*GTP_gas1+inventory[[#This Row],[gas2_net]]*GTP_gas2+inventory[[#This Row],[gas3_net]]*GTP_gas3</f>
        <v>2570.9331000621351</v>
      </c>
      <c r="G55" s="199">
        <f t="shared" si="10"/>
        <v>6390.1696958058319</v>
      </c>
      <c r="H55" s="200">
        <f t="shared" si="7"/>
        <v>5322.9561195633542</v>
      </c>
      <c r="I55" s="201">
        <f t="shared" si="8"/>
        <v>3574.6834673062694</v>
      </c>
      <c r="J55" s="201">
        <f t="shared" si="9"/>
        <v>6054.7406870483392</v>
      </c>
      <c r="K55" s="199">
        <f>K54+(inventory[[#This Row],[CO2_flux]]*Z55+inventory[[#This Row],[CH4_flux]]*AA55+inventory[[#This Row],[Gas1_flux]]*AB55+inventory[[#This Row],[Gas2_flux]]*AC55+inventory[[#This Row],[Gas3_flux]]*AD55+inventory[[#This Row],[Other_radfor]])/AGWP_CO2</f>
        <v>217.55715512859908</v>
      </c>
      <c r="L55" s="201">
        <f>L54+(inventory[[#This Row],[CO2_flux]]*AE55+inventory[[#This Row],[CH4_flux]]*AF55+inventory[[#This Row],[Gas1_flux]]*AG55+inventory[[#This Row],[Gas2_flux]]*AH55+inventory[[#This Row],[Gas3_flux]]*AI55+inventory[[#This Row],[Other_radfor]]*AJ55)/AGTP_CO2</f>
        <v>312.57320143698166</v>
      </c>
      <c r="N55" s="16">
        <v>5.1303420050943895E-14</v>
      </c>
      <c r="O55" s="16">
        <v>2.5641171834137166E-12</v>
      </c>
      <c r="P55" s="16">
        <f t="shared" si="0"/>
        <v>1.4138827117394885E-11</v>
      </c>
      <c r="Q55" s="16">
        <f t="shared" si="12"/>
        <v>-3.5199999999999995E-12</v>
      </c>
      <c r="R55" s="182">
        <f t="shared" si="12"/>
        <v>-3.5199999999999995E-12</v>
      </c>
      <c r="S55" s="16">
        <v>6.2167058415299679E-16</v>
      </c>
      <c r="T55" s="16">
        <v>9.7027905700942862E-15</v>
      </c>
      <c r="U55" s="24">
        <f t="shared" si="2"/>
        <v>1.7585333109232345E-13</v>
      </c>
      <c r="V55" s="24">
        <f t="shared" si="3"/>
        <v>-4.1531619190972752E-15</v>
      </c>
      <c r="W55" s="24">
        <f t="shared" si="4"/>
        <v>1.0466718440434115E-13</v>
      </c>
      <c r="Y55" s="16">
        <f t="shared" si="5"/>
        <v>52</v>
      </c>
      <c r="Z55" s="187" cm="1">
        <f t="array" ref="Z55">IF($A55&lt;=time_horizon,INDEX(N$7:N$507,time_horizon-$A55+1),0)</f>
        <v>5.4712546556598523E-14</v>
      </c>
      <c r="AA55" s="184" cm="1">
        <f t="array" ref="AA55">IF($A55&lt;=time_horizon,INDEX(O$7:O$507,time_horizon-$A55+1),0)</f>
        <v>2.5791629960916033E-12</v>
      </c>
      <c r="AB55" s="184" cm="1">
        <f t="array" ref="AB55">IF($A55&lt;=time_horizon,INDEX(P$7:P$507,time_horizon-$A55+1),0)</f>
        <v>1.5083080446462088E-11</v>
      </c>
      <c r="AC55" s="184" cm="1">
        <f t="array" ref="AC55">IF($A55&lt;=time_horizon,INDEX(Q$7:Q$507,time_horizon-$A55+1),0)</f>
        <v>-3.5199999999999995E-12</v>
      </c>
      <c r="AD55" s="185" cm="1">
        <f t="array" ref="AD55">IF($A55&lt;=time_horizon,INDEX(R$7:R$507,time_horizon-$A55+1),0)</f>
        <v>-3.5199999999999995E-12</v>
      </c>
      <c r="AE55" s="17" cm="1">
        <f t="array" ref="AE55">IF($A55&lt;=time_horizon,INDEX(S$7:S$507,time_horizon-$A55+1),0)</f>
        <v>6.1189983631683897E-16</v>
      </c>
      <c r="AF55" s="17" cm="1">
        <f t="array" ref="AF55">IF($A55&lt;=time_horizon,INDEX(T$7:T$507,time_horizon-$A55+1),0)</f>
        <v>7.8373396342924941E-15</v>
      </c>
      <c r="AG55" s="17" cm="1">
        <f t="array" ref="AG55">IF($A55&lt;=time_horizon,INDEX(U$7:U$507,time_horizon-$A55+1),0)</f>
        <v>1.7171322846825128E-13</v>
      </c>
      <c r="AH55" s="17" cm="1">
        <f t="array" ref="AH55">IF($A55&lt;=time_horizon,INDEX(V$7:V$507,time_horizon-$A55+1),0)</f>
        <v>-3.7904146357623133E-15</v>
      </c>
      <c r="AI55" s="17" cm="1">
        <f t="array" ref="AI55">IF($A55&lt;=time_horizon,INDEX(W$7:W$507,time_horizon-$A55+1),0)</f>
        <v>9.7299480413478343E-14</v>
      </c>
      <c r="AJ55" s="17">
        <f t="shared" si="6"/>
        <v>1.0872590597488677E-3</v>
      </c>
    </row>
    <row r="56" spans="1:36" x14ac:dyDescent="0.2">
      <c r="A56" s="96">
        <v>49</v>
      </c>
      <c r="B56" s="3">
        <f>inventory[[#This Row],[Integrated_rad_forcing]]</f>
        <v>3.317104999576014E-10</v>
      </c>
      <c r="C56" s="3">
        <f>inventory[[#This Row],[Temp_change]]</f>
        <v>3.2512449941237552E-12</v>
      </c>
      <c r="E56" s="118">
        <f>inventory[[#This Row],[CO2_net]]+inventory[[#This Row],[CH4_net]]*GWP_CH4+inventory[[#This Row],[gas1_net]]*GWP_gas1+inventory[[#This Row],[gas2_net]]*GWP_gas2+inventory[[#This Row],[gas3_net]]*GWP_gas3</f>
        <v>4918.8111920297824</v>
      </c>
      <c r="F56" s="118">
        <f>inventory[[#This Row],[CO2_net]]+inventory[[#This Row],[CH4_net]]*GTP_CH4+inventory[[#This Row],[gas1_net]]*GTP_gas1+inventory[[#This Row],[gas2_net]]*GTP_gas2+inventory[[#This Row],[gas3_net]]*GTP_gas3</f>
        <v>2570.9331000621351</v>
      </c>
      <c r="G56" s="199">
        <f t="shared" si="10"/>
        <v>6359.2077772204975</v>
      </c>
      <c r="H56" s="200">
        <f t="shared" si="7"/>
        <v>5251.1252961263717</v>
      </c>
      <c r="I56" s="201">
        <f t="shared" si="8"/>
        <v>3616.9133267279394</v>
      </c>
      <c r="J56" s="201">
        <f t="shared" si="9"/>
        <v>5948.836601868481</v>
      </c>
      <c r="K56" s="199">
        <f>K55+(inventory[[#This Row],[CO2_flux]]*Z56+inventory[[#This Row],[CH4_flux]]*AA56+inventory[[#This Row],[Gas1_flux]]*AB56+inventory[[#This Row],[Gas2_flux]]*AC56+inventory[[#This Row],[Gas3_flux]]*AD56+inventory[[#This Row],[Other_radfor]])/AGWP_CO2</f>
        <v>217.55715512859908</v>
      </c>
      <c r="L56" s="201">
        <f>L55+(inventory[[#This Row],[CO2_flux]]*AE56+inventory[[#This Row],[CH4_flux]]*AF56+inventory[[#This Row],[Gas1_flux]]*AG56+inventory[[#This Row],[Gas2_flux]]*AH56+inventory[[#This Row],[Gas3_flux]]*AI56+inventory[[#This Row],[Other_radfor]]*AJ56)/AGTP_CO2</f>
        <v>312.57320143698166</v>
      </c>
      <c r="N56" s="16">
        <v>5.2162236488927315E-14</v>
      </c>
      <c r="O56" s="16">
        <v>2.5683451115405037E-12</v>
      </c>
      <c r="P56" s="16">
        <f t="shared" si="0"/>
        <v>1.4377824866131236E-11</v>
      </c>
      <c r="Q56" s="16">
        <f t="shared" si="12"/>
        <v>-3.5199999999999995E-12</v>
      </c>
      <c r="R56" s="182">
        <f t="shared" si="12"/>
        <v>-3.5199999999999995E-12</v>
      </c>
      <c r="S56" s="16">
        <v>6.1915205042281509E-16</v>
      </c>
      <c r="T56" s="16">
        <v>9.1871968271054244E-15</v>
      </c>
      <c r="U56" s="24">
        <f t="shared" si="2"/>
        <v>1.748196995033871E-13</v>
      </c>
      <c r="V56" s="24">
        <f t="shared" si="3"/>
        <v>-4.0471444455667237E-15</v>
      </c>
      <c r="W56" s="24">
        <f t="shared" si="4"/>
        <v>1.0277773081227289E-13</v>
      </c>
      <c r="Y56" s="16">
        <f t="shared" si="5"/>
        <v>51</v>
      </c>
      <c r="Z56" s="187" cm="1">
        <f t="array" ref="Z56">IF($A56&lt;=time_horizon,INDEX(N$7:N$507,time_horizon-$A56+1),0)</f>
        <v>5.3866702962666383E-14</v>
      </c>
      <c r="AA56" s="184" cm="1">
        <f t="array" ref="AA56">IF($A56&lt;=time_horizon,INDEX(O$7:O$507,time_horizon-$A56+1),0)</f>
        <v>2.5758436208510908E-12</v>
      </c>
      <c r="AB56" s="184" cm="1">
        <f t="array" ref="AB56">IF($A56&lt;=time_horizon,INDEX(P$7:P$507,time_horizon-$A56+1),0)</f>
        <v>1.4849935407680453E-11</v>
      </c>
      <c r="AC56" s="184" cm="1">
        <f t="array" ref="AC56">IF($A56&lt;=time_horizon,INDEX(Q$7:Q$507,time_horizon-$A56+1),0)</f>
        <v>-3.5199999999999995E-12</v>
      </c>
      <c r="AD56" s="185" cm="1">
        <f t="array" ref="AD56">IF($A56&lt;=time_horizon,INDEX(R$7:R$507,time_horizon-$A56+1),0)</f>
        <v>-3.5199999999999995E-12</v>
      </c>
      <c r="AE56" s="17" cm="1">
        <f t="array" ref="AE56">IF($A56&lt;=time_horizon,INDEX(S$7:S$507,time_horizon-$A56+1),0)</f>
        <v>6.1426609902880931E-16</v>
      </c>
      <c r="AF56" s="17" cm="1">
        <f t="array" ref="AF56">IF($A56&lt;=time_horizon,INDEX(T$7:T$507,time_horizon-$A56+1),0)</f>
        <v>8.2564753642521445E-15</v>
      </c>
      <c r="AG56" s="17" cm="1">
        <f t="array" ref="AG56">IF($A56&lt;=time_horizon,INDEX(U$7:U$507,time_horizon-$A56+1),0)</f>
        <v>1.7274865037077293E-13</v>
      </c>
      <c r="AH56" s="17" cm="1">
        <f t="array" ref="AH56">IF($A56&lt;=time_horizon,INDEX(V$7:V$507,time_horizon-$A56+1),0)</f>
        <v>-3.8669362539830293E-15</v>
      </c>
      <c r="AI56" s="17" cm="1">
        <f t="array" ref="AI56">IF($A56&lt;=time_horizon,INDEX(W$7:W$507,time_horizon-$A56+1),0)</f>
        <v>9.9093592448452071E-14</v>
      </c>
      <c r="AJ56" s="17">
        <f t="shared" si="6"/>
        <v>1.1101808876050304E-3</v>
      </c>
    </row>
    <row r="57" spans="1:36" x14ac:dyDescent="0.2">
      <c r="A57" s="96">
        <v>50</v>
      </c>
      <c r="B57" s="3">
        <f>inventory[[#This Row],[Integrated_rad_forcing]]</f>
        <v>3.3550141141788477E-10</v>
      </c>
      <c r="C57" s="3">
        <f>inventory[[#This Row],[Temp_change]]</f>
        <v>3.1943260835323865E-12</v>
      </c>
      <c r="E57" s="118">
        <f>inventory[[#This Row],[CO2_net]]+inventory[[#This Row],[CH4_net]]*GWP_CH4+inventory[[#This Row],[gas1_net]]*GWP_gas1+inventory[[#This Row],[gas2_net]]*GWP_gas2+inventory[[#This Row],[gas3_net]]*GWP_gas3</f>
        <v>4918.8111920297824</v>
      </c>
      <c r="F57" s="118">
        <f>inventory[[#This Row],[CO2_net]]+inventory[[#This Row],[CH4_net]]*GTP_CH4+inventory[[#This Row],[gas1_net]]*GTP_gas1+inventory[[#This Row],[gas2_net]]*GTP_gas2+inventory[[#This Row],[gas3_net]]*GTP_gas3</f>
        <v>2570.9331000621351</v>
      </c>
      <c r="G57" s="199">
        <f t="shared" si="10"/>
        <v>6328.2295082287765</v>
      </c>
      <c r="H57" s="200">
        <f t="shared" si="7"/>
        <v>5179.84555790184</v>
      </c>
      <c r="I57" s="201">
        <f t="shared" si="8"/>
        <v>3658.2487628473787</v>
      </c>
      <c r="J57" s="201">
        <f t="shared" si="9"/>
        <v>5844.6914822984709</v>
      </c>
      <c r="K57" s="199">
        <f>K56+(inventory[[#This Row],[CO2_flux]]*Z57+inventory[[#This Row],[CH4_flux]]*AA57+inventory[[#This Row],[Gas1_flux]]*AB57+inventory[[#This Row],[Gas2_flux]]*AC57+inventory[[#This Row],[Gas3_flux]]*AD57+inventory[[#This Row],[Other_radfor]])/AGWP_CO2</f>
        <v>217.55715512859908</v>
      </c>
      <c r="L57" s="201">
        <f>L56+(inventory[[#This Row],[CO2_flux]]*AE57+inventory[[#This Row],[CH4_flux]]*AF57+inventory[[#This Row],[Gas1_flux]]*AG57+inventory[[#This Row],[Gas2_flux]]*AH57+inventory[[#This Row],[Gas3_flux]]*AI57+inventory[[#This Row],[Other_radfor]]*AJ57)/AGTP_CO2</f>
        <v>312.57320143698166</v>
      </c>
      <c r="N57" s="16">
        <v>5.3016631426155256E-14</v>
      </c>
      <c r="O57" s="16">
        <v>2.5722454639374011E-12</v>
      </c>
      <c r="P57" s="16">
        <f t="shared" si="0"/>
        <v>1.4614855566357123E-11</v>
      </c>
      <c r="Q57" s="16">
        <f t="shared" si="12"/>
        <v>-3.5199999999999995E-12</v>
      </c>
      <c r="R57" s="182">
        <f t="shared" si="12"/>
        <v>-3.5199999999999995E-12</v>
      </c>
      <c r="S57" s="16">
        <v>6.1668365356172654E-16</v>
      </c>
      <c r="T57" s="16">
        <v>8.7057750720716246E-15</v>
      </c>
      <c r="U57" s="24">
        <f t="shared" si="2"/>
        <v>1.7378445230791692E-13</v>
      </c>
      <c r="V57" s="24">
        <f t="shared" si="3"/>
        <v>-3.9521474697054486E-15</v>
      </c>
      <c r="W57" s="24">
        <f t="shared" si="4"/>
        <v>1.0091975067332197E-13</v>
      </c>
      <c r="Y57" s="16">
        <f t="shared" si="5"/>
        <v>50</v>
      </c>
      <c r="Z57" s="187" cm="1">
        <f t="array" ref="Z57">IF($A57&lt;=time_horizon,INDEX(N$7:N$507,time_horizon-$A57+1),0)</f>
        <v>5.3016631426155256E-14</v>
      </c>
      <c r="AA57" s="184" cm="1">
        <f t="array" ref="AA57">IF($A57&lt;=time_horizon,INDEX(O$7:O$507,time_horizon-$A57+1),0)</f>
        <v>2.5722454639374011E-12</v>
      </c>
      <c r="AB57" s="184" cm="1">
        <f t="array" ref="AB57">IF($A57&lt;=time_horizon,INDEX(P$7:P$507,time_horizon-$A57+1),0)</f>
        <v>1.4614855566357123E-11</v>
      </c>
      <c r="AC57" s="184" cm="1">
        <f t="array" ref="AC57">IF($A57&lt;=time_horizon,INDEX(Q$7:Q$507,time_horizon-$A57+1),0)</f>
        <v>-3.5199999999999995E-12</v>
      </c>
      <c r="AD57" s="185" cm="1">
        <f t="array" ref="AD57">IF($A57&lt;=time_horizon,INDEX(R$7:R$507,time_horizon-$A57+1),0)</f>
        <v>-3.5199999999999995E-12</v>
      </c>
      <c r="AE57" s="17" cm="1">
        <f t="array" ref="AE57">IF($A57&lt;=time_horizon,INDEX(S$7:S$507,time_horizon-$A57+1),0)</f>
        <v>6.1668365356172654E-16</v>
      </c>
      <c r="AF57" s="17" cm="1">
        <f t="array" ref="AF57">IF($A57&lt;=time_horizon,INDEX(T$7:T$507,time_horizon-$A57+1),0)</f>
        <v>8.7057750720716246E-15</v>
      </c>
      <c r="AG57" s="17" cm="1">
        <f t="array" ref="AG57">IF($A57&lt;=time_horizon,INDEX(U$7:U$507,time_horizon-$A57+1),0)</f>
        <v>1.7378445230791692E-13</v>
      </c>
      <c r="AH57" s="17" cm="1">
        <f t="array" ref="AH57">IF($A57&lt;=time_horizon,INDEX(V$7:V$507,time_horizon-$A57+1),0)</f>
        <v>-3.9521474697054486E-15</v>
      </c>
      <c r="AI57" s="17" cm="1">
        <f t="array" ref="AI57">IF($A57&lt;=time_horizon,INDEX(W$7:W$507,time_horizon-$A57+1),0)</f>
        <v>1.0091975067332197E-13</v>
      </c>
      <c r="AJ57" s="17">
        <f t="shared" si="6"/>
        <v>1.135720542004025E-3</v>
      </c>
    </row>
    <row r="58" spans="1:36" x14ac:dyDescent="0.2">
      <c r="A58" s="96">
        <v>51</v>
      </c>
      <c r="B58" s="3">
        <f>inventory[[#This Row],[Integrated_rad_forcing]]</f>
        <v>3.3921208817070441E-10</v>
      </c>
      <c r="C58" s="3">
        <f>inventory[[#This Row],[Temp_change]]</f>
        <v>3.1383791911794255E-12</v>
      </c>
      <c r="E58" s="118">
        <f>inventory[[#This Row],[CO2_net]]+inventory[[#This Row],[CH4_net]]*GWP_CH4+inventory[[#This Row],[gas1_net]]*GWP_gas1+inventory[[#This Row],[gas2_net]]*GWP_gas2+inventory[[#This Row],[gas3_net]]*GWP_gas3</f>
        <v>4918.8111920297824</v>
      </c>
      <c r="F58" s="118">
        <f>inventory[[#This Row],[CO2_net]]+inventory[[#This Row],[CH4_net]]*GTP_CH4+inventory[[#This Row],[gas1_net]]*GTP_gas1+inventory[[#This Row],[gas2_net]]*GTP_gas2+inventory[[#This Row],[gas3_net]]*GTP_gas3</f>
        <v>2570.9331000621351</v>
      </c>
      <c r="G58" s="199">
        <f t="shared" si="10"/>
        <v>6297.2498689181612</v>
      </c>
      <c r="H58" s="200">
        <f t="shared" si="7"/>
        <v>5109.1525254956878</v>
      </c>
      <c r="I58" s="201">
        <f t="shared" si="8"/>
        <v>3698.7093337372612</v>
      </c>
      <c r="J58" s="201">
        <f t="shared" si="9"/>
        <v>5742.3248745554001</v>
      </c>
      <c r="K58" s="199">
        <f>K57+(inventory[[#This Row],[CO2_flux]]*Z58+inventory[[#This Row],[CH4_flux]]*AA58+inventory[[#This Row],[Gas1_flux]]*AB58+inventory[[#This Row],[Gas2_flux]]*AC58+inventory[[#This Row],[Gas3_flux]]*AD58+inventory[[#This Row],[Other_radfor]])/AGWP_CO2</f>
        <v>217.55715512859908</v>
      </c>
      <c r="L58" s="201">
        <f>L57+(inventory[[#This Row],[CO2_flux]]*AE58+inventory[[#This Row],[CH4_flux]]*AF58+inventory[[#This Row],[Gas1_flux]]*AG58+inventory[[#This Row],[Gas2_flux]]*AH58+inventory[[#This Row],[Gas3_flux]]*AI58+inventory[[#This Row],[Other_radfor]]*AJ58)/AGTP_CO2</f>
        <v>312.57320143698166</v>
      </c>
      <c r="N58" s="16">
        <v>5.3866702962666383E-14</v>
      </c>
      <c r="O58" s="16">
        <v>2.5758436208510908E-12</v>
      </c>
      <c r="P58" s="16">
        <f t="shared" si="0"/>
        <v>1.4849935407680453E-11</v>
      </c>
      <c r="Q58" s="16">
        <f t="shared" si="12"/>
        <v>-3.5199999999999995E-12</v>
      </c>
      <c r="R58" s="182">
        <f t="shared" si="12"/>
        <v>-3.5199999999999995E-12</v>
      </c>
      <c r="S58" s="16">
        <v>6.1426609902880931E-16</v>
      </c>
      <c r="T58" s="16">
        <v>8.2564753642521445E-15</v>
      </c>
      <c r="U58" s="24">
        <f t="shared" si="2"/>
        <v>1.7274865037077293E-13</v>
      </c>
      <c r="V58" s="24">
        <f t="shared" si="3"/>
        <v>-3.8669362539830293E-15</v>
      </c>
      <c r="W58" s="24">
        <f t="shared" si="4"/>
        <v>9.9093592448452071E-14</v>
      </c>
      <c r="Y58" s="16">
        <f t="shared" si="5"/>
        <v>49</v>
      </c>
      <c r="Z58" s="187" cm="1">
        <f t="array" ref="Z58">IF($A58&lt;=time_horizon,INDEX(N$7:N$507,time_horizon-$A58+1),0)</f>
        <v>5.2162236488927315E-14</v>
      </c>
      <c r="AA58" s="184" cm="1">
        <f t="array" ref="AA58">IF($A58&lt;=time_horizon,INDEX(O$7:O$507,time_horizon-$A58+1),0)</f>
        <v>2.5683451115405037E-12</v>
      </c>
      <c r="AB58" s="184" cm="1">
        <f t="array" ref="AB58">IF($A58&lt;=time_horizon,INDEX(P$7:P$507,time_horizon-$A58+1),0)</f>
        <v>1.4377824866131236E-11</v>
      </c>
      <c r="AC58" s="184" cm="1">
        <f t="array" ref="AC58">IF($A58&lt;=time_horizon,INDEX(Q$7:Q$507,time_horizon-$A58+1),0)</f>
        <v>-3.5199999999999995E-12</v>
      </c>
      <c r="AD58" s="185" cm="1">
        <f t="array" ref="AD58">IF($A58&lt;=time_horizon,INDEX(R$7:R$507,time_horizon-$A58+1),0)</f>
        <v>-3.5199999999999995E-12</v>
      </c>
      <c r="AE58" s="17" cm="1">
        <f t="array" ref="AE58">IF($A58&lt;=time_horizon,INDEX(S$7:S$507,time_horizon-$A58+1),0)</f>
        <v>6.1915205042281509E-16</v>
      </c>
      <c r="AF58" s="17" cm="1">
        <f t="array" ref="AF58">IF($A58&lt;=time_horizon,INDEX(T$7:T$507,time_horizon-$A58+1),0)</f>
        <v>9.1871968271054244E-15</v>
      </c>
      <c r="AG58" s="17" cm="1">
        <f t="array" ref="AG58">IF($A58&lt;=time_horizon,INDEX(U$7:U$507,time_horizon-$A58+1),0)</f>
        <v>1.748196995033871E-13</v>
      </c>
      <c r="AH58" s="17" cm="1">
        <f t="array" ref="AH58">IF($A58&lt;=time_horizon,INDEX(V$7:V$507,time_horizon-$A58+1),0)</f>
        <v>-4.0471444455667237E-15</v>
      </c>
      <c r="AI58" s="17" cm="1">
        <f t="array" ref="AI58">IF($A58&lt;=time_horizon,INDEX(W$7:W$507,time_horizon-$A58+1),0)</f>
        <v>1.0277773081227289E-13</v>
      </c>
      <c r="AJ58" s="17">
        <f t="shared" si="6"/>
        <v>1.1642082932114973E-3</v>
      </c>
    </row>
    <row r="59" spans="1:36" x14ac:dyDescent="0.2">
      <c r="A59" s="96">
        <v>52</v>
      </c>
      <c r="B59" s="3">
        <f>inventory[[#This Row],[Integrated_rad_forcing]]</f>
        <v>3.4284428331412582E-10</v>
      </c>
      <c r="C59" s="3">
        <f>inventory[[#This Row],[Temp_change]]</f>
        <v>3.0834111155527984E-12</v>
      </c>
      <c r="E59" s="118">
        <f>inventory[[#This Row],[CO2_net]]+inventory[[#This Row],[CH4_net]]*GWP_CH4+inventory[[#This Row],[gas1_net]]*GWP_gas1+inventory[[#This Row],[gas2_net]]*GWP_gas2+inventory[[#This Row],[gas3_net]]*GWP_gas3</f>
        <v>4918.8111920297824</v>
      </c>
      <c r="F59" s="118">
        <f>inventory[[#This Row],[CO2_net]]+inventory[[#This Row],[CH4_net]]*GTP_CH4+inventory[[#This Row],[gas1_net]]*GTP_gas1+inventory[[#This Row],[gas2_net]]*GTP_gas2+inventory[[#This Row],[gas3_net]]*GTP_gas3</f>
        <v>2570.9331000621351</v>
      </c>
      <c r="G59" s="199">
        <f t="shared" si="10"/>
        <v>6266.2826881849387</v>
      </c>
      <c r="H59" s="200">
        <f t="shared" si="7"/>
        <v>5039.0781833061683</v>
      </c>
      <c r="I59" s="201">
        <f t="shared" si="8"/>
        <v>3738.314154872548</v>
      </c>
      <c r="J59" s="201">
        <f t="shared" si="9"/>
        <v>5641.7492179029605</v>
      </c>
      <c r="K59" s="199">
        <f>K58+(inventory[[#This Row],[CO2_flux]]*Z59+inventory[[#This Row],[CH4_flux]]*AA59+inventory[[#This Row],[Gas1_flux]]*AB59+inventory[[#This Row],[Gas2_flux]]*AC59+inventory[[#This Row],[Gas3_flux]]*AD59+inventory[[#This Row],[Other_radfor]])/AGWP_CO2</f>
        <v>217.55715512859908</v>
      </c>
      <c r="L59" s="201">
        <f>L58+(inventory[[#This Row],[CO2_flux]]*AE59+inventory[[#This Row],[CH4_flux]]*AF59+inventory[[#This Row],[Gas1_flux]]*AG59+inventory[[#This Row],[Gas2_flux]]*AH59+inventory[[#This Row],[Gas3_flux]]*AI59+inventory[[#This Row],[Other_radfor]]*AJ59)/AGTP_CO2</f>
        <v>312.57320143698166</v>
      </c>
      <c r="N59" s="16">
        <v>5.4712546556598523E-14</v>
      </c>
      <c r="O59" s="16">
        <v>2.5791629960916033E-12</v>
      </c>
      <c r="P59" s="16">
        <f t="shared" si="0"/>
        <v>1.5083080446462088E-11</v>
      </c>
      <c r="Q59" s="16">
        <f t="shared" si="12"/>
        <v>-3.5199999999999995E-12</v>
      </c>
      <c r="R59" s="182">
        <f t="shared" si="12"/>
        <v>-3.5199999999999995E-12</v>
      </c>
      <c r="S59" s="16">
        <v>6.1189983631683897E-16</v>
      </c>
      <c r="T59" s="16">
        <v>7.8373396342924941E-15</v>
      </c>
      <c r="U59" s="24">
        <f t="shared" si="2"/>
        <v>1.7171322846825128E-13</v>
      </c>
      <c r="V59" s="24">
        <f t="shared" si="3"/>
        <v>-3.7904146357623133E-15</v>
      </c>
      <c r="W59" s="24">
        <f t="shared" si="4"/>
        <v>9.7299480413478343E-14</v>
      </c>
      <c r="Y59" s="16">
        <f t="shared" si="5"/>
        <v>48</v>
      </c>
      <c r="Z59" s="187" cm="1">
        <f t="array" ref="Z59">IF($A59&lt;=time_horizon,INDEX(N$7:N$507,time_horizon-$A59+1),0)</f>
        <v>5.1303420050943895E-14</v>
      </c>
      <c r="AA59" s="184" cm="1">
        <f t="array" ref="AA59">IF($A59&lt;=time_horizon,INDEX(O$7:O$507,time_horizon-$A59+1),0)</f>
        <v>2.5641171834137166E-12</v>
      </c>
      <c r="AB59" s="184" cm="1">
        <f t="array" ref="AB59">IF($A59&lt;=time_horizon,INDEX(P$7:P$507,time_horizon-$A59+1),0)</f>
        <v>1.4138827117394885E-11</v>
      </c>
      <c r="AC59" s="184" cm="1">
        <f t="array" ref="AC59">IF($A59&lt;=time_horizon,INDEX(Q$7:Q$507,time_horizon-$A59+1),0)</f>
        <v>-3.5199999999999995E-12</v>
      </c>
      <c r="AD59" s="185" cm="1">
        <f t="array" ref="AD59">IF($A59&lt;=time_horizon,INDEX(R$7:R$507,time_horizon-$A59+1),0)</f>
        <v>-3.5199999999999995E-12</v>
      </c>
      <c r="AE59" s="17" cm="1">
        <f t="array" ref="AE59">IF($A59&lt;=time_horizon,INDEX(S$7:S$507,time_horizon-$A59+1),0)</f>
        <v>6.2167058415299679E-16</v>
      </c>
      <c r="AF59" s="17" cm="1">
        <f t="array" ref="AF59">IF($A59&lt;=time_horizon,INDEX(T$7:T$507,time_horizon-$A59+1),0)</f>
        <v>9.7027905700942862E-15</v>
      </c>
      <c r="AG59" s="17" cm="1">
        <f t="array" ref="AG59">IF($A59&lt;=time_horizon,INDEX(U$7:U$507,time_horizon-$A59+1),0)</f>
        <v>1.7585333109232345E-13</v>
      </c>
      <c r="AH59" s="17" cm="1">
        <f t="array" ref="AH59">IF($A59&lt;=time_horizon,INDEX(V$7:V$507,time_horizon-$A59+1),0)</f>
        <v>-4.1531619190972752E-15</v>
      </c>
      <c r="AI59" s="17" cm="1">
        <f t="array" ref="AI59">IF($A59&lt;=time_horizon,INDEX(W$7:W$507,time_horizon-$A59+1),0)</f>
        <v>1.0466718440434115E-13</v>
      </c>
      <c r="AJ59" s="17">
        <f t="shared" si="6"/>
        <v>1.1960161637604198E-3</v>
      </c>
    </row>
    <row r="60" spans="1:36" x14ac:dyDescent="0.2">
      <c r="A60" s="96">
        <v>53</v>
      </c>
      <c r="B60" s="3">
        <f>inventory[[#This Row],[Integrated_rad_forcing]]</f>
        <v>3.4639971035330597E-10</v>
      </c>
      <c r="C60" s="3">
        <f>inventory[[#This Row],[Temp_change]]</f>
        <v>3.0294252733690063E-12</v>
      </c>
      <c r="E60" s="118">
        <f>inventory[[#This Row],[CO2_net]]+inventory[[#This Row],[CH4_net]]*GWP_CH4+inventory[[#This Row],[gas1_net]]*GWP_gas1+inventory[[#This Row],[gas2_net]]*GWP_gas2+inventory[[#This Row],[gas3_net]]*GWP_gas3</f>
        <v>4918.8111920297824</v>
      </c>
      <c r="F60" s="118">
        <f>inventory[[#This Row],[CO2_net]]+inventory[[#This Row],[CH4_net]]*GTP_CH4+inventory[[#This Row],[gas1_net]]*GTP_gas1+inventory[[#This Row],[gas2_net]]*GTP_gas2+inventory[[#This Row],[gas3_net]]*GTP_gas3</f>
        <v>2570.9331000621351</v>
      </c>
      <c r="G60" s="199">
        <f t="shared" si="10"/>
        <v>6235.3407438650465</v>
      </c>
      <c r="H60" s="200">
        <f t="shared" si="7"/>
        <v>4969.6511730628145</v>
      </c>
      <c r="I60" s="201">
        <f t="shared" si="8"/>
        <v>3777.0819100140438</v>
      </c>
      <c r="J60" s="201">
        <f t="shared" si="9"/>
        <v>5542.9707639426824</v>
      </c>
      <c r="K60" s="199">
        <f>K59+(inventory[[#This Row],[CO2_flux]]*Z60+inventory[[#This Row],[CH4_flux]]*AA60+inventory[[#This Row],[Gas1_flux]]*AB60+inventory[[#This Row],[Gas2_flux]]*AC60+inventory[[#This Row],[Gas3_flux]]*AD60+inventory[[#This Row],[Other_radfor]])/AGWP_CO2</f>
        <v>217.55715512859908</v>
      </c>
      <c r="L60" s="201">
        <f>L59+(inventory[[#This Row],[CO2_flux]]*AE60+inventory[[#This Row],[CH4_flux]]*AF60+inventory[[#This Row],[Gas1_flux]]*AG60+inventory[[#This Row],[Gas2_flux]]*AH60+inventory[[#This Row],[Gas3_flux]]*AI60+inventory[[#This Row],[Other_radfor]]*AJ60)/AGTP_CO2</f>
        <v>312.57320143698166</v>
      </c>
      <c r="N60" s="16">
        <v>5.5554255105325033E-14</v>
      </c>
      <c r="O60" s="16">
        <v>2.5822251893899018E-12</v>
      </c>
      <c r="P60" s="16">
        <f t="shared" si="0"/>
        <v>1.5314306606912511E-11</v>
      </c>
      <c r="Q60" s="16">
        <f t="shared" si="12"/>
        <v>-3.5199999999999995E-12</v>
      </c>
      <c r="R60" s="182">
        <f t="shared" si="12"/>
        <v>-3.5199999999999995E-12</v>
      </c>
      <c r="S60" s="16">
        <v>6.0958509317304065E-16</v>
      </c>
      <c r="T60" s="16">
        <v>7.4465020805917382E-15</v>
      </c>
      <c r="U60" s="24">
        <f t="shared" si="2"/>
        <v>1.7067900949684283E-13</v>
      </c>
      <c r="V60" s="24">
        <f t="shared" si="3"/>
        <v>-3.7216094744317916E-15</v>
      </c>
      <c r="W60" s="24">
        <f t="shared" si="4"/>
        <v>9.5537530466120925E-14</v>
      </c>
      <c r="Y60" s="16">
        <f t="shared" si="5"/>
        <v>47</v>
      </c>
      <c r="Z60" s="187" cm="1">
        <f t="array" ref="Z60">IF($A60&lt;=time_horizon,INDEX(N$7:N$507,time_horizon-$A60+1),0)</f>
        <v>5.0440081284202946E-14</v>
      </c>
      <c r="AA60" s="184" cm="1">
        <f t="array" ref="AA60">IF($A60&lt;=time_horizon,INDEX(O$7:O$507,time_horizon-$A60+1),0)</f>
        <v>2.5595341677201871E-12</v>
      </c>
      <c r="AB60" s="184" cm="1">
        <f t="array" ref="AB60">IF($A60&lt;=time_horizon,INDEX(P$7:P$507,time_horizon-$A60+1),0)</f>
        <v>1.3897845996187339E-11</v>
      </c>
      <c r="AC60" s="184" cm="1">
        <f t="array" ref="AC60">IF($A60&lt;=time_horizon,INDEX(Q$7:Q$507,time_horizon-$A60+1),0)</f>
        <v>-3.5199999999999995E-12</v>
      </c>
      <c r="AD60" s="185" cm="1">
        <f t="array" ref="AD60">IF($A60&lt;=time_horizon,INDEX(R$7:R$507,time_horizon-$A60+1),0)</f>
        <v>-3.5199999999999995E-12</v>
      </c>
      <c r="AE60" s="17" cm="1">
        <f t="array" ref="AE60">IF($A60&lt;=time_horizon,INDEX(S$7:S$507,time_horizon-$A60+1),0)</f>
        <v>6.2423825439372093E-16</v>
      </c>
      <c r="AF60" s="17" cm="1">
        <f t="array" ref="AF60">IF($A60&lt;=time_horizon,INDEX(T$7:T$507,time_horizon-$A60+1),0)</f>
        <v>1.0254696653715695E-14</v>
      </c>
      <c r="AG60" s="17" cm="1">
        <f t="array" ref="AG60">IF($A60&lt;=time_horizon,INDEX(U$7:U$507,time_horizon-$A60+1),0)</f>
        <v>1.7688414411568771E-13</v>
      </c>
      <c r="AH60" s="17" cm="1">
        <f t="array" ref="AH60">IF($A60&lt;=time_horizon,INDEX(V$7:V$507,time_horizon-$A60+1),0)</f>
        <v>-4.271590721837214E-15</v>
      </c>
      <c r="AI60" s="17" cm="1">
        <f t="array" ref="AI60">IF($A60&lt;=time_horizon,INDEX(W$7:W$507,time_horizon-$A60+1),0)</f>
        <v>1.0658762095066513E-13</v>
      </c>
      <c r="AJ60" s="17">
        <f t="shared" si="6"/>
        <v>1.2315632069172669E-3</v>
      </c>
    </row>
    <row r="61" spans="1:36" x14ac:dyDescent="0.2">
      <c r="A61" s="96">
        <v>54</v>
      </c>
      <c r="B61" s="3">
        <f>inventory[[#This Row],[Integrated_rad_forcing]]</f>
        <v>3.4988004416835518E-10</v>
      </c>
      <c r="C61" s="3">
        <f>inventory[[#This Row],[Temp_change]]</f>
        <v>2.9764221435605637E-12</v>
      </c>
      <c r="E61" s="118">
        <f>inventory[[#This Row],[CO2_net]]+inventory[[#This Row],[CH4_net]]*GWP_CH4+inventory[[#This Row],[gas1_net]]*GWP_gas1+inventory[[#This Row],[gas2_net]]*GWP_gas2+inventory[[#This Row],[gas3_net]]*GWP_gas3</f>
        <v>4918.8111920297824</v>
      </c>
      <c r="F61" s="118">
        <f>inventory[[#This Row],[CO2_net]]+inventory[[#This Row],[CH4_net]]*GTP_CH4+inventory[[#This Row],[gas1_net]]*GTP_gas1+inventory[[#This Row],[gas2_net]]*GTP_gas2+inventory[[#This Row],[gas3_net]]*GTP_gas3</f>
        <v>2570.9331000621351</v>
      </c>
      <c r="G61" s="199">
        <f t="shared" si="10"/>
        <v>6204.4358524093313</v>
      </c>
      <c r="H61" s="200">
        <f t="shared" si="7"/>
        <v>4900.8970625034399</v>
      </c>
      <c r="I61" s="201">
        <f t="shared" si="8"/>
        <v>3815.0308617617952</v>
      </c>
      <c r="J61" s="201">
        <f t="shared" si="9"/>
        <v>5445.9903889823427</v>
      </c>
      <c r="K61" s="199">
        <f>K60+(inventory[[#This Row],[CO2_flux]]*Z61+inventory[[#This Row],[CH4_flux]]*AA61+inventory[[#This Row],[Gas1_flux]]*AB61+inventory[[#This Row],[Gas2_flux]]*AC61+inventory[[#This Row],[Gas3_flux]]*AD61+inventory[[#This Row],[Other_radfor]])/AGWP_CO2</f>
        <v>217.55715512859908</v>
      </c>
      <c r="L61" s="201">
        <f>L60+(inventory[[#This Row],[CO2_flux]]*AE61+inventory[[#This Row],[CH4_flux]]*AF61+inventory[[#This Row],[Gas1_flux]]*AG61+inventory[[#This Row],[Gas2_flux]]*AH61+inventory[[#This Row],[Gas3_flux]]*AI61+inventory[[#This Row],[Other_radfor]]*AJ61)/AGTP_CO2</f>
        <v>312.57320143698166</v>
      </c>
      <c r="N61" s="16">
        <v>5.6391919022337602E-14</v>
      </c>
      <c r="O61" s="16">
        <v>2.5850501269509522E-12</v>
      </c>
      <c r="P61" s="16">
        <f t="shared" si="0"/>
        <v>1.5543629682179506E-11</v>
      </c>
      <c r="Q61" s="16">
        <f t="shared" si="12"/>
        <v>-3.5199999999999995E-12</v>
      </c>
      <c r="R61" s="182">
        <f t="shared" si="12"/>
        <v>-3.5199999999999995E-12</v>
      </c>
      <c r="S61" s="16">
        <v>6.0732190568397083E-16</v>
      </c>
      <c r="T61" s="16">
        <v>7.0821886915775312E-15</v>
      </c>
      <c r="U61" s="24">
        <f t="shared" si="2"/>
        <v>1.6964671708680933E-13</v>
      </c>
      <c r="V61" s="24">
        <f t="shared" si="3"/>
        <v>-3.6596568441058788E-15</v>
      </c>
      <c r="W61" s="24">
        <f t="shared" si="4"/>
        <v>9.3807764117884173E-14</v>
      </c>
      <c r="Y61" s="16">
        <f t="shared" si="5"/>
        <v>46</v>
      </c>
      <c r="Z61" s="187" cm="1">
        <f t="array" ref="Z61">IF($A61&lt;=time_horizon,INDEX(N$7:N$507,time_horizon-$A61+1),0)</f>
        <v>4.9572116540913808E-14</v>
      </c>
      <c r="AA61" s="184" cm="1">
        <f t="array" ref="AA61">IF($A61&lt;=time_horizon,INDEX(O$7:O$507,time_horizon-$A61+1),0)</f>
        <v>2.5545662420087583E-12</v>
      </c>
      <c r="AB61" s="184" cm="1">
        <f t="array" ref="AB61">IF($A61&lt;=time_horizon,INDEX(P$7:P$507,time_horizon-$A61+1),0)</f>
        <v>1.365486504308009E-11</v>
      </c>
      <c r="AC61" s="184" cm="1">
        <f t="array" ref="AC61">IF($A61&lt;=time_horizon,INDEX(Q$7:Q$507,time_horizon-$A61+1),0)</f>
        <v>-3.5199999999999995E-12</v>
      </c>
      <c r="AD61" s="185" cm="1">
        <f t="array" ref="AD61">IF($A61&lt;=time_horizon,INDEX(R$7:R$507,time_horizon-$A61+1),0)</f>
        <v>-3.5199999999999995E-12</v>
      </c>
      <c r="AE61" s="17" cm="1">
        <f t="array" ref="AE61">IF($A61&lt;=time_horizon,INDEX(S$7:S$507,time_horizon-$A61+1),0)</f>
        <v>6.2685372157882783E-16</v>
      </c>
      <c r="AF61" s="17" cm="1">
        <f t="array" ref="AF61">IF($A61&lt;=time_horizon,INDEX(T$7:T$507,time_horizon-$A61+1),0)</f>
        <v>1.0845143100577884E-14</v>
      </c>
      <c r="AG61" s="17" cm="1">
        <f t="array" ref="AG61">IF($A61&lt;=time_horizon,INDEX(U$7:U$507,time_horizon-$A61+1),0)</f>
        <v>1.7791077549062384E-13</v>
      </c>
      <c r="AH61" s="17" cm="1">
        <f t="array" ref="AH61">IF($A61&lt;=time_horizon,INDEX(V$7:V$507,time_horizon-$A61+1),0)</f>
        <v>-4.4039975132817223E-15</v>
      </c>
      <c r="AI61" s="17" cm="1">
        <f t="array" ref="AI61">IF($A61&lt;=time_horizon,INDEX(W$7:W$507,time_horizon-$A61+1),0)</f>
        <v>1.0853838775635367E-13</v>
      </c>
      <c r="AJ61" s="17">
        <f t="shared" si="6"/>
        <v>1.2713214524706781E-3</v>
      </c>
    </row>
    <row r="62" spans="1:36" x14ac:dyDescent="0.2">
      <c r="A62" s="96">
        <v>55</v>
      </c>
      <c r="B62" s="3">
        <f>inventory[[#This Row],[Integrated_rad_forcing]]</f>
        <v>3.5328692195323286E-10</v>
      </c>
      <c r="C62" s="3">
        <f>inventory[[#This Row],[Temp_change]]</f>
        <v>2.9243996594755584E-12</v>
      </c>
      <c r="E62" s="118">
        <f>inventory[[#This Row],[CO2_net]]+inventory[[#This Row],[CH4_net]]*GWP_CH4+inventory[[#This Row],[gas1_net]]*GWP_gas1+inventory[[#This Row],[gas2_net]]*GWP_gas2+inventory[[#This Row],[gas3_net]]*GWP_gas3</f>
        <v>4918.8111920297824</v>
      </c>
      <c r="F62" s="118">
        <f>inventory[[#This Row],[CO2_net]]+inventory[[#This Row],[CH4_net]]*GTP_CH4+inventory[[#This Row],[gas1_net]]*GTP_gas1+inventory[[#This Row],[gas2_net]]*GTP_gas2+inventory[[#This Row],[gas3_net]]*GTP_gas3</f>
        <v>2570.9331000621351</v>
      </c>
      <c r="G62" s="199">
        <f t="shared" si="10"/>
        <v>6173.5789493476495</v>
      </c>
      <c r="H62" s="200">
        <f t="shared" si="7"/>
        <v>4832.8385913846323</v>
      </c>
      <c r="I62" s="201">
        <f t="shared" si="8"/>
        <v>3852.1788617926427</v>
      </c>
      <c r="J62" s="201">
        <f t="shared" si="9"/>
        <v>5350.8043116475565</v>
      </c>
      <c r="K62" s="199">
        <f>K61+(inventory[[#This Row],[CO2_flux]]*Z62+inventory[[#This Row],[CH4_flux]]*AA62+inventory[[#This Row],[Gas1_flux]]*AB62+inventory[[#This Row],[Gas2_flux]]*AC62+inventory[[#This Row],[Gas3_flux]]*AD62+inventory[[#This Row],[Other_radfor]])/AGWP_CO2</f>
        <v>217.55715512859908</v>
      </c>
      <c r="L62" s="201">
        <f>L61+(inventory[[#This Row],[CO2_flux]]*AE62+inventory[[#This Row],[CH4_flux]]*AF62+inventory[[#This Row],[Gas1_flux]]*AG62+inventory[[#This Row],[Gas2_flux]]*AH62+inventory[[#This Row],[Gas3_flux]]*AI62+inventory[[#This Row],[Other_radfor]]*AJ62)/AGTP_CO2</f>
        <v>312.57320143698166</v>
      </c>
      <c r="N62" s="16">
        <v>5.722562631041821E-14</v>
      </c>
      <c r="O62" s="16">
        <v>2.5876561911168776E-12</v>
      </c>
      <c r="P62" s="16">
        <f t="shared" si="0"/>
        <v>1.577106533542682E-11</v>
      </c>
      <c r="Q62" s="16">
        <f t="shared" si="12"/>
        <v>-3.5199999999999995E-12</v>
      </c>
      <c r="R62" s="182">
        <f t="shared" si="12"/>
        <v>-3.5199999999999995E-12</v>
      </c>
      <c r="S62" s="16">
        <v>6.0511014472711848E-16</v>
      </c>
      <c r="T62" s="16">
        <v>6.7427160562692353E-15</v>
      </c>
      <c r="U62" s="24">
        <f t="shared" si="2"/>
        <v>1.6861698679961495E-13</v>
      </c>
      <c r="V62" s="24">
        <f t="shared" si="3"/>
        <v>-3.6037897759801922E-15</v>
      </c>
      <c r="W62" s="24">
        <f t="shared" si="4"/>
        <v>9.2110120875388914E-14</v>
      </c>
      <c r="Y62" s="16">
        <f t="shared" si="5"/>
        <v>45</v>
      </c>
      <c r="Z62" s="187" cm="1">
        <f t="array" ref="Z62">IF($A62&lt;=time_horizon,INDEX(N$7:N$507,time_horizon-$A62+1),0)</f>
        <v>4.8699419254866671E-14</v>
      </c>
      <c r="AA62" s="184" cm="1">
        <f t="array" ref="AA62">IF($A62&lt;=time_horizon,INDEX(O$7:O$507,time_horizon-$A62+1),0)</f>
        <v>2.549181079154282E-12</v>
      </c>
      <c r="AB62" s="184" cm="1">
        <f t="array" ref="AB62">IF($A62&lt;=time_horizon,INDEX(P$7:P$507,time_horizon-$A62+1),0)</f>
        <v>1.3409867662052639E-11</v>
      </c>
      <c r="AC62" s="184" cm="1">
        <f t="array" ref="AC62">IF($A62&lt;=time_horizon,INDEX(Q$7:Q$507,time_horizon-$A62+1),0)</f>
        <v>-3.5199999999999995E-12</v>
      </c>
      <c r="AD62" s="185" cm="1">
        <f t="array" ref="AD62">IF($A62&lt;=time_horizon,INDEX(R$7:R$507,time_horizon-$A62+1),0)</f>
        <v>-3.5199999999999995E-12</v>
      </c>
      <c r="AE62" s="17" cm="1">
        <f t="array" ref="AE62">IF($A62&lt;=time_horizon,INDEX(S$7:S$507,time_horizon-$A62+1),0)</f>
        <v>6.2951525648861463E-16</v>
      </c>
      <c r="AF62" s="17" cm="1">
        <f t="array" ref="AF62">IF($A62&lt;=time_horizon,INDEX(T$7:T$507,time_horizon-$A62+1),0)</f>
        <v>1.1476441324291145E-14</v>
      </c>
      <c r="AG62" s="17" cm="1">
        <f t="array" ref="AG62">IF($A62&lt;=time_horizon,INDEX(U$7:U$507,time_horizon-$A62+1),0)</f>
        <v>1.7893168170090465E-13</v>
      </c>
      <c r="AH62" s="17" cm="1">
        <f t="array" ref="AH62">IF($A62&lt;=time_horizon,INDEX(V$7:V$507,time_horizon-$A62+1),0)</f>
        <v>-4.5521470096619654E-15</v>
      </c>
      <c r="AI62" s="17" cm="1">
        <f t="array" ref="AI62">IF($A62&lt;=time_horizon,INDEX(W$7:W$507,time_horizon-$A62+1),0)</f>
        <v>1.1051864717443021E-13</v>
      </c>
      <c r="AJ62" s="17">
        <f t="shared" si="6"/>
        <v>1.3158226042073E-3</v>
      </c>
    </row>
    <row r="63" spans="1:36" x14ac:dyDescent="0.2">
      <c r="A63" s="96">
        <v>56</v>
      </c>
      <c r="B63" s="3">
        <f>inventory[[#This Row],[Integrated_rad_forcing]]</f>
        <v>3.5662194412691064E-10</v>
      </c>
      <c r="C63" s="3">
        <f>inventory[[#This Row],[Temp_change]]</f>
        <v>2.8733535551867166E-12</v>
      </c>
      <c r="E63" s="118">
        <f>inventory[[#This Row],[CO2_net]]+inventory[[#This Row],[CH4_net]]*GWP_CH4+inventory[[#This Row],[gas1_net]]*GWP_gas1+inventory[[#This Row],[gas2_net]]*GWP_gas2+inventory[[#This Row],[gas3_net]]*GWP_gas3</f>
        <v>4918.8111920297824</v>
      </c>
      <c r="F63" s="118">
        <f>inventory[[#This Row],[CO2_net]]+inventory[[#This Row],[CH4_net]]*GTP_CH4+inventory[[#This Row],[gas1_net]]*GTP_gas1+inventory[[#This Row],[gas2_net]]*GTP_gas2+inventory[[#This Row],[gas3_net]]*GTP_gas3</f>
        <v>2570.9331000621351</v>
      </c>
      <c r="G63" s="199">
        <f t="shared" si="10"/>
        <v>6142.7801616237648</v>
      </c>
      <c r="H63" s="200">
        <f t="shared" si="7"/>
        <v>4765.4958968297551</v>
      </c>
      <c r="I63" s="201">
        <f t="shared" si="8"/>
        <v>3888.5433607953878</v>
      </c>
      <c r="J63" s="201">
        <f t="shared" si="9"/>
        <v>5257.4047265270574</v>
      </c>
      <c r="K63" s="199">
        <f>K62+(inventory[[#This Row],[CO2_flux]]*Z63+inventory[[#This Row],[CH4_flux]]*AA63+inventory[[#This Row],[Gas1_flux]]*AB63+inventory[[#This Row],[Gas2_flux]]*AC63+inventory[[#This Row],[Gas3_flux]]*AD63+inventory[[#This Row],[Other_radfor]])/AGWP_CO2</f>
        <v>217.55715512859908</v>
      </c>
      <c r="L63" s="201">
        <f>L62+(inventory[[#This Row],[CO2_flux]]*AE63+inventory[[#This Row],[CH4_flux]]*AF63+inventory[[#This Row],[Gas1_flux]]*AG63+inventory[[#This Row],[Gas2_flux]]*AH63+inventory[[#This Row],[Gas3_flux]]*AI63+inventory[[#This Row],[Other_radfor]]*AJ63)/AGTP_CO2</f>
        <v>312.57320143698166</v>
      </c>
      <c r="N63" s="16">
        <v>5.8055462631539502E-14</v>
      </c>
      <c r="O63" s="16">
        <v>2.5900603399839399E-12</v>
      </c>
      <c r="P63" s="16">
        <f t="shared" si="0"/>
        <v>1.5996629100904014E-11</v>
      </c>
      <c r="Q63" s="16">
        <f t="shared" si="12"/>
        <v>-3.5199999999999995E-12</v>
      </c>
      <c r="R63" s="182">
        <f t="shared" si="12"/>
        <v>-3.5199999999999995E-12</v>
      </c>
      <c r="S63" s="16">
        <v>6.029495392280611E-16</v>
      </c>
      <c r="T63" s="16">
        <v>6.4264896023046967E-15</v>
      </c>
      <c r="U63" s="24">
        <f t="shared" si="2"/>
        <v>1.6759037606815761E-13</v>
      </c>
      <c r="V63" s="24">
        <f t="shared" si="3"/>
        <v>-3.5533273764171115E-15</v>
      </c>
      <c r="W63" s="24">
        <f t="shared" si="4"/>
        <v>9.0444469192799966E-14</v>
      </c>
      <c r="Y63" s="16">
        <f t="shared" si="5"/>
        <v>44</v>
      </c>
      <c r="Z63" s="187" cm="1">
        <f t="array" ref="Z63">IF($A63&lt;=time_horizon,INDEX(N$7:N$507,time_horizon-$A63+1),0)</f>
        <v>4.7821879834694192E-14</v>
      </c>
      <c r="AA63" s="184" cm="1">
        <f t="array" ref="AA63">IF($A63&lt;=time_horizon,INDEX(O$7:O$507,time_horizon-$A63+1),0)</f>
        <v>2.543343636999599E-12</v>
      </c>
      <c r="AB63" s="184" cm="1">
        <f t="array" ref="AB63">IF($A63&lt;=time_horizon,INDEX(P$7:P$507,time_horizon-$A63+1),0)</f>
        <v>1.3162837119358964E-11</v>
      </c>
      <c r="AC63" s="184" cm="1">
        <f t="array" ref="AC63">IF($A63&lt;=time_horizon,INDEX(Q$7:Q$507,time_horizon-$A63+1),0)</f>
        <v>-3.5199999999999995E-12</v>
      </c>
      <c r="AD63" s="185" cm="1">
        <f t="array" ref="AD63">IF($A63&lt;=time_horizon,INDEX(R$7:R$507,time_horizon-$A63+1),0)</f>
        <v>-3.5199999999999995E-12</v>
      </c>
      <c r="AE63" s="17" cm="1">
        <f t="array" ref="AE63">IF($A63&lt;=time_horizon,INDEX(S$7:S$507,time_horizon-$A63+1),0)</f>
        <v>6.3222068278601495E-16</v>
      </c>
      <c r="AF63" s="17" cm="1">
        <f t="array" ref="AF63">IF($A63&lt;=time_horizon,INDEX(T$7:T$507,time_horizon-$A63+1),0)</f>
        <v>1.2150980019347106E-14</v>
      </c>
      <c r="AG63" s="17" cm="1">
        <f t="array" ref="AG63">IF($A63&lt;=time_horizon,INDEX(U$7:U$507,time_horizon-$A63+1),0)</f>
        <v>1.7994511591922496E-13</v>
      </c>
      <c r="AH63" s="17" cm="1">
        <f t="array" ref="AH63">IF($A63&lt;=time_horizon,INDEX(V$7:V$507,time_horizon-$A63+1),0)</f>
        <v>-4.7180270229674806E-15</v>
      </c>
      <c r="AI63" s="17" cm="1">
        <f t="array" ref="AI63">IF($A63&lt;=time_horizon,INDEX(W$7:W$507,time_horizon-$A63+1),0)</f>
        <v>1.1252735092230234E-13</v>
      </c>
      <c r="AJ63" s="17">
        <f t="shared" si="6"/>
        <v>1.3656655841069705E-3</v>
      </c>
    </row>
    <row r="64" spans="1:36" x14ac:dyDescent="0.2">
      <c r="A64" s="96">
        <v>57</v>
      </c>
      <c r="B64" s="3">
        <f>inventory[[#This Row],[Integrated_rad_forcing]]</f>
        <v>3.5988667521796319E-10</v>
      </c>
      <c r="C64" s="3">
        <f>inventory[[#This Row],[Temp_change]]</f>
        <v>2.8232776711403328E-12</v>
      </c>
      <c r="E64" s="118">
        <f>inventory[[#This Row],[CO2_net]]+inventory[[#This Row],[CH4_net]]*GWP_CH4+inventory[[#This Row],[gas1_net]]*GWP_gas1+inventory[[#This Row],[gas2_net]]*GWP_gas2+inventory[[#This Row],[gas3_net]]*GWP_gas3</f>
        <v>4918.8111920297824</v>
      </c>
      <c r="F64" s="118">
        <f>inventory[[#This Row],[CO2_net]]+inventory[[#This Row],[CH4_net]]*GTP_CH4+inventory[[#This Row],[gas1_net]]*GTP_gas1+inventory[[#This Row],[gas2_net]]*GTP_gas2+inventory[[#This Row],[gas3_net]]*GTP_gas3</f>
        <v>2570.9331000621351</v>
      </c>
      <c r="G64" s="199">
        <f t="shared" si="10"/>
        <v>6112.048872743253</v>
      </c>
      <c r="H64" s="200">
        <f t="shared" si="7"/>
        <v>4698.8867198423095</v>
      </c>
      <c r="I64" s="201">
        <f t="shared" si="8"/>
        <v>3924.1414181162154</v>
      </c>
      <c r="J64" s="201">
        <f t="shared" si="9"/>
        <v>5165.7803634217062</v>
      </c>
      <c r="K64" s="199">
        <f>K63+(inventory[[#This Row],[CO2_flux]]*Z64+inventory[[#This Row],[CH4_flux]]*AA64+inventory[[#This Row],[Gas1_flux]]*AB64+inventory[[#This Row],[Gas2_flux]]*AC64+inventory[[#This Row],[Gas3_flux]]*AD64+inventory[[#This Row],[Other_radfor]])/AGWP_CO2</f>
        <v>217.55715512859908</v>
      </c>
      <c r="L64" s="201">
        <f>L63+(inventory[[#This Row],[CO2_flux]]*AE64+inventory[[#This Row],[CH4_flux]]*AF64+inventory[[#This Row],[Gas1_flux]]*AG64+inventory[[#This Row],[Gas2_flux]]*AH64+inventory[[#This Row],[Gas3_flux]]*AI64+inventory[[#This Row],[Other_radfor]]*AJ64)/AGTP_CO2</f>
        <v>312.57320143698166</v>
      </c>
      <c r="N64" s="16">
        <v>5.8881511373850697E-14</v>
      </c>
      <c r="O64" s="16">
        <v>2.5922782177517133E-12</v>
      </c>
      <c r="P64" s="16">
        <f t="shared" si="0"/>
        <v>1.6220336385007455E-11</v>
      </c>
      <c r="Q64" s="16">
        <f t="shared" si="12"/>
        <v>-3.5199999999999995E-12</v>
      </c>
      <c r="R64" s="182">
        <f t="shared" si="12"/>
        <v>-3.5199999999999995E-12</v>
      </c>
      <c r="S64" s="16">
        <v>6.0083969660691871E-16</v>
      </c>
      <c r="T64" s="16">
        <v>6.1320013803916623E-15</v>
      </c>
      <c r="U64" s="24">
        <f t="shared" si="2"/>
        <v>1.6656737302090537E-13</v>
      </c>
      <c r="V64" s="24">
        <f t="shared" si="3"/>
        <v>-3.5076651663572692E-15</v>
      </c>
      <c r="W64" s="24">
        <f t="shared" si="4"/>
        <v>8.8810616156584212E-14</v>
      </c>
      <c r="Y64" s="16">
        <f t="shared" si="5"/>
        <v>43</v>
      </c>
      <c r="Z64" s="187" cm="1">
        <f t="array" ref="Z64">IF($A64&lt;=time_horizon,INDEX(N$7:N$507,time_horizon-$A64+1),0)</f>
        <v>4.6939385547395394E-14</v>
      </c>
      <c r="AA64" s="184" cm="1">
        <f t="array" ref="AA64">IF($A64&lt;=time_horizon,INDEX(O$7:O$507,time_horizon-$A64+1),0)</f>
        <v>2.5370159303303479E-12</v>
      </c>
      <c r="AB64" s="184" cm="1">
        <f t="array" ref="AB64">IF($A64&lt;=time_horizon,INDEX(P$7:P$507,time_horizon-$A64+1),0)</f>
        <v>1.2913756542384574E-11</v>
      </c>
      <c r="AC64" s="184" cm="1">
        <f t="array" ref="AC64">IF($A64&lt;=time_horizon,INDEX(Q$7:Q$507,time_horizon-$A64+1),0)</f>
        <v>-3.5199999999999995E-12</v>
      </c>
      <c r="AD64" s="185" cm="1">
        <f t="array" ref="AD64">IF($A64&lt;=time_horizon,INDEX(R$7:R$507,time_horizon-$A64+1),0)</f>
        <v>-3.5199999999999995E-12</v>
      </c>
      <c r="AE64" s="17" cm="1">
        <f t="array" ref="AE64">IF($A64&lt;=time_horizon,INDEX(S$7:S$507,time_horizon-$A64+1),0)</f>
        <v>6.3496731151731364E-16</v>
      </c>
      <c r="AF64" s="17" cm="1">
        <f t="array" ref="AF64">IF($A64&lt;=time_horizon,INDEX(T$7:T$507,time_horizon-$A64+1),0)</f>
        <v>1.2871216879938287E-14</v>
      </c>
      <c r="AG64" s="17" cm="1">
        <f t="array" ref="AG64">IF($A64&lt;=time_horizon,INDEX(U$7:U$507,time_horizon-$A64+1),0)</f>
        <v>1.8094910223666236E-13</v>
      </c>
      <c r="AH64" s="17" cm="1">
        <f t="array" ref="AH64">IF($A64&lt;=time_horizon,INDEX(V$7:V$507,time_horizon-$A64+1),0)</f>
        <v>-4.9038766654908183E-15</v>
      </c>
      <c r="AI64" s="17" cm="1">
        <f t="array" ref="AI64">IF($A64&lt;=time_horizon,INDEX(W$7:W$507,time_horizon-$A64+1),0)</f>
        <v>1.1456321109951873E-13</v>
      </c>
      <c r="AJ64" s="17">
        <f t="shared" si="6"/>
        <v>1.4215250303014765E-3</v>
      </c>
    </row>
    <row r="65" spans="1:36" x14ac:dyDescent="0.2">
      <c r="A65" s="96">
        <v>58</v>
      </c>
      <c r="B65" s="3">
        <f>inventory[[#This Row],[Integrated_rad_forcing]]</f>
        <v>3.6308264472367964E-10</v>
      </c>
      <c r="C65" s="3">
        <f>inventory[[#This Row],[Temp_change]]</f>
        <v>2.7741642237836446E-12</v>
      </c>
      <c r="E65" s="118">
        <f>inventory[[#This Row],[CO2_net]]+inventory[[#This Row],[CH4_net]]*GWP_CH4+inventory[[#This Row],[gas1_net]]*GWP_gas1+inventory[[#This Row],[gas2_net]]*GWP_gas2+inventory[[#This Row],[gas3_net]]*GWP_gas3</f>
        <v>4918.8111920297824</v>
      </c>
      <c r="F65" s="118">
        <f>inventory[[#This Row],[CO2_net]]+inventory[[#This Row],[CH4_net]]*GTP_CH4+inventory[[#This Row],[gas1_net]]*GTP_gas1+inventory[[#This Row],[gas2_net]]*GTP_gas2+inventory[[#This Row],[gas3_net]]*GTP_gas3</f>
        <v>2570.9331000621351</v>
      </c>
      <c r="G65" s="199">
        <f t="shared" si="10"/>
        <v>6081.3937815563331</v>
      </c>
      <c r="H65" s="200">
        <f t="shared" si="7"/>
        <v>4633.0265946508989</v>
      </c>
      <c r="I65" s="201">
        <f t="shared" si="8"/>
        <v>3958.9897111262935</v>
      </c>
      <c r="J65" s="201">
        <f t="shared" si="9"/>
        <v>5075.9169806844884</v>
      </c>
      <c r="K65" s="199">
        <f>K64+(inventory[[#This Row],[CO2_flux]]*Z65+inventory[[#This Row],[CH4_flux]]*AA65+inventory[[#This Row],[Gas1_flux]]*AB65+inventory[[#This Row],[Gas2_flux]]*AC65+inventory[[#This Row],[Gas3_flux]]*AD65+inventory[[#This Row],[Other_radfor]])/AGWP_CO2</f>
        <v>217.55715512859908</v>
      </c>
      <c r="L65" s="201">
        <f>L64+(inventory[[#This Row],[CO2_flux]]*AE65+inventory[[#This Row],[CH4_flux]]*AF65+inventory[[#This Row],[Gas1_flux]]*AG65+inventory[[#This Row],[Gas2_flux]]*AH65+inventory[[#This Row],[Gas3_flux]]*AI65+inventory[[#This Row],[Other_radfor]]*AJ65)/AGTP_CO2</f>
        <v>312.57320143698166</v>
      </c>
      <c r="N65" s="16">
        <v>5.9703853716040822E-14</v>
      </c>
      <c r="O65" s="16">
        <v>2.5943242565225128E-12</v>
      </c>
      <c r="P65" s="16">
        <f t="shared" si="0"/>
        <v>1.6442202467332633E-11</v>
      </c>
      <c r="Q65" s="16">
        <f t="shared" si="12"/>
        <v>-3.5199999999999995E-12</v>
      </c>
      <c r="R65" s="182">
        <f t="shared" si="12"/>
        <v>-3.5199999999999995E-12</v>
      </c>
      <c r="S65" s="16">
        <v>5.9878012075013337E-16</v>
      </c>
      <c r="T65" s="16">
        <v>5.8578274965550094E-15</v>
      </c>
      <c r="U65" s="24">
        <f t="shared" si="2"/>
        <v>1.6554840431520519E-13</v>
      </c>
      <c r="V65" s="24">
        <f t="shared" si="3"/>
        <v>-3.4662665049820795E-15</v>
      </c>
      <c r="W65" s="24">
        <f t="shared" si="4"/>
        <v>8.7208316045720815E-14</v>
      </c>
      <c r="Y65" s="16">
        <f t="shared" si="5"/>
        <v>42</v>
      </c>
      <c r="Z65" s="187" cm="1">
        <f t="array" ref="Z65">IF($A65&lt;=time_horizon,INDEX(N$7:N$507,time_horizon-$A65+1),0)</f>
        <v>4.6051820390079207E-14</v>
      </c>
      <c r="AA65" s="184" cm="1">
        <f t="array" ref="AA65">IF($A65&lt;=time_horizon,INDEX(O$7:O$507,time_horizon-$A65+1),0)</f>
        <v>2.530156783698811E-12</v>
      </c>
      <c r="AB65" s="184" cm="1">
        <f t="array" ref="AB65">IF($A65&lt;=time_horizon,INDEX(P$7:P$507,time_horizon-$A65+1),0)</f>
        <v>1.266260891849409E-11</v>
      </c>
      <c r="AC65" s="184" cm="1">
        <f t="array" ref="AC65">IF($A65&lt;=time_horizon,INDEX(Q$7:Q$507,time_horizon-$A65+1),0)</f>
        <v>-3.5199999999999995E-12</v>
      </c>
      <c r="AD65" s="185" cm="1">
        <f t="array" ref="AD65">IF($A65&lt;=time_horizon,INDEX(R$7:R$507,time_horizon-$A65+1),0)</f>
        <v>-3.5199999999999995E-12</v>
      </c>
      <c r="AE65" s="17" cm="1">
        <f t="array" ref="AE65">IF($A65&lt;=time_horizon,INDEX(S$7:S$507,time_horizon-$A65+1),0)</f>
        <v>6.3775186639810224E-16</v>
      </c>
      <c r="AF65" s="17" cm="1">
        <f t="array" ref="AF65">IF($A65&lt;=time_horizon,INDEX(T$7:T$507,time_horizon-$A65+1),0)</f>
        <v>1.363966775578204E-14</v>
      </c>
      <c r="AG65" s="17" cm="1">
        <f t="array" ref="AG65">IF($A65&lt;=time_horizon,INDEX(U$7:U$507,time_horizon-$A65+1),0)</f>
        <v>1.819414066335773E-13</v>
      </c>
      <c r="AH65" s="17" cm="1">
        <f t="array" ref="AH65">IF($A65&lt;=time_horizon,INDEX(V$7:V$507,time_horizon-$A65+1),0)</f>
        <v>-5.1122181200909427E-15</v>
      </c>
      <c r="AI65" s="17" cm="1">
        <f t="array" ref="AI65">IF($A65&lt;=time_horizon,INDEX(W$7:W$507,time_horizon-$A65+1),0)</f>
        <v>1.1662466748861652E-13</v>
      </c>
      <c r="AJ65" s="17">
        <f t="shared" si="6"/>
        <v>1.4841608693757702E-3</v>
      </c>
    </row>
    <row r="66" spans="1:36" x14ac:dyDescent="0.2">
      <c r="A66" s="96">
        <v>59</v>
      </c>
      <c r="B66" s="3">
        <f>inventory[[#This Row],[Integrated_rad_forcing]]</f>
        <v>3.6621134794472365E-10</v>
      </c>
      <c r="C66" s="3">
        <f>inventory[[#This Row],[Temp_change]]</f>
        <v>2.7260040432842145E-12</v>
      </c>
      <c r="E66" s="118">
        <f>inventory[[#This Row],[CO2_net]]+inventory[[#This Row],[CH4_net]]*GWP_CH4+inventory[[#This Row],[gas1_net]]*GWP_gas1+inventory[[#This Row],[gas2_net]]*GWP_gas2+inventory[[#This Row],[gas3_net]]*GWP_gas3</f>
        <v>4918.8111920297824</v>
      </c>
      <c r="F66" s="118">
        <f>inventory[[#This Row],[CO2_net]]+inventory[[#This Row],[CH4_net]]*GTP_CH4+inventory[[#This Row],[gas1_net]]*GTP_gas1+inventory[[#This Row],[gas2_net]]*GTP_gas2+inventory[[#This Row],[gas3_net]]*GTP_gas3</f>
        <v>2570.9331000621351</v>
      </c>
      <c r="G66" s="199">
        <f t="shared" si="10"/>
        <v>6050.8229553937108</v>
      </c>
      <c r="H66" s="200">
        <f t="shared" si="7"/>
        <v>4567.9290224038905</v>
      </c>
      <c r="I66" s="201">
        <f t="shared" si="8"/>
        <v>3993.1045443227617</v>
      </c>
      <c r="J66" s="201">
        <f t="shared" si="9"/>
        <v>4987.7978001781248</v>
      </c>
      <c r="K66" s="199">
        <f>K65+(inventory[[#This Row],[CO2_flux]]*Z66+inventory[[#This Row],[CH4_flux]]*AA66+inventory[[#This Row],[Gas1_flux]]*AB66+inventory[[#This Row],[Gas2_flux]]*AC66+inventory[[#This Row],[Gas3_flux]]*AD66+inventory[[#This Row],[Other_radfor]])/AGWP_CO2</f>
        <v>217.55715512859908</v>
      </c>
      <c r="L66" s="201">
        <f>L65+(inventory[[#This Row],[CO2_flux]]*AE66+inventory[[#This Row],[CH4_flux]]*AF66+inventory[[#This Row],[Gas1_flux]]*AG66+inventory[[#This Row],[Gas2_flux]]*AH66+inventory[[#This Row],[Gas3_flux]]*AI66+inventory[[#This Row],[Other_radfor]]*AJ66)/AGTP_CO2</f>
        <v>312.57320143698166</v>
      </c>
      <c r="N66" s="16">
        <v>6.0522568689318936E-14</v>
      </c>
      <c r="O66" s="16">
        <v>2.5962117702135029E-12</v>
      </c>
      <c r="P66" s="16">
        <f t="shared" si="0"/>
        <v>1.666224250171774E-11</v>
      </c>
      <c r="Q66" s="16">
        <f t="shared" si="12"/>
        <v>-3.5199999999999995E-12</v>
      </c>
      <c r="R66" s="182">
        <f t="shared" si="12"/>
        <v>-3.5199999999999995E-12</v>
      </c>
      <c r="S66" s="16">
        <v>5.9677022780219209E-16</v>
      </c>
      <c r="T66" s="16">
        <v>5.60262527826367E-15</v>
      </c>
      <c r="U66" s="24">
        <f t="shared" si="2"/>
        <v>1.6453384209097367E-13</v>
      </c>
      <c r="V66" s="24">
        <f t="shared" si="3"/>
        <v>-3.4286549759369736E-15</v>
      </c>
      <c r="W66" s="24">
        <f t="shared" si="4"/>
        <v>8.5637277894402107E-14</v>
      </c>
      <c r="Y66" s="16">
        <f t="shared" si="5"/>
        <v>41</v>
      </c>
      <c r="Z66" s="187" cm="1">
        <f t="array" ref="Z66">IF($A66&lt;=time_horizon,INDEX(N$7:N$507,time_horizon-$A66+1),0)</f>
        <v>4.5159064947364788E-14</v>
      </c>
      <c r="AA66" s="184" cm="1">
        <f t="array" ref="AA66">IF($A66&lt;=time_horizon,INDEX(O$7:O$507,time_horizon-$A66+1),0)</f>
        <v>2.5227215634883759E-12</v>
      </c>
      <c r="AB66" s="184" cm="1">
        <f t="array" ref="AB66">IF($A66&lt;=time_horizon,INDEX(P$7:P$507,time_horizon-$A66+1),0)</f>
        <v>1.2409377093869226E-11</v>
      </c>
      <c r="AC66" s="184" cm="1">
        <f t="array" ref="AC66">IF($A66&lt;=time_horizon,INDEX(Q$7:Q$507,time_horizon-$A66+1),0)</f>
        <v>-3.5199999999999995E-12</v>
      </c>
      <c r="AD66" s="185" cm="1">
        <f t="array" ref="AD66">IF($A66&lt;=time_horizon,INDEX(R$7:R$507,time_horizon-$A66+1),0)</f>
        <v>-3.5199999999999995E-12</v>
      </c>
      <c r="AE66" s="17" cm="1">
        <f t="array" ref="AE66">IF($A66&lt;=time_horizon,INDEX(S$7:S$507,time_horizon-$A66+1),0)</f>
        <v>6.4057039851441044E-16</v>
      </c>
      <c r="AF66" s="17" cm="1">
        <f t="array" ref="AF66">IF($A66&lt;=time_horizon,INDEX(T$7:T$507,time_horizon-$A66+1),0)</f>
        <v>1.4458892793597822E-14</v>
      </c>
      <c r="AG66" s="17" cm="1">
        <f t="array" ref="AG66">IF($A66&lt;=time_horizon,INDEX(U$7:U$507,time_horizon-$A66+1),0)</f>
        <v>1.8291950427999123E-13</v>
      </c>
      <c r="AH66" s="17" cm="1">
        <f t="array" ref="AH66">IF($A66&lt;=time_horizon,INDEX(V$7:V$507,time_horizon-$A66+1),0)</f>
        <v>-5.3458924269663125E-15</v>
      </c>
      <c r="AI66" s="17" cm="1">
        <f t="array" ref="AI66">IF($A66&lt;=time_horizon,INDEX(W$7:W$507,time_horizon-$A66+1),0)</f>
        <v>1.1870985066796616E-13</v>
      </c>
      <c r="AJ66" s="17">
        <f t="shared" si="6"/>
        <v>1.5544290988330767E-3</v>
      </c>
    </row>
    <row r="67" spans="1:36" x14ac:dyDescent="0.2">
      <c r="A67" s="96">
        <v>60</v>
      </c>
      <c r="B67" s="3">
        <f>inventory[[#This Row],[Integrated_rad_forcing]]</f>
        <v>3.692742467963127E-10</v>
      </c>
      <c r="C67" s="3">
        <f>inventory[[#This Row],[Temp_change]]</f>
        <v>2.6787867829890662E-12</v>
      </c>
      <c r="E67" s="118">
        <f>inventory[[#This Row],[CO2_net]]+inventory[[#This Row],[CH4_net]]*GWP_CH4+inventory[[#This Row],[gas1_net]]*GWP_gas1+inventory[[#This Row],[gas2_net]]*GWP_gas2+inventory[[#This Row],[gas3_net]]*GWP_gas3</f>
        <v>4918.8111920297824</v>
      </c>
      <c r="F67" s="118">
        <f>inventory[[#This Row],[CO2_net]]+inventory[[#This Row],[CH4_net]]*GTP_CH4+inventory[[#This Row],[gas1_net]]*GTP_gas1+inventory[[#This Row],[gas2_net]]*GTP_gas2+inventory[[#This Row],[gas3_net]]*GTP_gas3</f>
        <v>2570.9331000621351</v>
      </c>
      <c r="G67" s="199">
        <f t="shared" si="10"/>
        <v>6020.3438781839131</v>
      </c>
      <c r="H67" s="200">
        <f t="shared" si="7"/>
        <v>4503.6056305963584</v>
      </c>
      <c r="I67" s="201">
        <f t="shared" si="8"/>
        <v>4026.5018581736895</v>
      </c>
      <c r="J67" s="201">
        <f t="shared" si="9"/>
        <v>4901.4038905246216</v>
      </c>
      <c r="K67" s="199">
        <f>K66+(inventory[[#This Row],[CO2_flux]]*Z67+inventory[[#This Row],[CH4_flux]]*AA67+inventory[[#This Row],[Gas1_flux]]*AB67+inventory[[#This Row],[Gas2_flux]]*AC67+inventory[[#This Row],[Gas3_flux]]*AD67+inventory[[#This Row],[Other_radfor]])/AGWP_CO2</f>
        <v>217.55715512859908</v>
      </c>
      <c r="L67" s="201">
        <f>L66+(inventory[[#This Row],[CO2_flux]]*AE67+inventory[[#This Row],[CH4_flux]]*AF67+inventory[[#This Row],[Gas1_flux]]*AG67+inventory[[#This Row],[Gas2_flux]]*AH67+inventory[[#This Row],[Gas3_flux]]*AI67+inventory[[#This Row],[Other_radfor]]*AJ67)/AGTP_CO2</f>
        <v>312.57320143698166</v>
      </c>
      <c r="N67" s="16">
        <v>6.1337733237209595E-14</v>
      </c>
      <c r="O67" s="16">
        <v>2.5979530411925876E-12</v>
      </c>
      <c r="P67" s="16">
        <f t="shared" si="0"/>
        <v>1.6880471517278754E-11</v>
      </c>
      <c r="Q67" s="16">
        <f t="shared" ref="Q67:R86" si="13">A_gas2*life_gas2*(1-EXP(-$A67/life_gas2))</f>
        <v>-3.5199999999999995E-12</v>
      </c>
      <c r="R67" s="182">
        <f t="shared" si="13"/>
        <v>-3.5199999999999995E-12</v>
      </c>
      <c r="S67" s="16">
        <v>5.9480936003589338E-16</v>
      </c>
      <c r="T67" s="16">
        <v>5.3651302472525793E-15</v>
      </c>
      <c r="U67" s="24">
        <f t="shared" si="2"/>
        <v>1.6352401014349636E-13</v>
      </c>
      <c r="V67" s="24">
        <f t="shared" si="3"/>
        <v>-3.394407628082838E-15</v>
      </c>
      <c r="W67" s="24">
        <f t="shared" si="4"/>
        <v>8.4097172169987731E-14</v>
      </c>
      <c r="Y67" s="16">
        <f t="shared" si="5"/>
        <v>40</v>
      </c>
      <c r="Z67" s="187" cm="1">
        <f t="array" ref="Z67">IF($A67&lt;=time_horizon,INDEX(N$7:N$507,time_horizon-$A67+1),0)</f>
        <v>4.4260996231219848E-14</v>
      </c>
      <c r="AA67" s="184" cm="1">
        <f t="array" ref="AA67">IF($A67&lt;=time_horizon,INDEX(O$7:O$507,time_horizon-$A67+1),0)</f>
        <v>2.5146618874751111E-12</v>
      </c>
      <c r="AB67" s="184" cm="1">
        <f t="array" ref="AB67">IF($A67&lt;=time_horizon,INDEX(P$7:P$507,time_horizon-$A67+1),0)</f>
        <v>1.2154043772337188E-11</v>
      </c>
      <c r="AC67" s="184" cm="1">
        <f t="array" ref="AC67">IF($A67&lt;=time_horizon,INDEX(Q$7:Q$507,time_horizon-$A67+1),0)</f>
        <v>-3.5199999999999995E-12</v>
      </c>
      <c r="AD67" s="185" cm="1">
        <f t="array" ref="AD67">IF($A67&lt;=time_horizon,INDEX(R$7:R$507,time_horizon-$A67+1),0)</f>
        <v>-3.5199999999999995E-12</v>
      </c>
      <c r="AE67" s="17" cm="1">
        <f t="array" ref="AE67">IF($A67&lt;=time_horizon,INDEX(S$7:S$507,time_horizon-$A67+1),0)</f>
        <v>6.4341818884317911E-16</v>
      </c>
      <c r="AF67" s="17" cm="1">
        <f t="array" ref="AF67">IF($A67&lt;=time_horizon,INDEX(T$7:T$507,time_horizon-$A67+1),0)</f>
        <v>1.5331479045131532E-14</v>
      </c>
      <c r="AG67" s="17" cm="1">
        <f t="array" ref="AG67">IF($A67&lt;=time_horizon,INDEX(U$7:U$507,time_horizon-$A67+1),0)</f>
        <v>1.8388054270139553E-13</v>
      </c>
      <c r="AH67" s="17" cm="1">
        <f t="array" ref="AH67">IF($A67&lt;=time_horizon,INDEX(V$7:V$507,time_horizon-$A67+1),0)</f>
        <v>-5.6080997947190241E-15</v>
      </c>
      <c r="AI67" s="17" cm="1">
        <f t="array" ref="AI67">IF($A67&lt;=time_horizon,INDEX(W$7:W$507,time_horizon-$A67+1),0)</f>
        <v>1.2081654040593656E-13</v>
      </c>
      <c r="AJ67" s="17">
        <f t="shared" si="6"/>
        <v>1.6332939327182497E-3</v>
      </c>
    </row>
    <row r="68" spans="1:36" x14ac:dyDescent="0.2">
      <c r="A68" s="96">
        <v>61</v>
      </c>
      <c r="B68" s="3">
        <f>inventory[[#This Row],[Integrated_rad_forcing]]</f>
        <v>3.7227277059683127E-10</v>
      </c>
      <c r="C68" s="3">
        <f>inventory[[#This Row],[Temp_change]]</f>
        <v>2.6325011038581349E-12</v>
      </c>
      <c r="E68" s="118">
        <f>inventory[[#This Row],[CO2_net]]+inventory[[#This Row],[CH4_net]]*GWP_CH4+inventory[[#This Row],[gas1_net]]*GWP_gas1+inventory[[#This Row],[gas2_net]]*GWP_gas2+inventory[[#This Row],[gas3_net]]*GWP_gas3</f>
        <v>4918.8111920297824</v>
      </c>
      <c r="F68" s="118">
        <f>inventory[[#This Row],[CO2_net]]+inventory[[#This Row],[CH4_net]]*GTP_CH4+inventory[[#This Row],[gas1_net]]*GTP_gas1+inventory[[#This Row],[gas2_net]]*GTP_gas2+inventory[[#This Row],[gas3_net]]*GTP_gas3</f>
        <v>2570.9331000621351</v>
      </c>
      <c r="G68" s="199">
        <f t="shared" si="10"/>
        <v>5989.9634941030108</v>
      </c>
      <c r="H68" s="200">
        <f t="shared" si="7"/>
        <v>4440.066319488009</v>
      </c>
      <c r="I68" s="201">
        <f t="shared" si="8"/>
        <v>4059.1972377169741</v>
      </c>
      <c r="J68" s="201">
        <f t="shared" si="9"/>
        <v>4816.714504565065</v>
      </c>
      <c r="K68" s="199">
        <f>K67+(inventory[[#This Row],[CO2_flux]]*Z68+inventory[[#This Row],[CH4_flux]]*AA68+inventory[[#This Row],[Gas1_flux]]*AB68+inventory[[#This Row],[Gas2_flux]]*AC68+inventory[[#This Row],[Gas3_flux]]*AD68+inventory[[#This Row],[Other_radfor]])/AGWP_CO2</f>
        <v>217.55715512859908</v>
      </c>
      <c r="L68" s="201">
        <f>L67+(inventory[[#This Row],[CO2_flux]]*AE68+inventory[[#This Row],[CH4_flux]]*AF68+inventory[[#This Row],[Gas1_flux]]*AG68+inventory[[#This Row],[Gas2_flux]]*AH68+inventory[[#This Row],[Gas3_flux]]*AI68+inventory[[#This Row],[Other_radfor]]*AJ68)/AGTP_CO2</f>
        <v>312.57320143698166</v>
      </c>
      <c r="N68" s="16">
        <v>6.2149422273328662E-14</v>
      </c>
      <c r="O68" s="16">
        <v>2.5995594002018365E-12</v>
      </c>
      <c r="P68" s="16">
        <f t="shared" si="0"/>
        <v>1.7096904419435895E-11</v>
      </c>
      <c r="Q68" s="16">
        <f t="shared" si="13"/>
        <v>-3.5199999999999995E-12</v>
      </c>
      <c r="R68" s="182">
        <f t="shared" si="13"/>
        <v>-3.5199999999999995E-12</v>
      </c>
      <c r="S68" s="16">
        <v>5.9289679802838911E-16</v>
      </c>
      <c r="T68" s="16">
        <v>5.1441529603550427E-15</v>
      </c>
      <c r="U68" s="24">
        <f t="shared" si="2"/>
        <v>1.625191894029827E-13</v>
      </c>
      <c r="V68" s="24">
        <f t="shared" si="3"/>
        <v>-3.3631489748681364E-15</v>
      </c>
      <c r="W68" s="24">
        <f t="shared" si="4"/>
        <v>8.2587636666301999E-14</v>
      </c>
      <c r="Y68" s="16">
        <f t="shared" si="5"/>
        <v>39</v>
      </c>
      <c r="Z68" s="187" cm="1">
        <f t="array" ref="Z68">IF($A68&lt;=time_horizon,INDEX(N$7:N$507,time_horizon-$A68+1),0)</f>
        <v>4.3357487499191044E-14</v>
      </c>
      <c r="AA68" s="184" cm="1">
        <f t="array" ref="AA68">IF($A68&lt;=time_horizon,INDEX(O$7:O$507,time_horizon-$A68+1),0)</f>
        <v>2.5059253099965275E-12</v>
      </c>
      <c r="AB68" s="184" cm="1">
        <f t="array" ref="AB68">IF($A68&lt;=time_horizon,INDEX(P$7:P$507,time_horizon-$A68+1),0)</f>
        <v>1.1896591514189289E-11</v>
      </c>
      <c r="AC68" s="184" cm="1">
        <f t="array" ref="AC68">IF($A68&lt;=time_horizon,INDEX(Q$7:Q$507,time_horizon-$A68+1),0)</f>
        <v>-3.5199999999999995E-12</v>
      </c>
      <c r="AD68" s="185" cm="1">
        <f t="array" ref="AD68">IF($A68&lt;=time_horizon,INDEX(R$7:R$507,time_horizon-$A68+1),0)</f>
        <v>-3.5199999999999995E-12</v>
      </c>
      <c r="AE68" s="17" cm="1">
        <f t="array" ref="AE68">IF($A68&lt;=time_horizon,INDEX(S$7:S$507,time_horizon-$A68+1),0)</f>
        <v>6.4628963672822085E-16</v>
      </c>
      <c r="AF68" s="17" cm="1">
        <f t="array" ref="AF68">IF($A68&lt;=time_horizon,INDEX(T$7:T$507,time_horizon-$A68+1),0)</f>
        <v>1.6260018945401445E-14</v>
      </c>
      <c r="AG68" s="17" cm="1">
        <f t="array" ref="AG68">IF($A68&lt;=time_horizon,INDEX(U$7:U$507,time_horizon-$A68+1),0)</f>
        <v>1.8482130028728157E-13</v>
      </c>
      <c r="AH68" s="17" cm="1">
        <f t="array" ref="AH68">IF($A68&lt;=time_horizon,INDEX(V$7:V$507,time_horizon-$A68+1),0)</f>
        <v>-5.9024450076870184E-15</v>
      </c>
      <c r="AI68" s="17" cm="1">
        <f t="array" ref="AI68">IF($A68&lt;=time_horizon,INDEX(W$7:W$507,time_horizon-$A68+1),0)</f>
        <v>1.2294211873858657E-13</v>
      </c>
      <c r="AJ68" s="17">
        <f t="shared" si="6"/>
        <v>1.7218414827334153E-3</v>
      </c>
    </row>
    <row r="69" spans="1:36" x14ac:dyDescent="0.2">
      <c r="A69" s="96">
        <v>62</v>
      </c>
      <c r="B69" s="3">
        <f>inventory[[#This Row],[Integrated_rad_forcing]]</f>
        <v>3.75208316834742E-10</v>
      </c>
      <c r="C69" s="3">
        <f>inventory[[#This Row],[Temp_change]]</f>
        <v>2.5871348367399693E-12</v>
      </c>
      <c r="E69" s="118">
        <f>inventory[[#This Row],[CO2_net]]+inventory[[#This Row],[CH4_net]]*GWP_CH4+inventory[[#This Row],[gas1_net]]*GWP_gas1+inventory[[#This Row],[gas2_net]]*GWP_gas2+inventory[[#This Row],[gas3_net]]*GWP_gas3</f>
        <v>4918.8111920297824</v>
      </c>
      <c r="F69" s="118">
        <f>inventory[[#This Row],[CO2_net]]+inventory[[#This Row],[CH4_net]]*GTP_CH4+inventory[[#This Row],[gas1_net]]*GTP_gas1+inventory[[#This Row],[gas2_net]]*GTP_gas2+inventory[[#This Row],[gas3_net]]*GTP_gas3</f>
        <v>2570.9331000621351</v>
      </c>
      <c r="G69" s="199">
        <f t="shared" si="10"/>
        <v>5959.6882472404286</v>
      </c>
      <c r="H69" s="200">
        <f t="shared" si="7"/>
        <v>4377.3193966576528</v>
      </c>
      <c r="I69" s="201">
        <f t="shared" si="8"/>
        <v>4091.2059209226081</v>
      </c>
      <c r="J69" s="201">
        <f t="shared" si="9"/>
        <v>4733.7073762771461</v>
      </c>
      <c r="K69" s="199">
        <f>K68+(inventory[[#This Row],[CO2_flux]]*Z69+inventory[[#This Row],[CH4_flux]]*AA69+inventory[[#This Row],[Gas1_flux]]*AB69+inventory[[#This Row],[Gas2_flux]]*AC69+inventory[[#This Row],[Gas3_flux]]*AD69+inventory[[#This Row],[Other_radfor]])/AGWP_CO2</f>
        <v>217.55715512859908</v>
      </c>
      <c r="L69" s="201">
        <f>L68+(inventory[[#This Row],[CO2_flux]]*AE69+inventory[[#This Row],[CH4_flux]]*AF69+inventory[[#This Row],[Gas1_flux]]*AG69+inventory[[#This Row],[Gas2_flux]]*AH69+inventory[[#This Row],[Gas3_flux]]*AI69+inventory[[#This Row],[Other_radfor]]*AJ69)/AGTP_CO2</f>
        <v>312.57320143698166</v>
      </c>
      <c r="N69" s="16">
        <v>6.2957708737278048E-14</v>
      </c>
      <c r="O69" s="16">
        <v>2.601041300088522E-12</v>
      </c>
      <c r="P69" s="16">
        <f t="shared" si="0"/>
        <v>1.7311555990931751E-11</v>
      </c>
      <c r="Q69" s="16">
        <f t="shared" si="13"/>
        <v>-3.5199999999999995E-12</v>
      </c>
      <c r="R69" s="182">
        <f t="shared" si="13"/>
        <v>-3.5199999999999995E-12</v>
      </c>
      <c r="S69" s="16">
        <v>5.9103177134284571E-16</v>
      </c>
      <c r="T69" s="16">
        <v>4.9385757697095144E-15</v>
      </c>
      <c r="U69" s="24">
        <f t="shared" si="2"/>
        <v>1.6151962279868558E-13</v>
      </c>
      <c r="V69" s="24">
        <f t="shared" si="3"/>
        <v>-3.3345456671783168E-15</v>
      </c>
      <c r="W69" s="24">
        <f t="shared" si="4"/>
        <v>8.1108281701111863E-14</v>
      </c>
      <c r="Y69" s="16">
        <f t="shared" si="5"/>
        <v>38</v>
      </c>
      <c r="Z69" s="187" cm="1">
        <f t="array" ref="Z69">IF($A69&lt;=time_horizon,INDEX(N$7:N$507,time_horizon-$A69+1),0)</f>
        <v>4.2448408045937524E-14</v>
      </c>
      <c r="AA69" s="184" cm="1">
        <f t="array" ref="AA69">IF($A69&lt;=time_horizon,INDEX(O$7:O$507,time_horizon-$A69+1),0)</f>
        <v>2.4964549806788635E-12</v>
      </c>
      <c r="AB69" s="184" cm="1">
        <f t="array" ref="AB69">IF($A69&lt;=time_horizon,INDEX(P$7:P$507,time_horizon-$A69+1),0)</f>
        <v>1.1637002734989807E-11</v>
      </c>
      <c r="AC69" s="184" cm="1">
        <f t="array" ref="AC69">IF($A69&lt;=time_horizon,INDEX(Q$7:Q$507,time_horizon-$A69+1),0)</f>
        <v>-3.5199999999999995E-12</v>
      </c>
      <c r="AD69" s="185" cm="1">
        <f t="array" ref="AD69">IF($A69&lt;=time_horizon,INDEX(R$7:R$507,time_horizon-$A69+1),0)</f>
        <v>-3.5199999999999995E-12</v>
      </c>
      <c r="AE69" s="17" cm="1">
        <f t="array" ref="AE69">IF($A69&lt;=time_horizon,INDEX(S$7:S$507,time_horizon-$A69+1),0)</f>
        <v>6.4917813212859686E-16</v>
      </c>
      <c r="AF69" s="17" cm="1">
        <f t="array" ref="AF69">IF($A69&lt;=time_horizon,INDEX(T$7:T$507,time_horizon-$A69+1),0)</f>
        <v>1.7247083976885268E-14</v>
      </c>
      <c r="AG69" s="17" cm="1">
        <f t="array" ref="AG69">IF($A69&lt;=time_horizon,INDEX(U$7:U$507,time_horizon-$A69+1),0)</f>
        <v>1.8573813955359566E-13</v>
      </c>
      <c r="AH69" s="17" cm="1">
        <f t="array" ref="AH69">IF($A69&lt;=time_horizon,INDEX(V$7:V$507,time_horizon-$A69+1),0)</f>
        <v>-6.2329885738326482E-15</v>
      </c>
      <c r="AI69" s="17" cm="1">
        <f t="array" ref="AI69">IF($A69&lt;=time_horizon,INDEX(W$7:W$507,time_horizon-$A69+1),0)</f>
        <v>1.2508351705748524E-13</v>
      </c>
      <c r="AJ69" s="17">
        <f t="shared" si="6"/>
        <v>1.8212951689689678E-3</v>
      </c>
    </row>
    <row r="70" spans="1:36" x14ac:dyDescent="0.2">
      <c r="A70" s="96">
        <v>63</v>
      </c>
      <c r="B70" s="3">
        <f>inventory[[#This Row],[Integrated_rad_forcing]]</f>
        <v>3.7808225191461158E-10</v>
      </c>
      <c r="C70" s="3">
        <f>inventory[[#This Row],[Temp_change]]</f>
        <v>2.542675125032476E-12</v>
      </c>
      <c r="E70" s="118">
        <f>inventory[[#This Row],[CO2_net]]+inventory[[#This Row],[CH4_net]]*GWP_CH4+inventory[[#This Row],[gas1_net]]*GWP_gas1+inventory[[#This Row],[gas2_net]]*GWP_gas2+inventory[[#This Row],[gas3_net]]*GWP_gas3</f>
        <v>4918.8111920297824</v>
      </c>
      <c r="F70" s="118">
        <f>inventory[[#This Row],[CO2_net]]+inventory[[#This Row],[CH4_net]]*GTP_CH4+inventory[[#This Row],[gas1_net]]*GTP_gas1+inventory[[#This Row],[gas2_net]]*GTP_gas2+inventory[[#This Row],[gas3_net]]*GTP_gas3</f>
        <v>2570.9331000621351</v>
      </c>
      <c r="G70" s="199">
        <f t="shared" si="10"/>
        <v>5929.5241177062007</v>
      </c>
      <c r="H70" s="200">
        <f t="shared" si="7"/>
        <v>4315.3717007366031</v>
      </c>
      <c r="I70" s="201">
        <f t="shared" si="8"/>
        <v>4122.542806827214</v>
      </c>
      <c r="J70" s="201">
        <f t="shared" si="9"/>
        <v>4652.3589818030041</v>
      </c>
      <c r="K70" s="199">
        <f>K69+(inventory[[#This Row],[CO2_flux]]*Z70+inventory[[#This Row],[CH4_flux]]*AA70+inventory[[#This Row],[Gas1_flux]]*AB70+inventory[[#This Row],[Gas2_flux]]*AC70+inventory[[#This Row],[Gas3_flux]]*AD70+inventory[[#This Row],[Other_radfor]])/AGWP_CO2</f>
        <v>217.55715512859908</v>
      </c>
      <c r="L70" s="201">
        <f>L69+(inventory[[#This Row],[CO2_flux]]*AE70+inventory[[#This Row],[CH4_flux]]*AF70+inventory[[#This Row],[Gas1_flux]]*AG70+inventory[[#This Row],[Gas2_flux]]*AH70+inventory[[#This Row],[Gas3_flux]]*AI70+inventory[[#This Row],[Other_radfor]]*AJ70)/AGTP_CO2</f>
        <v>312.57320143698166</v>
      </c>
      <c r="N70" s="16">
        <v>6.3762663648776984E-14</v>
      </c>
      <c r="O70" s="16">
        <v>2.6024083838235496E-12</v>
      </c>
      <c r="P70" s="16">
        <f t="shared" si="0"/>
        <v>1.7524440892840919E-11</v>
      </c>
      <c r="Q70" s="16">
        <f t="shared" si="13"/>
        <v>-3.5199999999999995E-12</v>
      </c>
      <c r="R70" s="182">
        <f t="shared" si="13"/>
        <v>-3.5199999999999995E-12</v>
      </c>
      <c r="S70" s="16">
        <v>5.8921346789164413E-16</v>
      </c>
      <c r="T70" s="16">
        <v>4.747349545108101E-15</v>
      </c>
      <c r="U70" s="24">
        <f t="shared" si="2"/>
        <v>1.6052551957666293E-13</v>
      </c>
      <c r="V70" s="24">
        <f t="shared" si="3"/>
        <v>-3.3083017640751413E-15</v>
      </c>
      <c r="W70" s="24">
        <f t="shared" si="4"/>
        <v>7.9658694696636584E-14</v>
      </c>
      <c r="Y70" s="16">
        <f t="shared" si="5"/>
        <v>37</v>
      </c>
      <c r="Z70" s="187" cm="1">
        <f t="array" ref="Z70">IF($A70&lt;=time_horizon,INDEX(N$7:N$507,time_horizon-$A70+1),0)</f>
        <v>4.1533622961663296E-14</v>
      </c>
      <c r="AA70" s="184" cm="1">
        <f t="array" ref="AA70">IF($A70&lt;=time_horizon,INDEX(O$7:O$507,time_horizon-$A70+1),0)</f>
        <v>2.4861892745021761E-12</v>
      </c>
      <c r="AB70" s="184" cm="1">
        <f t="array" ref="AB70">IF($A70&lt;=time_horizon,INDEX(P$7:P$507,time_horizon-$A70+1),0)</f>
        <v>1.1375259704374911E-11</v>
      </c>
      <c r="AC70" s="184" cm="1">
        <f t="array" ref="AC70">IF($A70&lt;=time_horizon,INDEX(Q$7:Q$507,time_horizon-$A70+1),0)</f>
        <v>-3.5199999999999995E-12</v>
      </c>
      <c r="AD70" s="185" cm="1">
        <f t="array" ref="AD70">IF($A70&lt;=time_horizon,INDEX(R$7:R$507,time_horizon-$A70+1),0)</f>
        <v>-3.5199999999999995E-12</v>
      </c>
      <c r="AE70" s="17" cm="1">
        <f t="array" ref="AE70">IF($A70&lt;=time_horizon,INDEX(S$7:S$507,time_horizon-$A70+1),0)</f>
        <v>6.5207590907495023E-16</v>
      </c>
      <c r="AF70" s="17" cm="1">
        <f t="array" ref="AF70">IF($A70&lt;=time_horizon,INDEX(T$7:T$507,time_horizon-$A70+1),0)</f>
        <v>1.8295192735237712E-14</v>
      </c>
      <c r="AG70" s="17" cm="1">
        <f t="array" ref="AG70">IF($A70&lt;=time_horizon,INDEX(U$7:U$507,time_horizon-$A70+1),0)</f>
        <v>1.8662695449588787E-13</v>
      </c>
      <c r="AH70" s="17" cm="1">
        <f t="array" ref="AH70">IF($A70&lt;=time_horizon,INDEX(V$7:V$507,time_horizon-$A70+1),0)</f>
        <v>-6.6043043389292038E-15</v>
      </c>
      <c r="AI70" s="17" cm="1">
        <f t="array" ref="AI70">IF($A70&lt;=time_horizon,INDEX(W$7:W$507,time_horizon-$A70+1),0)</f>
        <v>1.2723715644910086E-13</v>
      </c>
      <c r="AJ70" s="17">
        <f t="shared" si="6"/>
        <v>1.9330330789144429E-3</v>
      </c>
    </row>
    <row r="71" spans="1:36" x14ac:dyDescent="0.2">
      <c r="A71" s="96">
        <v>64</v>
      </c>
      <c r="B71" s="3">
        <f>inventory[[#This Row],[Integrated_rad_forcing]]</f>
        <v>3.8089591188302303E-10</v>
      </c>
      <c r="C71" s="3">
        <f>inventory[[#This Row],[Temp_change]]</f>
        <v>2.4991085499829893E-12</v>
      </c>
      <c r="E71" s="118">
        <f>inventory[[#This Row],[CO2_net]]+inventory[[#This Row],[CH4_net]]*GWP_CH4+inventory[[#This Row],[gas1_net]]*GWP_gas1+inventory[[#This Row],[gas2_net]]*GWP_gas2+inventory[[#This Row],[gas3_net]]*GWP_gas3</f>
        <v>4918.8111920297824</v>
      </c>
      <c r="F71" s="118">
        <f>inventory[[#This Row],[CO2_net]]+inventory[[#This Row],[CH4_net]]*GTP_CH4+inventory[[#This Row],[gas1_net]]*GTP_gas1+inventory[[#This Row],[gas2_net]]*GTP_gas2+inventory[[#This Row],[gas3_net]]*GTP_gas3</f>
        <v>2570.9331000621351</v>
      </c>
      <c r="G71" s="199">
        <f t="shared" si="10"/>
        <v>5899.4766545543998</v>
      </c>
      <c r="H71" s="200">
        <f t="shared" si="7"/>
        <v>4254.2287152692161</v>
      </c>
      <c r="I71" s="201">
        <f t="shared" si="8"/>
        <v>4153.2224634492659</v>
      </c>
      <c r="J71" s="201">
        <f t="shared" si="9"/>
        <v>4572.6447687120635</v>
      </c>
      <c r="K71" s="199">
        <f>K70+(inventory[[#This Row],[CO2_flux]]*Z71+inventory[[#This Row],[CH4_flux]]*AA71+inventory[[#This Row],[Gas1_flux]]*AB71+inventory[[#This Row],[Gas2_flux]]*AC71+inventory[[#This Row],[Gas3_flux]]*AD71+inventory[[#This Row],[Other_radfor]])/AGWP_CO2</f>
        <v>217.55715512859908</v>
      </c>
      <c r="L71" s="201">
        <f>L70+(inventory[[#This Row],[CO2_flux]]*AE71+inventory[[#This Row],[CH4_flux]]*AF71+inventory[[#This Row],[Gas1_flux]]*AG71+inventory[[#This Row],[Gas2_flux]]*AH71+inventory[[#This Row],[Gas3_flux]]*AI71+inventory[[#This Row],[Other_radfor]]*AJ71)/AGTP_CO2</f>
        <v>312.57320143698166</v>
      </c>
      <c r="N71" s="16">
        <v>6.4564356160130095E-14</v>
      </c>
      <c r="O71" s="16">
        <v>2.6036695472498843E-12</v>
      </c>
      <c r="P71" s="16">
        <f t="shared" ref="P71:P134" si="14">A_gas1*life_gas1*(1-EXP(-$A71/life_gas1))</f>
        <v>1.7735573665571398E-11</v>
      </c>
      <c r="Q71" s="16">
        <f t="shared" si="13"/>
        <v>-3.5199999999999995E-12</v>
      </c>
      <c r="R71" s="182">
        <f t="shared" si="13"/>
        <v>-3.5199999999999995E-12</v>
      </c>
      <c r="S71" s="16">
        <v>5.8744104213608106E-16</v>
      </c>
      <c r="T71" s="16">
        <v>4.5694903938416413E-15</v>
      </c>
      <c r="U71" s="24">
        <f t="shared" ref="U71:U134" si="15">A_gas1*(life_gas1*clim_sens1/(life_gas1-clim_time1)*(EXP(-$A71/life_gas1)-EXP(-$A71/clim_time1))
                 +life_gas1*clim_sens2/(life_gas1-clim_time2)*(EXP(-$A71/life_gas1)-EXP(-$A71/clim_time2)))</f>
        <v>1.5953705913250463E-13</v>
      </c>
      <c r="V71" s="24">
        <f t="shared" ref="V71:V134" si="16">A_gas2*(life_gas2*clim_sens1/(life_gas2-clim_time1)*(EXP(-$A71/life_gas2)-EXP(-$A71/clim_time1))
                 +life_gas2*clim_sens2/(life_gas2-clim_time2)*(EXP(-$A71/life_gas2)-EXP(-$A71/clim_time2)))</f>
        <v>-3.2841545343220682E-15</v>
      </c>
      <c r="W71" s="24">
        <f t="shared" ref="W71:W134" si="17">A_gas1*(life_gas3*clim_sens1/(life_gas3-clim_time1)*(EXP(-$A71/life_gas3)-EXP(-$A71/clim_time1))
                 +life_gas3*clim_sens2/(life_gas3-clim_time2)*(EXP(-$A71/life_gas3)-EXP(-$A71/clim_time2)))</f>
        <v>7.8238444213073595E-14</v>
      </c>
      <c r="Y71" s="16">
        <f t="shared" ref="Y71:Y134" si="18">IF(A71&lt;=time_horizon,time_horizon-A71,0)</f>
        <v>36</v>
      </c>
      <c r="Z71" s="187" cm="1">
        <f t="array" ref="Z71">IF($A71&lt;=time_horizon,INDEX(N$7:N$507,time_horizon-$A71+1),0)</f>
        <v>4.0612992849385079E-14</v>
      </c>
      <c r="AA71" s="184" cm="1">
        <f t="array" ref="AA71">IF($A71&lt;=time_horizon,INDEX(O$7:O$507,time_horizon-$A71+1),0)</f>
        <v>2.4750613907960079E-12</v>
      </c>
      <c r="AB71" s="184" cm="1">
        <f t="array" ref="AB71">IF($A71&lt;=time_horizon,INDEX(P$7:P$507,time_horizon-$A71+1),0)</f>
        <v>1.1111344544841676E-11</v>
      </c>
      <c r="AC71" s="184" cm="1">
        <f t="array" ref="AC71">IF($A71&lt;=time_horizon,INDEX(Q$7:Q$507,time_horizon-$A71+1),0)</f>
        <v>-3.5199999999999995E-12</v>
      </c>
      <c r="AD71" s="185" cm="1">
        <f t="array" ref="AD71">IF($A71&lt;=time_horizon,INDEX(R$7:R$507,time_horizon-$A71+1),0)</f>
        <v>-3.5199999999999995E-12</v>
      </c>
      <c r="AE71" s="17" cm="1">
        <f t="array" ref="AE71">IF($A71&lt;=time_horizon,INDEX(S$7:S$507,time_horizon-$A71+1),0)</f>
        <v>6.5497387731218096E-16</v>
      </c>
      <c r="AF71" s="17" cm="1">
        <f t="array" ref="AF71">IF($A71&lt;=time_horizon,INDEX(T$7:T$507,time_horizon-$A71+1),0)</f>
        <v>1.9406772498195395E-14</v>
      </c>
      <c r="AG71" s="17" cm="1">
        <f t="array" ref="AG71">IF($A71&lt;=time_horizon,INDEX(U$7:U$507,time_horizon-$A71+1),0)</f>
        <v>1.8748311128607381E-13</v>
      </c>
      <c r="AH71" s="17" cm="1">
        <f t="array" ref="AH71">IF($A71&lt;=time_horizon,INDEX(V$7:V$507,time_horizon-$A71+1),0)</f>
        <v>-7.0215443845377134E-15</v>
      </c>
      <c r="AI71" s="17" cm="1">
        <f t="array" ref="AI71">IF($A71&lt;=time_horizon,INDEX(W$7:W$507,time_horizon-$A71+1),0)</f>
        <v>1.2939888043127186E-13</v>
      </c>
      <c r="AJ71" s="17">
        <f t="shared" ref="AJ71:AJ134" si="19">Other_forcing_efficacy*(clim_sens1*(EXP((1-Y71)/clim_time1)-EXP(-Y71/clim_time1))
                                               +clim_sens2*(EXP((1-Y71)/clim_time2)-EXP(-Y71/clim_time2)))</f>
        <v>2.0586075210567148E-3</v>
      </c>
    </row>
    <row r="72" spans="1:36" x14ac:dyDescent="0.2">
      <c r="A72" s="96">
        <v>65</v>
      </c>
      <c r="B72" s="3">
        <f>inventory[[#This Row],[Integrated_rad_forcing]]</f>
        <v>3.8365060313510649E-10</v>
      </c>
      <c r="C72" s="3">
        <f>inventory[[#This Row],[Temp_change]]</f>
        <v>2.4564212406261155E-12</v>
      </c>
      <c r="E72" s="118">
        <f>inventory[[#This Row],[CO2_net]]+inventory[[#This Row],[CH4_net]]*GWP_CH4+inventory[[#This Row],[gas1_net]]*GWP_gas1+inventory[[#This Row],[gas2_net]]*GWP_gas2+inventory[[#This Row],[gas3_net]]*GWP_gas3</f>
        <v>4918.8111920297824</v>
      </c>
      <c r="F72" s="118">
        <f>inventory[[#This Row],[CO2_net]]+inventory[[#This Row],[CH4_net]]*GTP_CH4+inventory[[#This Row],[gas1_net]]*GTP_gas1+inventory[[#This Row],[gas2_net]]*GTP_gas2+inventory[[#This Row],[gas3_net]]*GTP_gas3</f>
        <v>2570.9331000621351</v>
      </c>
      <c r="G72" s="199">
        <f t="shared" ref="G72:G135" si="20">B72/N72</f>
        <v>5869.5510058532636</v>
      </c>
      <c r="H72" s="200">
        <f t="shared" ref="H72:H135" si="21">C72/S72</f>
        <v>4193.8946735630816</v>
      </c>
      <c r="I72" s="201">
        <f t="shared" ref="I72:I135" si="22">B72/AGWP_CO2</f>
        <v>4183.2591354929764</v>
      </c>
      <c r="J72" s="201">
        <f t="shared" ref="J72:J135" si="23">C72/AGTP_CO2</f>
        <v>4494.5393571554378</v>
      </c>
      <c r="K72" s="199">
        <f>K71+(inventory[[#This Row],[CO2_flux]]*Z72+inventory[[#This Row],[CH4_flux]]*AA72+inventory[[#This Row],[Gas1_flux]]*AB72+inventory[[#This Row],[Gas2_flux]]*AC72+inventory[[#This Row],[Gas3_flux]]*AD72+inventory[[#This Row],[Other_radfor]])/AGWP_CO2</f>
        <v>217.55715512859908</v>
      </c>
      <c r="L72" s="201">
        <f>L71+(inventory[[#This Row],[CO2_flux]]*AE72+inventory[[#This Row],[CH4_flux]]*AF72+inventory[[#This Row],[Gas1_flux]]*AG72+inventory[[#This Row],[Gas2_flux]]*AH72+inventory[[#This Row],[Gas3_flux]]*AI72+inventory[[#This Row],[Other_radfor]]*AJ72)/AGTP_CO2</f>
        <v>312.57320143698166</v>
      </c>
      <c r="N72" s="16">
        <v>6.5362853607119264E-14</v>
      </c>
      <c r="O72" s="16">
        <v>2.604832996969291E-12</v>
      </c>
      <c r="P72" s="16">
        <f t="shared" si="14"/>
        <v>1.7944968729857737E-11</v>
      </c>
      <c r="Q72" s="16">
        <f t="shared" si="13"/>
        <v>-3.5199999999999995E-12</v>
      </c>
      <c r="R72" s="182">
        <f t="shared" si="13"/>
        <v>-3.5199999999999995E-12</v>
      </c>
      <c r="S72" s="16">
        <v>5.8571362225918043E-16</v>
      </c>
      <c r="T72" s="16">
        <v>4.4040764070181801E-15</v>
      </c>
      <c r="U72" s="24">
        <f t="shared" si="15"/>
        <v>1.5855439441346575E-13</v>
      </c>
      <c r="V72" s="24">
        <f t="shared" si="16"/>
        <v>-3.2618707291232014E-15</v>
      </c>
      <c r="W72" s="24">
        <f t="shared" si="17"/>
        <v>7.6847083497253218E-14</v>
      </c>
      <c r="Y72" s="16">
        <f t="shared" si="18"/>
        <v>35</v>
      </c>
      <c r="Z72" s="187" cm="1">
        <f t="array" ref="Z72">IF($A72&lt;=time_horizon,INDEX(N$7:N$507,time_horizon-$A72+1),0)</f>
        <v>3.9686373490879764E-14</v>
      </c>
      <c r="AA72" s="184" cm="1">
        <f t="array" ref="AA72">IF($A72&lt;=time_horizon,INDEX(O$7:O$507,time_horizon-$A72+1),0)</f>
        <v>2.4629989185562304E-12</v>
      </c>
      <c r="AB72" s="184" cm="1">
        <f t="array" ref="AB72">IF($A72&lt;=time_horizon,INDEX(P$7:P$507,time_horizon-$A72+1),0)</f>
        <v>1.0845239230527E-11</v>
      </c>
      <c r="AC72" s="184" cm="1">
        <f t="array" ref="AC72">IF($A72&lt;=time_horizon,INDEX(Q$7:Q$507,time_horizon-$A72+1),0)</f>
        <v>-3.5199999999999995E-12</v>
      </c>
      <c r="AD72" s="185" cm="1">
        <f t="array" ref="AD72">IF($A72&lt;=time_horizon,INDEX(R$7:R$507,time_horizon-$A72+1),0)</f>
        <v>-3.5199999999999995E-12</v>
      </c>
      <c r="AE72" s="17" cm="1">
        <f t="array" ref="AE72">IF($A72&lt;=time_horizon,INDEX(S$7:S$507,time_horizon-$A72+1),0)</f>
        <v>6.5786142855717433E-16</v>
      </c>
      <c r="AF72" s="17" cm="1">
        <f t="array" ref="AF72">IF($A72&lt;=time_horizon,INDEX(T$7:T$507,time_horizon-$A72+1),0)</f>
        <v>2.0584113269749191E-14</v>
      </c>
      <c r="AG72" s="17" cm="1">
        <f t="array" ref="AG72">IF($A72&lt;=time_horizon,INDEX(U$7:U$507,time_horizon-$A72+1),0)</f>
        <v>1.8830138147128082E-13</v>
      </c>
      <c r="AH72" s="17" cm="1">
        <f t="array" ref="AH72">IF($A72&lt;=time_horizon,INDEX(V$7:V$507,time_horizon-$A72+1),0)</f>
        <v>-7.4905121306167795E-15</v>
      </c>
      <c r="AI72" s="17" cm="1">
        <f t="array" ref="AI72">IF($A72&lt;=time_horizon,INDEX(W$7:W$507,time_horizon-$A72+1),0)</f>
        <v>1.3156387912421246E-13</v>
      </c>
      <c r="AJ72" s="17">
        <f t="shared" si="19"/>
        <v>2.1997670505140678E-3</v>
      </c>
    </row>
    <row r="73" spans="1:36" x14ac:dyDescent="0.2">
      <c r="A73" s="96">
        <v>66</v>
      </c>
      <c r="B73" s="3">
        <f>inventory[[#This Row],[Integrated_rad_forcing]]</f>
        <v>3.8634760310237948E-10</v>
      </c>
      <c r="C73" s="3">
        <f>inventory[[#This Row],[Temp_change]]</f>
        <v>2.4145989701307961E-12</v>
      </c>
      <c r="E73" s="118">
        <f>inventory[[#This Row],[CO2_net]]+inventory[[#This Row],[CH4_net]]*GWP_CH4+inventory[[#This Row],[gas1_net]]*GWP_gas1+inventory[[#This Row],[gas2_net]]*GWP_gas2+inventory[[#This Row],[gas3_net]]*GWP_gas3</f>
        <v>4918.8111920297824</v>
      </c>
      <c r="F73" s="118">
        <f>inventory[[#This Row],[CO2_net]]+inventory[[#This Row],[CH4_net]]*GTP_CH4+inventory[[#This Row],[gas1_net]]*GTP_gas1+inventory[[#This Row],[gas2_net]]*GTP_gas2+inventory[[#This Row],[gas3_net]]*GTP_gas3</f>
        <v>2570.9331000621351</v>
      </c>
      <c r="G73" s="199">
        <f t="shared" si="20"/>
        <v>5839.7519461941338</v>
      </c>
      <c r="H73" s="200">
        <f t="shared" si="21"/>
        <v>4134.3726553131601</v>
      </c>
      <c r="I73" s="201">
        <f t="shared" si="22"/>
        <v>4212.6667518483864</v>
      </c>
      <c r="J73" s="201">
        <f t="shared" si="23"/>
        <v>4418.0167161531554</v>
      </c>
      <c r="K73" s="199">
        <f>K72+(inventory[[#This Row],[CO2_flux]]*Z73+inventory[[#This Row],[CH4_flux]]*AA73+inventory[[#This Row],[Gas1_flux]]*AB73+inventory[[#This Row],[Gas2_flux]]*AC73+inventory[[#This Row],[Gas3_flux]]*AD73+inventory[[#This Row],[Other_radfor]])/AGWP_CO2</f>
        <v>217.55715512859908</v>
      </c>
      <c r="L73" s="201">
        <f>L72+(inventory[[#This Row],[CO2_flux]]*AE73+inventory[[#This Row],[CH4_flux]]*AF73+inventory[[#This Row],[Gas1_flux]]*AG73+inventory[[#This Row],[Gas2_flux]]*AH73+inventory[[#This Row],[Gas3_flux]]*AI73+inventory[[#This Row],[Other_radfor]]*AJ73)/AGTP_CO2</f>
        <v>312.57320143698166</v>
      </c>
      <c r="N73" s="16">
        <v>6.6158221558394931E-14</v>
      </c>
      <c r="O73" s="16">
        <v>2.6059063037440699E-12</v>
      </c>
      <c r="P73" s="16">
        <f t="shared" si="14"/>
        <v>1.8152640387745987E-11</v>
      </c>
      <c r="Q73" s="16">
        <f t="shared" si="13"/>
        <v>-3.5199999999999995E-12</v>
      </c>
      <c r="R73" s="182">
        <f t="shared" si="13"/>
        <v>-3.5199999999999995E-12</v>
      </c>
      <c r="S73" s="16">
        <v>5.8403031643210715E-16</v>
      </c>
      <c r="T73" s="16">
        <v>4.2502444558560792E-15</v>
      </c>
      <c r="U73" s="24">
        <f t="shared" si="15"/>
        <v>1.5757765493833791E-13</v>
      </c>
      <c r="V73" s="24">
        <f t="shared" si="16"/>
        <v>-3.2412432731893942E-15</v>
      </c>
      <c r="W73" s="24">
        <f t="shared" si="17"/>
        <v>7.5484153601549128E-14</v>
      </c>
      <c r="Y73" s="16">
        <f t="shared" si="18"/>
        <v>34</v>
      </c>
      <c r="Z73" s="187" cm="1">
        <f t="array" ref="Z73">IF($A73&lt;=time_horizon,INDEX(N$7:N$507,time_horizon-$A73+1),0)</f>
        <v>3.8753615448516376E-14</v>
      </c>
      <c r="AA73" s="184" cm="1">
        <f t="array" ref="AA73">IF($A73&lt;=time_horizon,INDEX(O$7:O$507,time_horizon-$A73+1),0)</f>
        <v>2.4499233652545054E-12</v>
      </c>
      <c r="AB73" s="184" cm="1">
        <f t="array" ref="AB73">IF($A73&lt;=time_horizon,INDEX(P$7:P$507,time_horizon-$A73+1),0)</f>
        <v>1.0576925585976403E-11</v>
      </c>
      <c r="AC73" s="184" cm="1">
        <f t="array" ref="AC73">IF($A73&lt;=time_horizon,INDEX(Q$7:Q$507,time_horizon-$A73+1),0)</f>
        <v>-3.5199999999999995E-12</v>
      </c>
      <c r="AD73" s="185" cm="1">
        <f t="array" ref="AD73">IF($A73&lt;=time_horizon,INDEX(R$7:R$507,time_horizon-$A73+1),0)</f>
        <v>-3.5199999999999995E-12</v>
      </c>
      <c r="AE73" s="17" cm="1">
        <f t="array" ref="AE73">IF($A73&lt;=time_horizon,INDEX(S$7:S$507,time_horizon-$A73+1),0)</f>
        <v>6.6072621313729852E-16</v>
      </c>
      <c r="AF73" s="17" cm="1">
        <f t="array" ref="AF73">IF($A73&lt;=time_horizon,INDEX(T$7:T$507,time_horizon-$A73+1),0)</f>
        <v>2.1829313124361931E-14</v>
      </c>
      <c r="AG73" s="17" cm="1">
        <f t="array" ref="AG73">IF($A73&lt;=time_horizon,INDEX(U$7:U$507,time_horizon-$A73+1),0)</f>
        <v>1.8907586672685996E-13</v>
      </c>
      <c r="AH73" s="17" cm="1">
        <f t="array" ref="AH73">IF($A73&lt;=time_horizon,INDEX(V$7:V$507,time_horizon-$A73+1),0)</f>
        <v>-8.0177446800242203E-15</v>
      </c>
      <c r="AI73" s="17" cm="1">
        <f t="array" ref="AI73">IF($A73&lt;=time_horizon,INDEX(W$7:W$507,time_horizon-$A73+1),0)</f>
        <v>1.3372660377178959E-13</v>
      </c>
      <c r="AJ73" s="17">
        <f t="shared" si="19"/>
        <v>2.3584812792285643E-3</v>
      </c>
    </row>
    <row r="74" spans="1:36" x14ac:dyDescent="0.2">
      <c r="A74" s="96">
        <v>67</v>
      </c>
      <c r="B74" s="3">
        <f>inventory[[#This Row],[Integrated_rad_forcing]]</f>
        <v>3.8898816092255484E-10</v>
      </c>
      <c r="C74" s="3">
        <f>inventory[[#This Row],[Temp_change]]</f>
        <v>2.3736272401267491E-12</v>
      </c>
      <c r="E74" s="118">
        <f>inventory[[#This Row],[CO2_net]]+inventory[[#This Row],[CH4_net]]*GWP_CH4+inventory[[#This Row],[gas1_net]]*GWP_gas1+inventory[[#This Row],[gas2_net]]*GWP_gas2+inventory[[#This Row],[gas3_net]]*GWP_gas3</f>
        <v>4918.8111920297824</v>
      </c>
      <c r="F74" s="118">
        <f>inventory[[#This Row],[CO2_net]]+inventory[[#This Row],[CH4_net]]*GTP_CH4+inventory[[#This Row],[gas1_net]]*GTP_gas1+inventory[[#This Row],[gas2_net]]*GTP_gas2+inventory[[#This Row],[gas3_net]]*GTP_gas3</f>
        <v>2570.9331000621351</v>
      </c>
      <c r="G74" s="199">
        <f t="shared" si="20"/>
        <v>5810.0839018977131</v>
      </c>
      <c r="H74" s="200">
        <f t="shared" si="21"/>
        <v>4075.6646757130743</v>
      </c>
      <c r="I74" s="201">
        <f t="shared" si="22"/>
        <v>4241.4589328948368</v>
      </c>
      <c r="J74" s="201">
        <f t="shared" si="23"/>
        <v>4343.0503178871159</v>
      </c>
      <c r="K74" s="199">
        <f>K73+(inventory[[#This Row],[CO2_flux]]*Z74+inventory[[#This Row],[CH4_flux]]*AA74+inventory[[#This Row],[Gas1_flux]]*AB74+inventory[[#This Row],[Gas2_flux]]*AC74+inventory[[#This Row],[Gas3_flux]]*AD74+inventory[[#This Row],[Other_radfor]])/AGWP_CO2</f>
        <v>217.55715512859908</v>
      </c>
      <c r="L74" s="201">
        <f>L73+(inventory[[#This Row],[CO2_flux]]*AE74+inventory[[#This Row],[CH4_flux]]*AF74+inventory[[#This Row],[Gas1_flux]]*AG74+inventory[[#This Row],[Gas2_flux]]*AH74+inventory[[#This Row],[Gas3_flux]]*AI74+inventory[[#This Row],[Other_radfor]]*AJ74)/AGTP_CO2</f>
        <v>312.57320143698166</v>
      </c>
      <c r="N74" s="16">
        <v>6.6950523863433702E-14</v>
      </c>
      <c r="O74" s="16">
        <v>2.6068964517612728E-12</v>
      </c>
      <c r="P74" s="16">
        <f t="shared" si="14"/>
        <v>1.8358602823570531E-11</v>
      </c>
      <c r="Q74" s="16">
        <f t="shared" si="13"/>
        <v>-3.5199999999999995E-12</v>
      </c>
      <c r="R74" s="182">
        <f t="shared" si="13"/>
        <v>-3.5199999999999995E-12</v>
      </c>
      <c r="S74" s="16">
        <v>5.823902182805217E-16</v>
      </c>
      <c r="T74" s="16">
        <v>4.1071870567643325E-15</v>
      </c>
      <c r="U74" s="24">
        <f t="shared" si="15"/>
        <v>1.5660694947796425E-13</v>
      </c>
      <c r="V74" s="24">
        <f t="shared" si="16"/>
        <v>-3.2220883271807777E-15</v>
      </c>
      <c r="W74" s="24">
        <f t="shared" si="17"/>
        <v>7.4149186121967816E-14</v>
      </c>
      <c r="Y74" s="16">
        <f t="shared" si="18"/>
        <v>33</v>
      </c>
      <c r="Z74" s="187" cm="1">
        <f t="array" ref="Z74">IF($A74&lt;=time_horizon,INDEX(N$7:N$507,time_horizon-$A74+1),0)</f>
        <v>3.7814563586848178E-14</v>
      </c>
      <c r="AA74" s="184" cm="1">
        <f t="array" ref="AA74">IF($A74&lt;=time_horizon,INDEX(O$7:O$507,time_horizon-$A74+1),0)</f>
        <v>2.4357496460742483E-12</v>
      </c>
      <c r="AB74" s="184" cm="1">
        <f t="array" ref="AB74">IF($A74&lt;=time_horizon,INDEX(P$7:P$507,time_horizon-$A74+1),0)</f>
        <v>1.0306385284902639E-11</v>
      </c>
      <c r="AC74" s="184" cm="1">
        <f t="array" ref="AC74">IF($A74&lt;=time_horizon,INDEX(Q$7:Q$507,time_horizon-$A74+1),0)</f>
        <v>-3.5199999999999995E-12</v>
      </c>
      <c r="AD74" s="185" cm="1">
        <f t="array" ref="AD74">IF($A74&lt;=time_horizon,INDEX(R$7:R$507,time_horizon-$A74+1),0)</f>
        <v>-3.5199999999999995E-12</v>
      </c>
      <c r="AE74" s="17" cm="1">
        <f t="array" ref="AE74">IF($A74&lt;=time_horizon,INDEX(S$7:S$507,time_horizon-$A74+1),0)</f>
        <v>6.6355388197329473E-16</v>
      </c>
      <c r="AF74" s="17" cm="1">
        <f t="array" ref="AF74">IF($A74&lt;=time_horizon,INDEX(T$7:T$507,time_horizon-$A74+1),0)</f>
        <v>2.3144213508627496E-14</v>
      </c>
      <c r="AG74" s="17" cm="1">
        <f t="array" ref="AG74">IF($A74&lt;=time_horizon,INDEX(U$7:U$507,time_horizon-$A74+1),0)</f>
        <v>1.8979991409580703E-13</v>
      </c>
      <c r="AH74" s="17" cm="1">
        <f t="array" ref="AH74">IF($A74&lt;=time_horizon,INDEX(V$7:V$507,time_horizon-$A74+1),0)</f>
        <v>-8.6106055733034739E-15</v>
      </c>
      <c r="AI74" s="17" cm="1">
        <f t="array" ref="AI74">IF($A74&lt;=time_horizon,INDEX(W$7:W$507,time_horizon-$A74+1),0)</f>
        <v>1.3588067039169836E-13</v>
      </c>
      <c r="AJ74" s="17">
        <f t="shared" si="19"/>
        <v>2.5369688227522367E-3</v>
      </c>
    </row>
    <row r="75" spans="1:36" x14ac:dyDescent="0.2">
      <c r="A75" s="96">
        <v>68</v>
      </c>
      <c r="B75" s="3">
        <f>inventory[[#This Row],[Integrated_rad_forcing]]</f>
        <v>3.915734980919383E-10</v>
      </c>
      <c r="C75" s="3">
        <f>inventory[[#This Row],[Temp_change]]</f>
        <v>2.3334913544018921E-12</v>
      </c>
      <c r="E75" s="118">
        <f>inventory[[#This Row],[CO2_net]]+inventory[[#This Row],[CH4_net]]*GWP_CH4+inventory[[#This Row],[gas1_net]]*GWP_gas1+inventory[[#This Row],[gas2_net]]*GWP_gas2+inventory[[#This Row],[gas3_net]]*GWP_gas3</f>
        <v>4918.8111920297824</v>
      </c>
      <c r="F75" s="118">
        <f>inventory[[#This Row],[CO2_net]]+inventory[[#This Row],[CH4_net]]*GTP_CH4+inventory[[#This Row],[gas1_net]]*GTP_gas1+inventory[[#This Row],[gas2_net]]*GTP_gas2+inventory[[#This Row],[gas3_net]]*GTP_gas3</f>
        <v>2570.9331000621351</v>
      </c>
      <c r="G75" s="199">
        <f t="shared" si="20"/>
        <v>5780.5509741467713</v>
      </c>
      <c r="H75" s="200">
        <f t="shared" si="21"/>
        <v>4017.771767701985</v>
      </c>
      <c r="I75" s="201">
        <f t="shared" si="22"/>
        <v>4269.6489976145949</v>
      </c>
      <c r="J75" s="201">
        <f t="shared" si="23"/>
        <v>4269.613272546032</v>
      </c>
      <c r="K75" s="199">
        <f>K74+(inventory[[#This Row],[CO2_flux]]*Z75+inventory[[#This Row],[CH4_flux]]*AA75+inventory[[#This Row],[Gas1_flux]]*AB75+inventory[[#This Row],[Gas2_flux]]*AC75+inventory[[#This Row],[Gas3_flux]]*AD75+inventory[[#This Row],[Other_radfor]])/AGWP_CO2</f>
        <v>217.55715512859908</v>
      </c>
      <c r="L75" s="201">
        <f>L74+(inventory[[#This Row],[CO2_flux]]*AE75+inventory[[#This Row],[CH4_flux]]*AF75+inventory[[#This Row],[Gas1_flux]]*AG75+inventory[[#This Row],[Gas2_flux]]*AH75+inventory[[#This Row],[Gas3_flux]]*AI75+inventory[[#This Row],[Other_radfor]]*AJ75)/AGTP_CO2</f>
        <v>312.57320143698166</v>
      </c>
      <c r="N75" s="16">
        <v>6.7739822699121834E-14</v>
      </c>
      <c r="O75" s="16">
        <v>2.6078098840799805E-12</v>
      </c>
      <c r="P75" s="16">
        <f t="shared" si="14"/>
        <v>1.856287010492295E-11</v>
      </c>
      <c r="Q75" s="16">
        <f t="shared" si="13"/>
        <v>-3.5199999999999995E-12</v>
      </c>
      <c r="R75" s="182">
        <f t="shared" si="13"/>
        <v>-3.5199999999999995E-12</v>
      </c>
      <c r="S75" s="16">
        <v>5.8079241164476639E-16</v>
      </c>
      <c r="T75" s="16">
        <v>3.9741493200190654E-15</v>
      </c>
      <c r="U75" s="24">
        <f t="shared" si="15"/>
        <v>1.556423684344897E-13</v>
      </c>
      <c r="V75" s="24">
        <f t="shared" si="16"/>
        <v>-3.2042426798444919E-15</v>
      </c>
      <c r="W75" s="24">
        <f t="shared" si="17"/>
        <v>7.2841705598834762E-14</v>
      </c>
      <c r="Y75" s="16">
        <f t="shared" si="18"/>
        <v>32</v>
      </c>
      <c r="Z75" s="187" cm="1">
        <f t="array" ref="Z75">IF($A75&lt;=time_horizon,INDEX(N$7:N$507,time_horizon-$A75+1),0)</f>
        <v>3.6869056493641119E-14</v>
      </c>
      <c r="AA75" s="184" cm="1">
        <f t="array" ref="AA75">IF($A75&lt;=time_horizon,INDEX(O$7:O$507,time_horizon-$A75+1),0)</f>
        <v>2.4203855302494681E-12</v>
      </c>
      <c r="AB75" s="184" cm="1">
        <f t="array" ref="AB75">IF($A75&lt;=time_horizon,INDEX(P$7:P$507,time_horizon-$A75+1),0)</f>
        <v>1.0033599848933937E-11</v>
      </c>
      <c r="AC75" s="184" cm="1">
        <f t="array" ref="AC75">IF($A75&lt;=time_horizon,INDEX(Q$7:Q$507,time_horizon-$A75+1),0)</f>
        <v>-3.5199999999999995E-12</v>
      </c>
      <c r="AD75" s="185" cm="1">
        <f t="array" ref="AD75">IF($A75&lt;=time_horizon,INDEX(R$7:R$507,time_horizon-$A75+1),0)</f>
        <v>-3.5199999999999995E-12</v>
      </c>
      <c r="AE75" s="17" cm="1">
        <f t="array" ref="AE75">IF($A75&lt;=time_horizon,INDEX(S$7:S$507,time_horizon-$A75+1),0)</f>
        <v>6.6632778789694931E-16</v>
      </c>
      <c r="AF75" s="17" cm="1">
        <f t="array" ref="AF75">IF($A75&lt;=time_horizon,INDEX(T$7:T$507,time_horizon-$A75+1),0)</f>
        <v>2.4530322967645103E-14</v>
      </c>
      <c r="AG75" s="17" cm="1">
        <f t="array" ref="AG75">IF($A75&lt;=time_horizon,INDEX(U$7:U$507,time_horizon-$A75+1),0)</f>
        <v>1.9046602051184535E-13</v>
      </c>
      <c r="AH75" s="17" cm="1">
        <f t="array" ref="AH75">IF($A75&lt;=time_horizon,INDEX(V$7:V$507,time_horizon-$A75+1),0)</f>
        <v>-9.277389269859866E-15</v>
      </c>
      <c r="AI75" s="17" cm="1">
        <f t="array" ref="AI75">IF($A75&lt;=time_horizon,INDEX(W$7:W$507,time_horizon-$A75+1),0)</f>
        <v>1.3801875117872191E-13</v>
      </c>
      <c r="AJ75" s="17">
        <f t="shared" si="19"/>
        <v>2.7377287801641278E-3</v>
      </c>
    </row>
    <row r="76" spans="1:36" x14ac:dyDescent="0.2">
      <c r="A76" s="96">
        <v>69</v>
      </c>
      <c r="B76" s="3">
        <f>inventory[[#This Row],[Integrated_rad_forcing]]</f>
        <v>3.9410480910100862E-10</v>
      </c>
      <c r="C76" s="3">
        <f>inventory[[#This Row],[Temp_change]]</f>
        <v>2.2941764832039949E-12</v>
      </c>
      <c r="E76" s="118">
        <f>inventory[[#This Row],[CO2_net]]+inventory[[#This Row],[CH4_net]]*GWP_CH4+inventory[[#This Row],[gas1_net]]*GWP_gas1+inventory[[#This Row],[gas2_net]]*GWP_gas2+inventory[[#This Row],[gas3_net]]*GWP_gas3</f>
        <v>4918.8111920297824</v>
      </c>
      <c r="F76" s="118">
        <f>inventory[[#This Row],[CO2_net]]+inventory[[#This Row],[CH4_net]]*GTP_CH4+inventory[[#This Row],[gas1_net]]*GTP_gas1+inventory[[#This Row],[gas2_net]]*GTP_gas2+inventory[[#This Row],[gas3_net]]*GTP_gas3</f>
        <v>2570.9331000621351</v>
      </c>
      <c r="G76" s="199">
        <f t="shared" si="20"/>
        <v>5751.1569602487143</v>
      </c>
      <c r="H76" s="200">
        <f t="shared" si="21"/>
        <v>3960.6940579365614</v>
      </c>
      <c r="I76" s="201">
        <f t="shared" si="22"/>
        <v>4297.2499705231094</v>
      </c>
      <c r="J76" s="201">
        <f t="shared" si="23"/>
        <v>4197.6784459788241</v>
      </c>
      <c r="K76" s="199">
        <f>K75+(inventory[[#This Row],[CO2_flux]]*Z76+inventory[[#This Row],[CH4_flux]]*AA76+inventory[[#This Row],[Gas1_flux]]*AB76+inventory[[#This Row],[Gas2_flux]]*AC76+inventory[[#This Row],[Gas3_flux]]*AD76+inventory[[#This Row],[Other_radfor]])/AGWP_CO2</f>
        <v>217.55715512859908</v>
      </c>
      <c r="L76" s="201">
        <f>L75+(inventory[[#This Row],[CO2_flux]]*AE76+inventory[[#This Row],[CH4_flux]]*AF76+inventory[[#This Row],[Gas1_flux]]*AG76+inventory[[#This Row],[Gas2_flux]]*AH76+inventory[[#This Row],[Gas3_flux]]*AI76+inventory[[#This Row],[Other_radfor]]*AJ76)/AGTP_CO2</f>
        <v>312.57320143698166</v>
      </c>
      <c r="N76" s="16">
        <v>6.852617861501822E-14</v>
      </c>
      <c r="O76" s="16">
        <v>2.6086525445573673E-12</v>
      </c>
      <c r="P76" s="16">
        <f t="shared" si="14"/>
        <v>1.8765456183612803E-11</v>
      </c>
      <c r="Q76" s="16">
        <f t="shared" si="13"/>
        <v>-3.5199999999999995E-12</v>
      </c>
      <c r="R76" s="182">
        <f t="shared" si="13"/>
        <v>-3.5199999999999995E-12</v>
      </c>
      <c r="S76" s="16">
        <v>5.7923597471681842E-16</v>
      </c>
      <c r="T76" s="16">
        <v>3.8504259934375881E-15</v>
      </c>
      <c r="U76" s="24">
        <f t="shared" si="15"/>
        <v>1.5468398595316196E-13</v>
      </c>
      <c r="V76" s="24">
        <f t="shared" si="16"/>
        <v>-3.1875614328444181E-15</v>
      </c>
      <c r="W76" s="24">
        <f t="shared" si="17"/>
        <v>7.1561231618606647E-14</v>
      </c>
      <c r="Y76" s="16">
        <f t="shared" si="18"/>
        <v>31</v>
      </c>
      <c r="Z76" s="187" cm="1">
        <f t="array" ref="Z76">IF($A76&lt;=time_horizon,INDEX(N$7:N$507,time_horizon-$A76+1),0)</f>
        <v>3.5916925774717612E-14</v>
      </c>
      <c r="AA76" s="184" cm="1">
        <f t="array" ref="AA76">IF($A76&lt;=time_horizon,INDEX(O$7:O$507,time_horizon-$A76+1),0)</f>
        <v>2.4037310409037174E-12</v>
      </c>
      <c r="AB76" s="184" cm="1">
        <f t="array" ref="AB76">IF($A76&lt;=time_horizon,INDEX(P$7:P$507,time_horizon-$A76+1),0)</f>
        <v>9.7585506463519419E-12</v>
      </c>
      <c r="AC76" s="184" cm="1">
        <f t="array" ref="AC76">IF($A76&lt;=time_horizon,INDEX(Q$7:Q$507,time_horizon-$A76+1),0)</f>
        <v>-3.5199999999999995E-12</v>
      </c>
      <c r="AD76" s="185" cm="1">
        <f t="array" ref="AD76">IF($A76&lt;=time_horizon,INDEX(R$7:R$507,time_horizon-$A76+1),0)</f>
        <v>-3.5199999999999995E-12</v>
      </c>
      <c r="AE76" s="17" cm="1">
        <f t="array" ref="AE76">IF($A76&lt;=time_horizon,INDEX(S$7:S$507,time_horizon-$A76+1),0)</f>
        <v>6.6902863910967738E-16</v>
      </c>
      <c r="AF76" s="17" cm="1">
        <f t="array" ref="AF76">IF($A76&lt;=time_horizon,INDEX(T$7:T$507,time_horizon-$A76+1),0)</f>
        <v>2.5988727547512124E-14</v>
      </c>
      <c r="AG76" s="17" cm="1">
        <f t="array" ref="AG76">IF($A76&lt;=time_horizon,INDEX(U$7:U$507,time_horizon-$A76+1),0)</f>
        <v>1.9106572525136796E-13</v>
      </c>
      <c r="AH76" s="17" cm="1">
        <f t="array" ref="AH76">IF($A76&lt;=time_horizon,INDEX(V$7:V$507,time_horizon-$A76+1),0)</f>
        <v>-1.0027438838018736E-14</v>
      </c>
      <c r="AI76" s="17" cm="1">
        <f t="array" ref="AI76">IF($A76&lt;=time_horizon,INDEX(W$7:W$507,time_horizon-$A76+1),0)</f>
        <v>1.4013245211129309E-13</v>
      </c>
      <c r="AJ76" s="17">
        <f t="shared" si="19"/>
        <v>2.963576193791295E-3</v>
      </c>
    </row>
    <row r="77" spans="1:36" x14ac:dyDescent="0.2">
      <c r="A77" s="96">
        <v>70</v>
      </c>
      <c r="B77" s="3">
        <f>inventory[[#This Row],[Integrated_rad_forcing]]</f>
        <v>3.9658326205374169E-10</v>
      </c>
      <c r="C77" s="3">
        <f>inventory[[#This Row],[Temp_change]]</f>
        <v>2.2556677192393637E-12</v>
      </c>
      <c r="E77" s="118">
        <f>inventory[[#This Row],[CO2_net]]+inventory[[#This Row],[CH4_net]]*GWP_CH4+inventory[[#This Row],[gas1_net]]*GWP_gas1+inventory[[#This Row],[gas2_net]]*GWP_gas2+inventory[[#This Row],[gas3_net]]*GWP_gas3</f>
        <v>4918.8111920297824</v>
      </c>
      <c r="F77" s="118">
        <f>inventory[[#This Row],[CO2_net]]+inventory[[#This Row],[CH4_net]]*GTP_CH4+inventory[[#This Row],[gas1_net]]*GTP_gas1+inventory[[#This Row],[gas2_net]]*GTP_gas2+inventory[[#This Row],[gas3_net]]*GTP_gas3</f>
        <v>2570.9331000621351</v>
      </c>
      <c r="G77" s="199">
        <f t="shared" si="20"/>
        <v>5721.9053732088432</v>
      </c>
      <c r="H77" s="200">
        <f t="shared" si="21"/>
        <v>3904.430837023931</v>
      </c>
      <c r="I77" s="201">
        <f t="shared" si="22"/>
        <v>4324.274588422013</v>
      </c>
      <c r="J77" s="201">
        <f t="shared" si="23"/>
        <v>4127.2185621559956</v>
      </c>
      <c r="K77" s="199">
        <f>K76+(inventory[[#This Row],[CO2_flux]]*Z77+inventory[[#This Row],[CH4_flux]]*AA77+inventory[[#This Row],[Gas1_flux]]*AB77+inventory[[#This Row],[Gas2_flux]]*AC77+inventory[[#This Row],[Gas3_flux]]*AD77+inventory[[#This Row],[Other_radfor]])/AGWP_CO2</f>
        <v>217.55715512859908</v>
      </c>
      <c r="L77" s="201">
        <f>L76+(inventory[[#This Row],[CO2_flux]]*AE77+inventory[[#This Row],[CH4_flux]]*AF77+inventory[[#This Row],[Gas1_flux]]*AG77+inventory[[#This Row],[Gas2_flux]]*AH77+inventory[[#This Row],[Gas3_flux]]*AI77+inventory[[#This Row],[Other_radfor]]*AJ77)/AGTP_CO2</f>
        <v>312.57320143698166</v>
      </c>
      <c r="N77" s="16">
        <v>6.9309650577345685E-14</v>
      </c>
      <c r="O77" s="16">
        <v>2.6094299165263756E-12</v>
      </c>
      <c r="P77" s="16">
        <f t="shared" si="14"/>
        <v>1.8966374896620626E-11</v>
      </c>
      <c r="Q77" s="16">
        <f t="shared" si="13"/>
        <v>-3.5199999999999995E-12</v>
      </c>
      <c r="R77" s="182">
        <f t="shared" si="13"/>
        <v>-3.5199999999999995E-12</v>
      </c>
      <c r="S77" s="16">
        <v>5.7771998362729313E-16</v>
      </c>
      <c r="T77" s="16">
        <v>3.7353586095614244E-15</v>
      </c>
      <c r="U77" s="24">
        <f t="shared" si="15"/>
        <v>1.5373186179670337E-13</v>
      </c>
      <c r="V77" s="24">
        <f t="shared" si="16"/>
        <v>-3.1719159454328224E-15</v>
      </c>
      <c r="W77" s="24">
        <f t="shared" si="17"/>
        <v>7.030728065100099E-14</v>
      </c>
      <c r="Y77" s="16">
        <f t="shared" si="18"/>
        <v>30</v>
      </c>
      <c r="Z77" s="187" cm="1">
        <f t="array" ref="Z77">IF($A77&lt;=time_horizon,INDEX(N$7:N$507,time_horizon-$A77+1),0)</f>
        <v>3.4957995190312168E-14</v>
      </c>
      <c r="AA77" s="184" cm="1">
        <f t="array" ref="AA77">IF($A77&lt;=time_horizon,INDEX(O$7:O$507,time_horizon-$A77+1),0)</f>
        <v>2.3856778044838015E-12</v>
      </c>
      <c r="AB77" s="184" cm="1">
        <f t="array" ref="AB77">IF($A77&lt;=time_horizon,INDEX(P$7:P$507,time_horizon-$A77+1),0)</f>
        <v>9.4812188908190917E-12</v>
      </c>
      <c r="AC77" s="184" cm="1">
        <f t="array" ref="AC77">IF($A77&lt;=time_horizon,INDEX(Q$7:Q$507,time_horizon-$A77+1),0)</f>
        <v>-3.5199999999999995E-12</v>
      </c>
      <c r="AD77" s="185" cm="1">
        <f t="array" ref="AD77">IF($A77&lt;=time_horizon,INDEX(R$7:R$507,time_horizon-$A77+1),0)</f>
        <v>-3.5199999999999995E-12</v>
      </c>
      <c r="AE77" s="17" cm="1">
        <f t="array" ref="AE77">IF($A77&lt;=time_horizon,INDEX(S$7:S$507,time_horizon-$A77+1),0)</f>
        <v>6.7163409614319058E-16</v>
      </c>
      <c r="AF77" s="17" cm="1">
        <f t="array" ref="AF77">IF($A77&lt;=time_horizon,INDEX(T$7:T$507,time_horizon-$A77+1),0)</f>
        <v>2.7519985880321664E-14</v>
      </c>
      <c r="AG77" s="17" cm="1">
        <f t="array" ref="AG77">IF($A77&lt;=time_horizon,INDEX(U$7:U$507,time_horizon-$A77+1),0)</f>
        <v>1.91589488788157E-13</v>
      </c>
      <c r="AH77" s="17" cm="1">
        <f t="array" ref="AH77">IF($A77&lt;=time_horizon,INDEX(V$7:V$507,time_horizon-$A77+1),0)</f>
        <v>-1.0871278523879196E-14</v>
      </c>
      <c r="AI77" s="17" cm="1">
        <f t="array" ref="AI77">IF($A77&lt;=time_horizon,INDEX(W$7:W$507,time_horizon-$A77+1),0)</f>
        <v>1.4221217501561329E-13</v>
      </c>
      <c r="AJ77" s="17">
        <f t="shared" si="19"/>
        <v>3.2176819918735256E-3</v>
      </c>
    </row>
    <row r="78" spans="1:36" x14ac:dyDescent="0.2">
      <c r="A78" s="96">
        <v>71</v>
      </c>
      <c r="B78" s="3">
        <f>inventory[[#This Row],[Integrated_rad_forcing]]</f>
        <v>3.9900999927121557E-10</v>
      </c>
      <c r="C78" s="3">
        <f>inventory[[#This Row],[Temp_change]]</f>
        <v>2.2179501263368328E-12</v>
      </c>
      <c r="E78" s="118">
        <f>inventory[[#This Row],[CO2_net]]+inventory[[#This Row],[CH4_net]]*GWP_CH4+inventory[[#This Row],[gas1_net]]*GWP_gas1+inventory[[#This Row],[gas2_net]]*GWP_gas2+inventory[[#This Row],[gas3_net]]*GWP_gas3</f>
        <v>4918.8111920297824</v>
      </c>
      <c r="F78" s="118">
        <f>inventory[[#This Row],[CO2_net]]+inventory[[#This Row],[CH4_net]]*GTP_CH4+inventory[[#This Row],[gas1_net]]*GTP_gas1+inventory[[#This Row],[gas2_net]]*GTP_gas2+inventory[[#This Row],[gas3_net]]*GTP_gas3</f>
        <v>2570.9331000621351</v>
      </c>
      <c r="G78" s="199">
        <f t="shared" si="20"/>
        <v>5692.7994597753623</v>
      </c>
      <c r="H78" s="200">
        <f t="shared" si="21"/>
        <v>3848.980624502814</v>
      </c>
      <c r="I78" s="201">
        <f t="shared" si="22"/>
        <v>4350.7353069807259</v>
      </c>
      <c r="J78" s="201">
        <f t="shared" si="23"/>
        <v>4058.2062922106411</v>
      </c>
      <c r="K78" s="199">
        <f>K77+(inventory[[#This Row],[CO2_flux]]*Z78+inventory[[#This Row],[CH4_flux]]*AA78+inventory[[#This Row],[Gas1_flux]]*AB78+inventory[[#This Row],[Gas2_flux]]*AC78+inventory[[#This Row],[Gas3_flux]]*AD78+inventory[[#This Row],[Other_radfor]])/AGWP_CO2</f>
        <v>217.55715512859908</v>
      </c>
      <c r="L78" s="201">
        <f>L77+(inventory[[#This Row],[CO2_flux]]*AE78+inventory[[#This Row],[CH4_flux]]*AF78+inventory[[#This Row],[Gas1_flux]]*AG78+inventory[[#This Row],[Gas2_flux]]*AH78+inventory[[#This Row],[Gas3_flux]]*AI78+inventory[[#This Row],[Other_radfor]]*AJ78)/AGTP_CO2</f>
        <v>312.57320143698166</v>
      </c>
      <c r="N78" s="16">
        <v>7.0090296011755256E-14</v>
      </c>
      <c r="O78" s="16">
        <v>2.6101470584766828E-12</v>
      </c>
      <c r="P78" s="16">
        <f t="shared" si="14"/>
        <v>1.9165639967042957E-11</v>
      </c>
      <c r="Q78" s="16">
        <f t="shared" si="13"/>
        <v>-3.5199999999999995E-12</v>
      </c>
      <c r="R78" s="182">
        <f t="shared" si="13"/>
        <v>-3.5199999999999995E-12</v>
      </c>
      <c r="S78" s="16">
        <v>5.762435155472712E-16</v>
      </c>
      <c r="T78" s="16">
        <v>3.6283327424189463E-15</v>
      </c>
      <c r="U78" s="24">
        <f t="shared" si="15"/>
        <v>1.5278604300890568E-13</v>
      </c>
      <c r="V78" s="24">
        <f t="shared" si="16"/>
        <v>-3.1571920098006505E-15</v>
      </c>
      <c r="W78" s="24">
        <f t="shared" si="17"/>
        <v>6.9079367651781796E-14</v>
      </c>
      <c r="Y78" s="16">
        <f t="shared" si="18"/>
        <v>29</v>
      </c>
      <c r="Z78" s="187" cm="1">
        <f t="array" ref="Z78">IF($A78&lt;=time_horizon,INDEX(N$7:N$507,time_horizon-$A78+1),0)</f>
        <v>3.3992079592206004E-14</v>
      </c>
      <c r="AA78" s="184" cm="1">
        <f t="array" ref="AA78">IF($A78&lt;=time_horizon,INDEX(O$7:O$507,time_horizon-$A78+1),0)</f>
        <v>2.3661083455549068E-12</v>
      </c>
      <c r="AB78" s="184" cm="1">
        <f t="array" ref="AB78">IF($A78&lt;=time_horizon,INDEX(P$7:P$507,time_horizon-$A78+1),0)</f>
        <v>9.2015856400955079E-12</v>
      </c>
      <c r="AC78" s="184" cm="1">
        <f t="array" ref="AC78">IF($A78&lt;=time_horizon,INDEX(Q$7:Q$507,time_horizon-$A78+1),0)</f>
        <v>-3.5199999999999995E-12</v>
      </c>
      <c r="AD78" s="185" cm="1">
        <f t="array" ref="AD78">IF($A78&lt;=time_horizon,INDEX(R$7:R$507,time_horizon-$A78+1),0)</f>
        <v>-3.5199999999999995E-12</v>
      </c>
      <c r="AE78" s="17" cm="1">
        <f t="array" ref="AE78">IF($A78&lt;=time_horizon,INDEX(S$7:S$507,time_horizon-$A78+1),0)</f>
        <v>6.7411830191575828E-16</v>
      </c>
      <c r="AF78" s="17" cm="1">
        <f t="array" ref="AF78">IF($A78&lt;=time_horizon,INDEX(T$7:T$507,time_horizon-$A78+1),0)</f>
        <v>2.9124006680045865E-14</v>
      </c>
      <c r="AG78" s="17" cm="1">
        <f t="array" ref="AG78">IF($A78&lt;=time_horizon,INDEX(U$7:U$507,time_horizon-$A78+1),0)</f>
        <v>1.9202655633186692E-13</v>
      </c>
      <c r="AH78" s="17" cm="1">
        <f t="array" ref="AH78">IF($A78&lt;=time_horizon,INDEX(V$7:V$507,time_horizon-$A78+1),0)</f>
        <v>-1.1820763079993787E-14</v>
      </c>
      <c r="AI78" s="17" cm="1">
        <f t="array" ref="AI78">IF($A78&lt;=time_horizon,INDEX(W$7:W$507,time_horizon-$A78+1),0)</f>
        <v>1.4424696212084647E-13</v>
      </c>
      <c r="AJ78" s="17">
        <f t="shared" si="19"/>
        <v>3.5036179809217688E-3</v>
      </c>
    </row>
    <row r="79" spans="1:36" x14ac:dyDescent="0.2">
      <c r="A79" s="96">
        <v>72</v>
      </c>
      <c r="B79" s="3">
        <f>inventory[[#This Row],[Integrated_rad_forcing]]</f>
        <v>4.013861378800044E-10</v>
      </c>
      <c r="C79" s="3">
        <f>inventory[[#This Row],[Temp_change]]</f>
        <v>2.1810087816348786E-12</v>
      </c>
      <c r="E79" s="118">
        <f>inventory[[#This Row],[CO2_net]]+inventory[[#This Row],[CH4_net]]*GWP_CH4+inventory[[#This Row],[gas1_net]]*GWP_gas1+inventory[[#This Row],[gas2_net]]*GWP_gas2+inventory[[#This Row],[gas3_net]]*GWP_gas3</f>
        <v>4918.8111920297824</v>
      </c>
      <c r="F79" s="118">
        <f>inventory[[#This Row],[CO2_net]]+inventory[[#This Row],[CH4_net]]*GTP_CH4+inventory[[#This Row],[gas1_net]]*GTP_gas1+inventory[[#This Row],[gas2_net]]*GTP_gas2+inventory[[#This Row],[gas3_net]]*GTP_gas3</f>
        <v>2570.9331000621351</v>
      </c>
      <c r="G79" s="199">
        <f t="shared" si="20"/>
        <v>5663.842217099681</v>
      </c>
      <c r="H79" s="200">
        <f t="shared" si="21"/>
        <v>3794.3412290156657</v>
      </c>
      <c r="I79" s="201">
        <f t="shared" si="22"/>
        <v>4376.6443071521999</v>
      </c>
      <c r="J79" s="201">
        <f t="shared" si="23"/>
        <v>3990.6143316286448</v>
      </c>
      <c r="K79" s="199">
        <f>K78+(inventory[[#This Row],[CO2_flux]]*Z79+inventory[[#This Row],[CH4_flux]]*AA79+inventory[[#This Row],[Gas1_flux]]*AB79+inventory[[#This Row],[Gas2_flux]]*AC79+inventory[[#This Row],[Gas3_flux]]*AD79+inventory[[#This Row],[Other_radfor]])/AGWP_CO2</f>
        <v>217.55715512859908</v>
      </c>
      <c r="L79" s="201">
        <f>L78+(inventory[[#This Row],[CO2_flux]]*AE79+inventory[[#This Row],[CH4_flux]]*AF79+inventory[[#This Row],[Gas1_flux]]*AG79+inventory[[#This Row],[Gas2_flux]]*AH79+inventory[[#This Row],[Gas3_flux]]*AI79+inventory[[#This Row],[Other_radfor]]*AJ79)/AGTP_CO2</f>
        <v>312.57320143698166</v>
      </c>
      <c r="N79" s="16">
        <v>7.0868170844904771E-14</v>
      </c>
      <c r="O79" s="16">
        <v>2.6108086369711407E-12</v>
      </c>
      <c r="P79" s="16">
        <f t="shared" si="14"/>
        <v>1.9363265005029694E-11</v>
      </c>
      <c r="Q79" s="16">
        <f t="shared" si="13"/>
        <v>-3.5199999999999995E-12</v>
      </c>
      <c r="R79" s="182">
        <f t="shared" si="13"/>
        <v>-3.5199999999999995E-12</v>
      </c>
      <c r="S79" s="16">
        <v>5.7480565136222065E-16</v>
      </c>
      <c r="T79" s="16">
        <v>3.5287753778864466E-15</v>
      </c>
      <c r="U79" s="24">
        <f t="shared" si="15"/>
        <v>1.5184656539110639E-13</v>
      </c>
      <c r="V79" s="24">
        <f t="shared" si="16"/>
        <v>-3.143288231216404E-15</v>
      </c>
      <c r="W79" s="24">
        <f t="shared" si="17"/>
        <v>6.7877007458121933E-14</v>
      </c>
      <c r="Y79" s="16">
        <f t="shared" si="18"/>
        <v>28</v>
      </c>
      <c r="Z79" s="187" cm="1">
        <f t="array" ref="Z79">IF($A79&lt;=time_horizon,INDEX(N$7:N$507,time_horizon-$A79+1),0)</f>
        <v>3.301898361027386E-14</v>
      </c>
      <c r="AA79" s="184" cm="1">
        <f t="array" ref="AA79">IF($A79&lt;=time_horizon,INDEX(O$7:O$507,time_horizon-$A79+1),0)</f>
        <v>2.3448953223682602E-12</v>
      </c>
      <c r="AB79" s="184" cm="1">
        <f t="array" ref="AB79">IF($A79&lt;=time_horizon,INDEX(P$7:P$507,time_horizon-$A79+1),0)</f>
        <v>8.9196317947452098E-12</v>
      </c>
      <c r="AC79" s="184" cm="1">
        <f t="array" ref="AC79">IF($A79&lt;=time_horizon,INDEX(Q$7:Q$507,time_horizon-$A79+1),0)</f>
        <v>-3.5199999999999995E-12</v>
      </c>
      <c r="AD79" s="185" cm="1">
        <f t="array" ref="AD79">IF($A79&lt;=time_horizon,INDEX(R$7:R$507,time_horizon-$A79+1),0)</f>
        <v>-3.5199999999999995E-12</v>
      </c>
      <c r="AE79" s="17" cm="1">
        <f t="array" ref="AE79">IF($A79&lt;=time_horizon,INDEX(S$7:S$507,time_horizon-$A79+1),0)</f>
        <v>6.7645133230980419E-16</v>
      </c>
      <c r="AF79" s="17" cm="1">
        <f t="array" ref="AF79">IF($A79&lt;=time_horizon,INDEX(T$7:T$507,time_horizon-$A79+1),0)</f>
        <v>3.079990606235391E-14</v>
      </c>
      <c r="AG79" s="17" cm="1">
        <f t="array" ref="AG79">IF($A79&lt;=time_horizon,INDEX(U$7:U$507,time_horizon-$A79+1),0)</f>
        <v>1.9236480411393244E-13</v>
      </c>
      <c r="AH79" s="17" cm="1">
        <f t="array" ref="AH79">IF($A79&lt;=time_horizon,INDEX(V$7:V$507,time_horizon-$A79+1),0)</f>
        <v>-1.2889245972710849E-14</v>
      </c>
      <c r="AI79" s="17" cm="1">
        <f t="array" ref="AI79">IF($A79&lt;=time_horizon,INDEX(W$7:W$507,time_horizon-$A79+1),0)</f>
        <v>1.4622432089026198E-13</v>
      </c>
      <c r="AJ79" s="17">
        <f t="shared" si="19"/>
        <v>3.8254075261702175E-3</v>
      </c>
    </row>
    <row r="80" spans="1:36" x14ac:dyDescent="0.2">
      <c r="A80" s="96">
        <v>73</v>
      </c>
      <c r="B80" s="3">
        <f>inventory[[#This Row],[Integrated_rad_forcing]]</f>
        <v>4.0371277038584861E-10</v>
      </c>
      <c r="C80" s="3">
        <f>inventory[[#This Row],[Temp_change]]</f>
        <v>2.1448288120517448E-12</v>
      </c>
      <c r="E80" s="118">
        <f>inventory[[#This Row],[CO2_net]]+inventory[[#This Row],[CH4_net]]*GWP_CH4+inventory[[#This Row],[gas1_net]]*GWP_gas1+inventory[[#This Row],[gas2_net]]*GWP_gas2+inventory[[#This Row],[gas3_net]]*GWP_gas3</f>
        <v>4918.8111920297824</v>
      </c>
      <c r="F80" s="118">
        <f>inventory[[#This Row],[CO2_net]]+inventory[[#This Row],[CH4_net]]*GTP_CH4+inventory[[#This Row],[gas1_net]]*GTP_gas1+inventory[[#This Row],[gas2_net]]*GTP_gas2+inventory[[#This Row],[gas3_net]]*GTP_gas3</f>
        <v>2570.9331000621351</v>
      </c>
      <c r="G80" s="199">
        <f t="shared" si="20"/>
        <v>5635.0364081402631</v>
      </c>
      <c r="H80" s="200">
        <f t="shared" si="21"/>
        <v>3740.5098040744297</v>
      </c>
      <c r="I80" s="201">
        <f t="shared" si="22"/>
        <v>4402.0135014281177</v>
      </c>
      <c r="J80" s="201">
        <f t="shared" si="23"/>
        <v>3924.4154669784461</v>
      </c>
      <c r="K80" s="199">
        <f>K79+(inventory[[#This Row],[CO2_flux]]*Z80+inventory[[#This Row],[CH4_flux]]*AA80+inventory[[#This Row],[Gas1_flux]]*AB80+inventory[[#This Row],[Gas2_flux]]*AC80+inventory[[#This Row],[Gas3_flux]]*AD80+inventory[[#This Row],[Other_radfor]])/AGWP_CO2</f>
        <v>217.55715512859908</v>
      </c>
      <c r="L80" s="201">
        <f>L79+(inventory[[#This Row],[CO2_flux]]*AE80+inventory[[#This Row],[CH4_flux]]*AF80+inventory[[#This Row],[Gas1_flux]]*AG80+inventory[[#This Row],[Gas2_flux]]*AH80+inventory[[#This Row],[Gas3_flux]]*AI80+inventory[[#This Row],[Other_radfor]]*AJ80)/AGTP_CO2</f>
        <v>312.57320143698166</v>
      </c>
      <c r="N80" s="16">
        <v>7.1643329544890434E-14</v>
      </c>
      <c r="O80" s="16">
        <v>2.6114189570118828E-12</v>
      </c>
      <c r="P80" s="16">
        <f t="shared" si="14"/>
        <v>1.9559263508713669E-11</v>
      </c>
      <c r="Q80" s="16">
        <f t="shared" si="13"/>
        <v>-3.5199999999999995E-12</v>
      </c>
      <c r="R80" s="182">
        <f t="shared" si="13"/>
        <v>-3.5199999999999995E-12</v>
      </c>
      <c r="S80" s="16">
        <v>5.7340547796865675E-16</v>
      </c>
      <c r="T80" s="16">
        <v>3.4361523999511892E-15</v>
      </c>
      <c r="U80" s="24">
        <f t="shared" si="15"/>
        <v>1.5091345481255206E-13</v>
      </c>
      <c r="V80" s="24">
        <f t="shared" si="16"/>
        <v>-3.1301145899692473E-15</v>
      </c>
      <c r="W80" s="24">
        <f t="shared" si="17"/>
        <v>6.669971600042713E-14</v>
      </c>
      <c r="Y80" s="16">
        <f t="shared" si="18"/>
        <v>27</v>
      </c>
      <c r="Z80" s="187" cm="1">
        <f t="array" ref="Z80">IF($A80&lt;=time_horizon,INDEX(N$7:N$507,time_horizon-$A80+1),0)</f>
        <v>3.2038500023661782E-14</v>
      </c>
      <c r="AA80" s="184" cm="1">
        <f t="array" ref="AA80">IF($A80&lt;=time_horizon,INDEX(O$7:O$507,time_horizon-$A80+1),0)</f>
        <v>2.3219006982270281E-12</v>
      </c>
      <c r="AB80" s="184" cm="1">
        <f t="array" ref="AB80">IF($A80&lt;=time_horizon,INDEX(P$7:P$507,time_horizon-$A80+1),0)</f>
        <v>8.6353380968315662E-12</v>
      </c>
      <c r="AC80" s="184" cm="1">
        <f t="array" ref="AC80">IF($A80&lt;=time_horizon,INDEX(Q$7:Q$507,time_horizon-$A80+1),0)</f>
        <v>-3.5199999999999995E-12</v>
      </c>
      <c r="AD80" s="185" cm="1">
        <f t="array" ref="AD80">IF($A80&lt;=time_horizon,INDEX(R$7:R$507,time_horizon-$A80+1),0)</f>
        <v>-3.5199999999999995E-12</v>
      </c>
      <c r="AE80" s="17" cm="1">
        <f t="array" ref="AE80">IF($A80&lt;=time_horizon,INDEX(S$7:S$507,time_horizon-$A80+1),0)</f>
        <v>6.7859855203191507E-16</v>
      </c>
      <c r="AF80" s="17" cm="1">
        <f t="array" ref="AF80">IF($A80&lt;=time_horizon,INDEX(T$7:T$507,time_horizon-$A80+1),0)</f>
        <v>3.2545841743852107E-14</v>
      </c>
      <c r="AG80" s="17" cm="1">
        <f t="array" ref="AG80">IF($A80&lt;=time_horizon,INDEX(U$7:U$507,time_horizon-$A80+1),0)</f>
        <v>1.925905662397649E-13</v>
      </c>
      <c r="AH80" s="17" cm="1">
        <f t="array" ref="AH80">IF($A80&lt;=time_horizon,INDEX(V$7:V$507,time_horizon-$A80+1),0)</f>
        <v>-1.4091768854887217E-14</v>
      </c>
      <c r="AI80" s="17" cm="1">
        <f t="array" ref="AI80">IF($A80&lt;=time_horizon,INDEX(W$7:W$507,time_horizon-$A80+1),0)</f>
        <v>1.4813002663311937E-13</v>
      </c>
      <c r="AJ80" s="17">
        <f t="shared" si="19"/>
        <v>4.1875826392320757E-3</v>
      </c>
    </row>
    <row r="81" spans="1:36" x14ac:dyDescent="0.2">
      <c r="A81" s="96">
        <v>74</v>
      </c>
      <c r="B81" s="3">
        <f>inventory[[#This Row],[Integrated_rad_forcing]]</f>
        <v>4.0599096523306369E-10</v>
      </c>
      <c r="C81" s="3">
        <f>inventory[[#This Row],[Temp_change]]</f>
        <v>2.1093954257116408E-12</v>
      </c>
      <c r="E81" s="118">
        <f>inventory[[#This Row],[CO2_net]]+inventory[[#This Row],[CH4_net]]*GWP_CH4+inventory[[#This Row],[gas1_net]]*GWP_gas1+inventory[[#This Row],[gas2_net]]*GWP_gas2+inventory[[#This Row],[gas3_net]]*GWP_gas3</f>
        <v>4918.8111920297824</v>
      </c>
      <c r="F81" s="118">
        <f>inventory[[#This Row],[CO2_net]]+inventory[[#This Row],[CH4_net]]*GTP_CH4+inventory[[#This Row],[gas1_net]]*GTP_gas1+inventory[[#This Row],[gas2_net]]*GTP_gas2+inventory[[#This Row],[gas3_net]]*GTP_gas3</f>
        <v>2570.9331000621351</v>
      </c>
      <c r="G81" s="199">
        <f t="shared" si="20"/>
        <v>5606.3845759246842</v>
      </c>
      <c r="H81" s="200">
        <f t="shared" si="21"/>
        <v>3687.4828997859054</v>
      </c>
      <c r="I81" s="201">
        <f t="shared" si="22"/>
        <v>4426.8545399385912</v>
      </c>
      <c r="J81" s="201">
        <f t="shared" si="23"/>
        <v>3859.5826334118797</v>
      </c>
      <c r="K81" s="199">
        <f>K80+(inventory[[#This Row],[CO2_flux]]*Z81+inventory[[#This Row],[CH4_flux]]*AA81+inventory[[#This Row],[Gas1_flux]]*AB81+inventory[[#This Row],[Gas2_flux]]*AC81+inventory[[#This Row],[Gas3_flux]]*AD81+inventory[[#This Row],[Other_radfor]])/AGWP_CO2</f>
        <v>217.55715512859908</v>
      </c>
      <c r="L81" s="201">
        <f>L80+(inventory[[#This Row],[CO2_flux]]*AE81+inventory[[#This Row],[CH4_flux]]*AF81+inventory[[#This Row],[Gas1_flux]]*AG81+inventory[[#This Row],[Gas2_flux]]*AH81+inventory[[#This Row],[Gas3_flux]]*AI81+inventory[[#This Row],[Other_radfor]]*AJ81)/AGTP_CO2</f>
        <v>312.57320143698166</v>
      </c>
      <c r="N81" s="16">
        <v>7.2415825160567396E-14</v>
      </c>
      <c r="O81" s="16">
        <v>2.6119819900536934E-12</v>
      </c>
      <c r="P81" s="16">
        <f t="shared" si="14"/>
        <v>1.9753648865132608E-11</v>
      </c>
      <c r="Q81" s="16">
        <f t="shared" si="13"/>
        <v>-3.5199999999999995E-12</v>
      </c>
      <c r="R81" s="182">
        <f t="shared" si="13"/>
        <v>-3.5199999999999995E-12</v>
      </c>
      <c r="S81" s="16">
        <v>5.7204209023833356E-16</v>
      </c>
      <c r="T81" s="16">
        <v>3.3499661937551244E-15</v>
      </c>
      <c r="U81" s="24">
        <f t="shared" si="15"/>
        <v>1.499867283732949E-13</v>
      </c>
      <c r="V81" s="24">
        <f t="shared" si="16"/>
        <v>-3.1175911647116461E-15</v>
      </c>
      <c r="W81" s="24">
        <f t="shared" si="17"/>
        <v>6.5547011351812776E-14</v>
      </c>
      <c r="Y81" s="16">
        <f t="shared" si="18"/>
        <v>26</v>
      </c>
      <c r="Z81" s="187" cm="1">
        <f t="array" ref="Z81">IF($A81&lt;=time_horizon,INDEX(N$7:N$507,time_horizon-$A81+1),0)</f>
        <v>3.1050407734892173E-14</v>
      </c>
      <c r="AA81" s="184" cm="1">
        <f t="array" ref="AA81">IF($A81&lt;=time_horizon,INDEX(O$7:O$507,time_horizon-$A81+1),0)</f>
        <v>2.2969748432583985E-12</v>
      </c>
      <c r="AB81" s="184" cm="1">
        <f t="array" ref="AB81">IF($A81&lt;=time_horizon,INDEX(P$7:P$507,time_horizon-$A81+1),0)</f>
        <v>8.3486851286019516E-12</v>
      </c>
      <c r="AC81" s="184" cm="1">
        <f t="array" ref="AC81">IF($A81&lt;=time_horizon,INDEX(Q$7:Q$507,time_horizon-$A81+1),0)</f>
        <v>-3.5199999999999995E-12</v>
      </c>
      <c r="AD81" s="185" cm="1">
        <f t="array" ref="AD81">IF($A81&lt;=time_horizon,INDEX(R$7:R$507,time_horizon-$A81+1),0)</f>
        <v>-3.5199999999999995E-12</v>
      </c>
      <c r="AE81" s="17" cm="1">
        <f t="array" ref="AE81">IF($A81&lt;=time_horizon,INDEX(S$7:S$507,time_horizon-$A81+1),0)</f>
        <v>6.8051985723367424E-16</v>
      </c>
      <c r="AF81" s="17" cm="1">
        <f t="array" ref="AF81">IF($A81&lt;=time_horizon,INDEX(T$7:T$507,time_horizon-$A81+1),0)</f>
        <v>3.4358820770905506E-14</v>
      </c>
      <c r="AG81" s="17" cm="1">
        <f t="array" ref="AG81">IF($A81&lt;=time_horizon,INDEX(U$7:U$507,time_horizon-$A81+1),0)</f>
        <v>1.9268843965035192E-13</v>
      </c>
      <c r="AH81" s="17" cm="1">
        <f t="array" ref="AH81">IF($A81&lt;=time_horizon,INDEX(V$7:V$507,time_horizon-$A81+1),0)</f>
        <v>-1.5445274992415088E-14</v>
      </c>
      <c r="AI81" s="17" cm="1">
        <f t="array" ref="AI81">IF($A81&lt;=time_horizon,INDEX(W$7:W$507,time_horizon-$A81+1),0)</f>
        <v>1.4994790008660007E-13</v>
      </c>
      <c r="AJ81" s="17">
        <f t="shared" si="19"/>
        <v>4.5952482829788987E-3</v>
      </c>
    </row>
    <row r="82" spans="1:36" x14ac:dyDescent="0.2">
      <c r="A82" s="96">
        <v>75</v>
      </c>
      <c r="B82" s="3">
        <f>inventory[[#This Row],[Integrated_rad_forcing]]</f>
        <v>4.0822176735013036E-10</v>
      </c>
      <c r="C82" s="3">
        <f>inventory[[#This Row],[Temp_change]]</f>
        <v>2.0746939389230667E-12</v>
      </c>
      <c r="E82" s="118">
        <f>inventory[[#This Row],[CO2_net]]+inventory[[#This Row],[CH4_net]]*GWP_CH4+inventory[[#This Row],[gas1_net]]*GWP_gas1+inventory[[#This Row],[gas2_net]]*GWP_gas2+inventory[[#This Row],[gas3_net]]*GWP_gas3</f>
        <v>4918.8111920297824</v>
      </c>
      <c r="F82" s="118">
        <f>inventory[[#This Row],[CO2_net]]+inventory[[#This Row],[CH4_net]]*GTP_CH4+inventory[[#This Row],[gas1_net]]*GTP_gas1+inventory[[#This Row],[gas2_net]]*GTP_gas2+inventory[[#This Row],[gas3_net]]*GTP_gas3</f>
        <v>2570.9331000621351</v>
      </c>
      <c r="G82" s="199">
        <f t="shared" si="20"/>
        <v>5577.8890567725794</v>
      </c>
      <c r="H82" s="200">
        <f t="shared" si="21"/>
        <v>3635.2565108695035</v>
      </c>
      <c r="I82" s="201">
        <f t="shared" si="22"/>
        <v>4451.1788164011768</v>
      </c>
      <c r="J82" s="201">
        <f t="shared" si="23"/>
        <v>3796.0889640266964</v>
      </c>
      <c r="K82" s="199">
        <f>K81+(inventory[[#This Row],[CO2_flux]]*Z82+inventory[[#This Row],[CH4_flux]]*AA82+inventory[[#This Row],[Gas1_flux]]*AB82+inventory[[#This Row],[Gas2_flux]]*AC82+inventory[[#This Row],[Gas3_flux]]*AD82+inventory[[#This Row],[Other_radfor]])/AGWP_CO2</f>
        <v>217.55715512859908</v>
      </c>
      <c r="L82" s="201">
        <f>L81+(inventory[[#This Row],[CO2_flux]]*AE82+inventory[[#This Row],[CH4_flux]]*AF82+inventory[[#This Row],[Gas1_flux]]*AG82+inventory[[#This Row],[Gas2_flux]]*AH82+inventory[[#This Row],[Gas3_flux]]*AI82+inventory[[#This Row],[Other_radfor]]*AJ82)/AGTP_CO2</f>
        <v>312.57320143698166</v>
      </c>
      <c r="N82" s="16">
        <v>7.3185709359793436E-14</v>
      </c>
      <c r="O82" s="16">
        <v>2.6125013998469312E-12</v>
      </c>
      <c r="P82" s="16">
        <f t="shared" si="14"/>
        <v>1.9946434351143472E-11</v>
      </c>
      <c r="Q82" s="16">
        <f t="shared" si="13"/>
        <v>-3.5199999999999995E-12</v>
      </c>
      <c r="R82" s="182">
        <f t="shared" si="13"/>
        <v>-3.5199999999999995E-12</v>
      </c>
      <c r="S82" s="16">
        <v>5.7071459268958943E-16</v>
      </c>
      <c r="T82" s="16">
        <v>3.2697533651233874E-15</v>
      </c>
      <c r="U82" s="24">
        <f t="shared" si="15"/>
        <v>1.4906639543617719E-13</v>
      </c>
      <c r="V82" s="24">
        <f t="shared" si="16"/>
        <v>-3.1056469990869365E-15</v>
      </c>
      <c r="W82" s="24">
        <f t="shared" si="17"/>
        <v>6.4418414634033548E-14</v>
      </c>
      <c r="Y82" s="16">
        <f t="shared" si="18"/>
        <v>25</v>
      </c>
      <c r="Z82" s="187" cm="1">
        <f t="array" ref="Z82">IF($A82&lt;=time_horizon,INDEX(N$7:N$507,time_horizon-$A82+1),0)</f>
        <v>3.0054469243844282E-14</v>
      </c>
      <c r="AA82" s="184" cm="1">
        <f t="array" ref="AA82">IF($A82&lt;=time_horizon,INDEX(O$7:O$507,time_horizon-$A82+1),0)</f>
        <v>2.2699555607469224E-12</v>
      </c>
      <c r="AB82" s="184" cm="1">
        <f t="array" ref="AB82">IF($A82&lt;=time_horizon,INDEX(P$7:P$507,time_horizon-$A82+1),0)</f>
        <v>8.059653311161506E-12</v>
      </c>
      <c r="AC82" s="184" cm="1">
        <f t="array" ref="AC82">IF($A82&lt;=time_horizon,INDEX(Q$7:Q$507,time_horizon-$A82+1),0)</f>
        <v>-3.5199999999999995E-12</v>
      </c>
      <c r="AD82" s="185" cm="1">
        <f t="array" ref="AD82">IF($A82&lt;=time_horizon,INDEX(R$7:R$507,time_horizon-$A82+1),0)</f>
        <v>-3.5199999999999995E-12</v>
      </c>
      <c r="AE82" s="17" cm="1">
        <f t="array" ref="AE82">IF($A82&lt;=time_horizon,INDEX(S$7:S$507,time_horizon-$A82+1),0)</f>
        <v>6.8216878231942542E-16</v>
      </c>
      <c r="AF82" s="17" cm="1">
        <f t="array" ref="AF82">IF($A82&lt;=time_horizon,INDEX(T$7:T$507,time_horizon-$A82+1),0)</f>
        <v>3.6234476968851861E-14</v>
      </c>
      <c r="AG82" s="17" cm="1">
        <f t="array" ref="AG82">IF($A82&lt;=time_horizon,INDEX(U$7:U$507,time_horizon-$A82+1),0)</f>
        <v>1.9264106442576917E-13</v>
      </c>
      <c r="AH82" s="17" cm="1">
        <f t="array" ref="AH82">IF($A82&lt;=time_horizon,INDEX(V$7:V$507,time_horizon-$A82+1),0)</f>
        <v>-1.6968849672889288E-14</v>
      </c>
      <c r="AI82" s="17" cm="1">
        <f t="array" ref="AI82">IF($A82&lt;=time_horizon,INDEX(W$7:W$507,time_horizon-$A82+1),0)</f>
        <v>1.5165955680171435E-13</v>
      </c>
      <c r="AJ82" s="17">
        <f t="shared" si="19"/>
        <v>5.0541548060725151E-3</v>
      </c>
    </row>
    <row r="83" spans="1:36" x14ac:dyDescent="0.2">
      <c r="A83" s="96">
        <v>76</v>
      </c>
      <c r="B83" s="3">
        <f>inventory[[#This Row],[Integrated_rad_forcing]]</f>
        <v>4.104061986818891E-10</v>
      </c>
      <c r="C83" s="3">
        <f>inventory[[#This Row],[Temp_change]]</f>
        <v>2.0407097992370705E-12</v>
      </c>
      <c r="E83" s="118">
        <f>inventory[[#This Row],[CO2_net]]+inventory[[#This Row],[CH4_net]]*GWP_CH4+inventory[[#This Row],[gas1_net]]*GWP_gas1+inventory[[#This Row],[gas2_net]]*GWP_gas2+inventory[[#This Row],[gas3_net]]*GWP_gas3</f>
        <v>4918.8111920297824</v>
      </c>
      <c r="F83" s="118">
        <f>inventory[[#This Row],[CO2_net]]+inventory[[#This Row],[CH4_net]]*GTP_CH4+inventory[[#This Row],[gas1_net]]*GTP_gas1+inventory[[#This Row],[gas2_net]]*GTP_gas2+inventory[[#This Row],[gas3_net]]*GTP_gas3</f>
        <v>2570.9331000621351</v>
      </c>
      <c r="G83" s="199">
        <f t="shared" si="20"/>
        <v>5549.5519925716062</v>
      </c>
      <c r="H83" s="200">
        <f t="shared" si="21"/>
        <v>3583.8261212699654</v>
      </c>
      <c r="I83" s="201">
        <f t="shared" si="22"/>
        <v>4474.9974739238369</v>
      </c>
      <c r="J83" s="201">
        <f t="shared" si="23"/>
        <v>3733.9078320564954</v>
      </c>
      <c r="K83" s="199">
        <f>K82+(inventory[[#This Row],[CO2_flux]]*Z83+inventory[[#This Row],[CH4_flux]]*AA83+inventory[[#This Row],[Gas1_flux]]*AB83+inventory[[#This Row],[Gas2_flux]]*AC83+inventory[[#This Row],[Gas3_flux]]*AD83+inventory[[#This Row],[Other_radfor]])/AGWP_CO2</f>
        <v>217.55715512859908</v>
      </c>
      <c r="L83" s="201">
        <f>L82+(inventory[[#This Row],[CO2_flux]]*AE83+inventory[[#This Row],[CH4_flux]]*AF83+inventory[[#This Row],[Gas1_flux]]*AG83+inventory[[#This Row],[Gas2_flux]]*AH83+inventory[[#This Row],[Gas3_flux]]*AI83+inventory[[#This Row],[Other_radfor]]*AJ83)/AGTP_CO2</f>
        <v>312.57320143698166</v>
      </c>
      <c r="N83" s="16">
        <v>7.3953032466628176E-14</v>
      </c>
      <c r="O83" s="16">
        <v>2.6129805662781656E-12</v>
      </c>
      <c r="P83" s="16">
        <f t="shared" si="14"/>
        <v>2.0137633134329302E-11</v>
      </c>
      <c r="Q83" s="16">
        <f t="shared" si="13"/>
        <v>-3.5199999999999995E-12</v>
      </c>
      <c r="R83" s="182">
        <f t="shared" si="13"/>
        <v>-3.5199999999999995E-12</v>
      </c>
      <c r="S83" s="16">
        <v>5.6942210090090086E-16</v>
      </c>
      <c r="T83" s="16">
        <v>3.1950825753223544E-15</v>
      </c>
      <c r="U83" s="24">
        <f t="shared" si="15"/>
        <v>1.4815245854259931E-13</v>
      </c>
      <c r="V83" s="24">
        <f t="shared" si="16"/>
        <v>-3.0942190955603403E-15</v>
      </c>
      <c r="W83" s="24">
        <f t="shared" si="17"/>
        <v>6.3313450796542764E-14</v>
      </c>
      <c r="Y83" s="16">
        <f t="shared" si="18"/>
        <v>24</v>
      </c>
      <c r="Z83" s="187" cm="1">
        <f t="array" ref="Z83">IF($A83&lt;=time_horizon,INDEX(N$7:N$507,time_horizon-$A83+1),0)</f>
        <v>2.9050427491627392E-14</v>
      </c>
      <c r="AA83" s="184" cm="1">
        <f t="array" ref="AA83">IF($A83&lt;=time_horizon,INDEX(O$7:O$507,time_horizon-$A83+1),0)</f>
        <v>2.2406670316933051E-12</v>
      </c>
      <c r="AB83" s="184" cm="1">
        <f t="array" ref="AB83">IF($A83&lt;=time_horizon,INDEX(P$7:P$507,time_horizon-$A83+1),0)</f>
        <v>7.7682229031358298E-12</v>
      </c>
      <c r="AC83" s="184" cm="1">
        <f t="array" ref="AC83">IF($A83&lt;=time_horizon,INDEX(Q$7:Q$507,time_horizon-$A83+1),0)</f>
        <v>-3.5199999999999995E-12</v>
      </c>
      <c r="AD83" s="185" cm="1">
        <f t="array" ref="AD83">IF($A83&lt;=time_horizon,INDEX(R$7:R$507,time_horizon-$A83+1),0)</f>
        <v>-3.5199999999999995E-12</v>
      </c>
      <c r="AE83" s="17" cm="1">
        <f t="array" ref="AE83">IF($A83&lt;=time_horizon,INDEX(S$7:S$507,time_horizon-$A83+1),0)</f>
        <v>6.8349144335504163E-16</v>
      </c>
      <c r="AF83" s="17" cm="1">
        <f t="array" ref="AF83">IF($A83&lt;=time_horizon,INDEX(T$7:T$507,time_horizon-$A83+1),0)</f>
        <v>3.8166813781986376E-14</v>
      </c>
      <c r="AG83" s="17" cm="1">
        <f t="array" ref="AG83">IF($A83&lt;=time_horizon,INDEX(U$7:U$507,time_horizon-$A83+1),0)</f>
        <v>1.9242887631323472E-13</v>
      </c>
      <c r="AH83" s="17" cm="1">
        <f t="array" ref="AH83">IF($A83&lt;=time_horizon,INDEX(V$7:V$507,time_horizon-$A83+1),0)</f>
        <v>-1.8683991007593288E-14</v>
      </c>
      <c r="AI83" s="17" cm="1">
        <f t="array" ref="AI83">IF($A83&lt;=time_horizon,INDEX(W$7:W$507,time_horizon-$A83+1),0)</f>
        <v>1.5324412476680905E-13</v>
      </c>
      <c r="AJ83" s="17">
        <f t="shared" si="19"/>
        <v>5.5707795349267362E-3</v>
      </c>
    </row>
    <row r="84" spans="1:36" x14ac:dyDescent="0.2">
      <c r="A84" s="96">
        <v>77</v>
      </c>
      <c r="B84" s="3">
        <f>inventory[[#This Row],[Integrated_rad_forcing]]</f>
        <v>4.1254525870874228E-10</v>
      </c>
      <c r="C84" s="3">
        <f>inventory[[#This Row],[Temp_change]]</f>
        <v>2.0074286050527274E-12</v>
      </c>
      <c r="E84" s="118">
        <f>inventory[[#This Row],[CO2_net]]+inventory[[#This Row],[CH4_net]]*GWP_CH4+inventory[[#This Row],[gas1_net]]*GWP_gas1+inventory[[#This Row],[gas2_net]]*GWP_gas2+inventory[[#This Row],[gas3_net]]*GWP_gas3</f>
        <v>4918.8111920297824</v>
      </c>
      <c r="F84" s="118">
        <f>inventory[[#This Row],[CO2_net]]+inventory[[#This Row],[CH4_net]]*GTP_CH4+inventory[[#This Row],[gas1_net]]*GTP_gas1+inventory[[#This Row],[gas2_net]]*GTP_gas2+inventory[[#This Row],[gas3_net]]*GTP_gas3</f>
        <v>2570.9331000621351</v>
      </c>
      <c r="G84" s="199">
        <f t="shared" si="20"/>
        <v>5521.375342189097</v>
      </c>
      <c r="H84" s="200">
        <f t="shared" si="21"/>
        <v>3533.1867456402692</v>
      </c>
      <c r="I84" s="201">
        <f t="shared" si="22"/>
        <v>4498.3214106662226</v>
      </c>
      <c r="J84" s="201">
        <f t="shared" si="23"/>
        <v>3673.0128867430703</v>
      </c>
      <c r="K84" s="199">
        <f>K83+(inventory[[#This Row],[CO2_flux]]*Z84+inventory[[#This Row],[CH4_flux]]*AA84+inventory[[#This Row],[Gas1_flux]]*AB84+inventory[[#This Row],[Gas2_flux]]*AC84+inventory[[#This Row],[Gas3_flux]]*AD84+inventory[[#This Row],[Other_radfor]])/AGWP_CO2</f>
        <v>217.55715512859908</v>
      </c>
      <c r="L84" s="201">
        <f>L83+(inventory[[#This Row],[CO2_flux]]*AE84+inventory[[#This Row],[CH4_flux]]*AF84+inventory[[#This Row],[Gas1_flux]]*AG84+inventory[[#This Row],[Gas2_flux]]*AH84+inventory[[#This Row],[Gas3_flux]]*AI84+inventory[[#This Row],[Other_radfor]]*AJ84)/AGTP_CO2</f>
        <v>312.57320143698166</v>
      </c>
      <c r="N84" s="16">
        <v>7.4717843497518442E-14</v>
      </c>
      <c r="O84" s="16">
        <v>2.6134226073636647E-12</v>
      </c>
      <c r="P84" s="16">
        <f t="shared" si="14"/>
        <v>2.0327258273898581E-11</v>
      </c>
      <c r="Q84" s="16">
        <f t="shared" si="13"/>
        <v>-3.5199999999999995E-12</v>
      </c>
      <c r="R84" s="182">
        <f t="shared" si="13"/>
        <v>-3.5199999999999995E-12</v>
      </c>
      <c r="S84" s="16">
        <v>5.6816374269765626E-16</v>
      </c>
      <c r="T84" s="16">
        <v>3.1255524890171945E-15</v>
      </c>
      <c r="U84" s="24">
        <f t="shared" si="15"/>
        <v>1.4724491422511838E-13</v>
      </c>
      <c r="V84" s="24">
        <f t="shared" si="16"/>
        <v>-3.0832515221767807E-15</v>
      </c>
      <c r="W84" s="24">
        <f t="shared" si="17"/>
        <v>6.2231649283474279E-14</v>
      </c>
      <c r="Y84" s="16">
        <f t="shared" si="18"/>
        <v>23</v>
      </c>
      <c r="Z84" s="187" cm="1">
        <f t="array" ref="Z84">IF($A84&lt;=time_horizon,INDEX(N$7:N$507,time_horizon-$A84+1),0)</f>
        <v>2.8038001910389661E-14</v>
      </c>
      <c r="AA84" s="184" cm="1">
        <f t="array" ref="AA84">IF($A84&lt;=time_horizon,INDEX(O$7:O$507,time_horizon-$A84+1),0)</f>
        <v>2.2089186707307131E-12</v>
      </c>
      <c r="AB84" s="184" cm="1">
        <f t="array" ref="AB84">IF($A84&lt;=time_horizon,INDEX(P$7:P$507,time_horizon-$A84+1),0)</f>
        <v>7.4743739993226256E-12</v>
      </c>
      <c r="AC84" s="184" cm="1">
        <f t="array" ref="AC84">IF($A84&lt;=time_horizon,INDEX(Q$7:Q$507,time_horizon-$A84+1),0)</f>
        <v>-3.5199999999999995E-12</v>
      </c>
      <c r="AD84" s="185" cm="1">
        <f t="array" ref="AD84">IF($A84&lt;=time_horizon,INDEX(R$7:R$507,time_horizon-$A84+1),0)</f>
        <v>-3.5199999999999995E-12</v>
      </c>
      <c r="AE84" s="17" cm="1">
        <f t="array" ref="AE84">IF($A84&lt;=time_horizon,INDEX(S$7:S$507,time_horizon-$A84+1),0)</f>
        <v>6.8442528428169908E-16</v>
      </c>
      <c r="AF84" s="17" cm="1">
        <f t="array" ref="AF84">IF($A84&lt;=time_horizon,INDEX(T$7:T$507,time_horizon-$A84+1),0)</f>
        <v>4.0147907585205389E-14</v>
      </c>
      <c r="AG84" s="17" cm="1">
        <f t="array" ref="AG84">IF($A84&lt;=time_horizon,INDEX(U$7:U$507,time_horizon-$A84+1),0)</f>
        <v>1.920298279682294E-13</v>
      </c>
      <c r="AH84" s="17" cm="1">
        <f t="array" ref="AH84">IF($A84&lt;=time_horizon,INDEX(V$7:V$507,time_horizon-$A84+1),0)</f>
        <v>-2.0614914969235146E-14</v>
      </c>
      <c r="AI84" s="17" cm="1">
        <f t="array" ref="AI84">IF($A84&lt;=time_horizon,INDEX(W$7:W$507,time_horizon-$A84+1),0)</f>
        <v>1.5467792625138746E-13</v>
      </c>
      <c r="AJ84" s="17">
        <f t="shared" si="19"/>
        <v>6.1524186808161246E-3</v>
      </c>
    </row>
    <row r="85" spans="1:36" x14ac:dyDescent="0.2">
      <c r="A85" s="96">
        <v>78</v>
      </c>
      <c r="B85" s="3">
        <f>inventory[[#This Row],[Integrated_rad_forcing]]</f>
        <v>4.1463992495325189E-10</v>
      </c>
      <c r="C85" s="3">
        <f>inventory[[#This Row],[Temp_change]]</f>
        <v>1.9748361221834774E-12</v>
      </c>
      <c r="E85" s="118">
        <f>inventory[[#This Row],[CO2_net]]+inventory[[#This Row],[CH4_net]]*GWP_CH4+inventory[[#This Row],[gas1_net]]*GWP_gas1+inventory[[#This Row],[gas2_net]]*GWP_gas2+inventory[[#This Row],[gas3_net]]*GWP_gas3</f>
        <v>4918.8111920297824</v>
      </c>
      <c r="F85" s="118">
        <f>inventory[[#This Row],[CO2_net]]+inventory[[#This Row],[CH4_net]]*GTP_CH4+inventory[[#This Row],[gas1_net]]*GTP_gas1+inventory[[#This Row],[gas2_net]]*GTP_gas2+inventory[[#This Row],[gas3_net]]*GTP_gas3</f>
        <v>2570.9331000621351</v>
      </c>
      <c r="G85" s="199">
        <f t="shared" si="20"/>
        <v>5493.3608920938077</v>
      </c>
      <c r="H85" s="200">
        <f t="shared" si="21"/>
        <v>3483.3329679450335</v>
      </c>
      <c r="I85" s="201">
        <f t="shared" si="22"/>
        <v>4521.1612853635334</v>
      </c>
      <c r="J85" s="201">
        <f t="shared" si="23"/>
        <v>3613.3780836480114</v>
      </c>
      <c r="K85" s="199">
        <f>K84+(inventory[[#This Row],[CO2_flux]]*Z85+inventory[[#This Row],[CH4_flux]]*AA85+inventory[[#This Row],[Gas1_flux]]*AB85+inventory[[#This Row],[Gas2_flux]]*AC85+inventory[[#This Row],[Gas3_flux]]*AD85+inventory[[#This Row],[Other_radfor]])/AGWP_CO2</f>
        <v>217.55715512859908</v>
      </c>
      <c r="L85" s="201">
        <f>L84+(inventory[[#This Row],[CO2_flux]]*AE85+inventory[[#This Row],[CH4_flux]]*AF85+inventory[[#This Row],[Gas1_flux]]*AG85+inventory[[#This Row],[Gas2_flux]]*AH85+inventory[[#This Row],[Gas3_flux]]*AI85+inventory[[#This Row],[Other_radfor]]*AJ85)/AGTP_CO2</f>
        <v>312.57320143698166</v>
      </c>
      <c r="N85" s="16">
        <v>7.5480190196499346E-14</v>
      </c>
      <c r="O85" s="16">
        <v>2.6138303995388511E-12</v>
      </c>
      <c r="P85" s="16">
        <f t="shared" si="14"/>
        <v>2.0515322721577215E-11</v>
      </c>
      <c r="Q85" s="16">
        <f t="shared" si="13"/>
        <v>-3.5199999999999995E-12</v>
      </c>
      <c r="R85" s="182">
        <f t="shared" si="13"/>
        <v>-3.5199999999999995E-12</v>
      </c>
      <c r="S85" s="16">
        <v>5.6693865913958758E-16</v>
      </c>
      <c r="T85" s="16">
        <v>3.0607898327820113E-15</v>
      </c>
      <c r="U85" s="24">
        <f t="shared" si="15"/>
        <v>1.4634375372845951E-13</v>
      </c>
      <c r="V85" s="24">
        <f t="shared" si="16"/>
        <v>-3.0726946195712515E-15</v>
      </c>
      <c r="W85" s="24">
        <f t="shared" si="17"/>
        <v>6.1172544601667648E-14</v>
      </c>
      <c r="Y85" s="16">
        <f t="shared" si="18"/>
        <v>22</v>
      </c>
      <c r="Z85" s="187" cm="1">
        <f t="array" ref="Z85">IF($A85&lt;=time_horizon,INDEX(N$7:N$507,time_horizon-$A85+1),0)</f>
        <v>2.701688347224594E-14</v>
      </c>
      <c r="AA85" s="184" cm="1">
        <f t="array" ref="AA85">IF($A85&lt;=time_horizon,INDEX(O$7:O$507,time_horizon-$A85+1),0)</f>
        <v>2.1745038859538543E-12</v>
      </c>
      <c r="AB85" s="184" cm="1">
        <f t="array" ref="AB85">IF($A85&lt;=time_horizon,INDEX(P$7:P$507,time_horizon-$A85+1),0)</f>
        <v>7.1780865293321421E-12</v>
      </c>
      <c r="AC85" s="184" cm="1">
        <f t="array" ref="AC85">IF($A85&lt;=time_horizon,INDEX(Q$7:Q$507,time_horizon-$A85+1),0)</f>
        <v>-3.5199999999999995E-12</v>
      </c>
      <c r="AD85" s="185" cm="1">
        <f t="array" ref="AD85">IF($A85&lt;=time_horizon,INDEX(R$7:R$507,time_horizon-$A85+1),0)</f>
        <v>-3.5199999999999995E-12</v>
      </c>
      <c r="AE85" s="17" cm="1">
        <f t="array" ref="AE85">IF($A85&lt;=time_horizon,INDEX(S$7:S$507,time_horizon-$A85+1),0)</f>
        <v>6.848975844314278E-16</v>
      </c>
      <c r="AF85" s="17" cm="1">
        <f t="array" ref="AF85">IF($A85&lt;=time_horizon,INDEX(T$7:T$507,time_horizon-$A85+1),0)</f>
        <v>4.2167565880642765E-14</v>
      </c>
      <c r="AG85" s="17" cm="1">
        <f t="array" ref="AG85">IF($A85&lt;=time_horizon,INDEX(U$7:U$507,time_horizon-$A85+1),0)</f>
        <v>1.9141907495327139E-13</v>
      </c>
      <c r="AH85" s="17" cm="1">
        <f t="array" ref="AH85">IF($A85&lt;=time_horizon,INDEX(V$7:V$507,time_horizon-$A85+1),0)</f>
        <v>-2.2788898993638871E-14</v>
      </c>
      <c r="AI85" s="17" cm="1">
        <f t="array" ref="AI85">IF($A85&lt;=time_horizon,INDEX(W$7:W$507,time_horizon-$A85+1),0)</f>
        <v>1.5593411934503448E-13</v>
      </c>
      <c r="AJ85" s="17">
        <f t="shared" si="19"/>
        <v>6.8072908662079323E-3</v>
      </c>
    </row>
    <row r="86" spans="1:36" x14ac:dyDescent="0.2">
      <c r="A86" s="96">
        <v>79</v>
      </c>
      <c r="B86" s="3">
        <f>inventory[[#This Row],[Integrated_rad_forcing]]</f>
        <v>4.1669115347450174E-10</v>
      </c>
      <c r="C86" s="3">
        <f>inventory[[#This Row],[Temp_change]]</f>
        <v>1.9429182977504264E-12</v>
      </c>
      <c r="E86" s="118">
        <f>inventory[[#This Row],[CO2_net]]+inventory[[#This Row],[CH4_net]]*GWP_CH4+inventory[[#This Row],[gas1_net]]*GWP_gas1+inventory[[#This Row],[gas2_net]]*GWP_gas2+inventory[[#This Row],[gas3_net]]*GWP_gas3</f>
        <v>4918.8111920297824</v>
      </c>
      <c r="F86" s="118">
        <f>inventory[[#This Row],[CO2_net]]+inventory[[#This Row],[CH4_net]]*GTP_CH4+inventory[[#This Row],[gas1_net]]*GTP_gas1+inventory[[#This Row],[gas2_net]]*GTP_gas2+inventory[[#This Row],[gas3_net]]*GTP_gas3</f>
        <v>2570.9331000621351</v>
      </c>
      <c r="G86" s="199">
        <f t="shared" si="20"/>
        <v>5465.510266254717</v>
      </c>
      <c r="H86" s="200">
        <f t="shared" si="21"/>
        <v>3434.2589774122503</v>
      </c>
      <c r="I86" s="201">
        <f t="shared" si="22"/>
        <v>4543.5275227169523</v>
      </c>
      <c r="J86" s="201">
        <f t="shared" si="23"/>
        <v>3554.9777100734209</v>
      </c>
      <c r="K86" s="199">
        <f>K85+(inventory[[#This Row],[CO2_flux]]*Z86+inventory[[#This Row],[CH4_flux]]*AA86+inventory[[#This Row],[Gas1_flux]]*AB86+inventory[[#This Row],[Gas2_flux]]*AC86+inventory[[#This Row],[Gas3_flux]]*AD86+inventory[[#This Row],[Other_radfor]])/AGWP_CO2</f>
        <v>217.55715512859908</v>
      </c>
      <c r="L86" s="201">
        <f>L85+(inventory[[#This Row],[CO2_flux]]*AE86+inventory[[#This Row],[CH4_flux]]*AF86+inventory[[#This Row],[Gas1_flux]]*AG86+inventory[[#This Row],[Gas2_flux]]*AH86+inventory[[#This Row],[Gas3_flux]]*AI86+inventory[[#This Row],[Other_radfor]]*AJ86)/AGTP_CO2</f>
        <v>312.57320143698166</v>
      </c>
      <c r="N86" s="16">
        <v>7.6240119069439156E-14</v>
      </c>
      <c r="O86" s="16">
        <v>2.6142065963757478E-12</v>
      </c>
      <c r="P86" s="16">
        <f t="shared" si="14"/>
        <v>2.0701839322493134E-11</v>
      </c>
      <c r="Q86" s="16">
        <f t="shared" si="13"/>
        <v>-3.5199999999999995E-12</v>
      </c>
      <c r="R86" s="182">
        <f t="shared" si="13"/>
        <v>-3.5199999999999995E-12</v>
      </c>
      <c r="S86" s="16">
        <v>5.6574600533313172E-16</v>
      </c>
      <c r="T86" s="16">
        <v>3.0004475610334249E-15</v>
      </c>
      <c r="U86" s="24">
        <f t="shared" si="15"/>
        <v>1.4544896364922257E-13</v>
      </c>
      <c r="V86" s="24">
        <f t="shared" si="16"/>
        <v>-3.0625042969799166E-15</v>
      </c>
      <c r="W86" s="24">
        <f t="shared" si="17"/>
        <v>6.0135676801372333E-14</v>
      </c>
      <c r="Y86" s="16">
        <f t="shared" si="18"/>
        <v>21</v>
      </c>
      <c r="Z86" s="187" cm="1">
        <f t="array" ref="Z86">IF($A86&lt;=time_horizon,INDEX(N$7:N$507,time_horizon-$A86+1),0)</f>
        <v>2.598672847643901E-14</v>
      </c>
      <c r="AA86" s="184" cm="1">
        <f t="array" ref="AA86">IF($A86&lt;=time_horizon,INDEX(O$7:O$507,time_horizon-$A86+1),0)</f>
        <v>2.1371987345908271E-12</v>
      </c>
      <c r="AB86" s="184" cm="1">
        <f t="array" ref="AB86">IF($A86&lt;=time_horizon,INDEX(P$7:P$507,time_horizon-$A86+1),0)</f>
        <v>6.8793402562163392E-12</v>
      </c>
      <c r="AC86" s="184" cm="1">
        <f t="array" ref="AC86">IF($A86&lt;=time_horizon,INDEX(Q$7:Q$507,time_horizon-$A86+1),0)</f>
        <v>-3.5199999999999995E-12</v>
      </c>
      <c r="AD86" s="185" cm="1">
        <f t="array" ref="AD86">IF($A86&lt;=time_horizon,INDEX(R$7:R$507,time_horizon-$A86+1),0)</f>
        <v>-3.5199999999999995E-12</v>
      </c>
      <c r="AE86" s="17" cm="1">
        <f t="array" ref="AE86">IF($A86&lt;=time_horizon,INDEX(S$7:S$507,time_horizon-$A86+1),0)</f>
        <v>6.8482367626133532E-16</v>
      </c>
      <c r="AF86" s="17" cm="1">
        <f t="array" ref="AF86">IF($A86&lt;=time_horizon,INDEX(T$7:T$507,time_horizon-$A86+1),0)</f>
        <v>4.4212934036849085E-14</v>
      </c>
      <c r="AG86" s="17" cm="1">
        <f t="array" ref="AG86">IF($A86&lt;=time_horizon,INDEX(U$7:U$507,time_horizon-$A86+1),0)</f>
        <v>1.9056862203887792E-13</v>
      </c>
      <c r="AH86" s="17" cm="1">
        <f t="array" ref="AH86">IF($A86&lt;=time_horizon,INDEX(V$7:V$507,time_horizon-$A86+1),0)</f>
        <v>-2.5236669020783479E-14</v>
      </c>
      <c r="AI86" s="17" cm="1">
        <f t="array" ref="AI86">IF($A86&lt;=time_horizon,INDEX(W$7:W$507,time_horizon-$A86+1),0)</f>
        <v>1.5698229409410561E-13</v>
      </c>
      <c r="AJ86" s="17">
        <f t="shared" si="19"/>
        <v>7.5446537392607187E-3</v>
      </c>
    </row>
    <row r="87" spans="1:36" x14ac:dyDescent="0.2">
      <c r="A87" s="96">
        <v>80</v>
      </c>
      <c r="B87" s="3">
        <f>inventory[[#This Row],[Integrated_rad_forcing]]</f>
        <v>4.1869987935058086E-10</v>
      </c>
      <c r="C87" s="3">
        <f>inventory[[#This Row],[Temp_change]]</f>
        <v>1.9116612717265441E-12</v>
      </c>
      <c r="E87" s="118">
        <f>inventory[[#This Row],[CO2_net]]+inventory[[#This Row],[CH4_net]]*GWP_CH4+inventory[[#This Row],[gas1_net]]*GWP_gas1+inventory[[#This Row],[gas2_net]]*GWP_gas2+inventory[[#This Row],[gas3_net]]*GWP_gas3</f>
        <v>4918.8111920297824</v>
      </c>
      <c r="F87" s="118">
        <f>inventory[[#This Row],[CO2_net]]+inventory[[#This Row],[CH4_net]]*GTP_CH4+inventory[[#This Row],[gas1_net]]*GTP_gas1+inventory[[#This Row],[gas2_net]]*GTP_gas2+inventory[[#This Row],[gas3_net]]*GTP_gas3</f>
        <v>2570.9331000621351</v>
      </c>
      <c r="G87" s="199">
        <f t="shared" si="20"/>
        <v>5437.8249353772908</v>
      </c>
      <c r="H87" s="200">
        <f t="shared" si="21"/>
        <v>3385.9586020406146</v>
      </c>
      <c r="I87" s="201">
        <f t="shared" si="22"/>
        <v>4565.4303186545621</v>
      </c>
      <c r="J87" s="201">
        <f t="shared" si="23"/>
        <v>3497.7864061844498</v>
      </c>
      <c r="K87" s="199">
        <f>K86+(inventory[[#This Row],[CO2_flux]]*Z87+inventory[[#This Row],[CH4_flux]]*AA87+inventory[[#This Row],[Gas1_flux]]*AB87+inventory[[#This Row],[Gas2_flux]]*AC87+inventory[[#This Row],[Gas3_flux]]*AD87+inventory[[#This Row],[Other_radfor]])/AGWP_CO2</f>
        <v>217.55715512859908</v>
      </c>
      <c r="L87" s="201">
        <f>L86+(inventory[[#This Row],[CO2_flux]]*AE87+inventory[[#This Row],[CH4_flux]]*AF87+inventory[[#This Row],[Gas1_flux]]*AG87+inventory[[#This Row],[Gas2_flux]]*AH87+inventory[[#This Row],[Gas3_flux]]*AI87+inventory[[#This Row],[Other_radfor]]*AJ87)/AGTP_CO2</f>
        <v>312.57320143698166</v>
      </c>
      <c r="N87" s="16">
        <v>7.699767541735515E-14</v>
      </c>
      <c r="O87" s="16">
        <v>2.6145536458502171E-12</v>
      </c>
      <c r="P87" s="16">
        <f t="shared" si="14"/>
        <v>2.0886820816053661E-11</v>
      </c>
      <c r="Q87" s="16">
        <f t="shared" ref="Q87:R106" si="24">A_gas2*life_gas2*(1-EXP(-$A87/life_gas2))</f>
        <v>-3.5199999999999995E-12</v>
      </c>
      <c r="R87" s="182">
        <f t="shared" si="24"/>
        <v>-3.5199999999999995E-12</v>
      </c>
      <c r="S87" s="16">
        <v>5.6458495109020054E-16</v>
      </c>
      <c r="T87" s="16">
        <v>2.9442031258907674E-15</v>
      </c>
      <c r="U87" s="24">
        <f t="shared" si="15"/>
        <v>1.4456052650341219E-13</v>
      </c>
      <c r="V87" s="24">
        <f t="shared" si="16"/>
        <v>-3.052641407263023E-15</v>
      </c>
      <c r="W87" s="24">
        <f t="shared" si="17"/>
        <v>5.9120591879949367E-14</v>
      </c>
      <c r="Y87" s="16">
        <f t="shared" si="18"/>
        <v>20</v>
      </c>
      <c r="Z87" s="187" cm="1">
        <f t="array" ref="Z87">IF($A87&lt;=time_horizon,INDEX(N$7:N$507,time_horizon-$A87+1),0)</f>
        <v>2.4947150745638587E-14</v>
      </c>
      <c r="AA87" s="184" cm="1">
        <f t="array" ref="AA87">IF($A87&lt;=time_horizon,INDEX(O$7:O$507,time_horizon-$A87+1),0)</f>
        <v>2.0967604657699749E-12</v>
      </c>
      <c r="AB87" s="184" cm="1">
        <f t="array" ref="AB87">IF($A87&lt;=time_horizon,INDEX(P$7:P$507,time_horizon-$A87+1),0)</f>
        <v>6.5781147750866379E-12</v>
      </c>
      <c r="AC87" s="184" cm="1">
        <f t="array" ref="AC87">IF($A87&lt;=time_horizon,INDEX(Q$7:Q$507,time_horizon-$A87+1),0)</f>
        <v>-3.5199999999999995E-12</v>
      </c>
      <c r="AD87" s="185" cm="1">
        <f t="array" ref="AD87">IF($A87&lt;=time_horizon,INDEX(R$7:R$507,time_horizon-$A87+1),0)</f>
        <v>-3.5199999999999995E-12</v>
      </c>
      <c r="AE87" s="17" cm="1">
        <f t="array" ref="AE87">IF($A87&lt;=time_horizon,INDEX(S$7:S$507,time_horizon-$A87+1),0)</f>
        <v>6.8410481029917524E-16</v>
      </c>
      <c r="AF87" s="17" cm="1">
        <f t="array" ref="AF87">IF($A87&lt;=time_horizon,INDEX(T$7:T$507,time_horizon-$A87+1),0)</f>
        <v>4.6268043372574222E-14</v>
      </c>
      <c r="AG87" s="17" cm="1">
        <f t="array" ref="AG87">IF($A87&lt;=time_horizon,INDEX(U$7:U$507,time_horizon-$A87+1),0)</f>
        <v>1.8944692478796917E-13</v>
      </c>
      <c r="AH87" s="17" cm="1">
        <f t="array" ref="AH87">IF($A87&lt;=time_horizon,INDEX(V$7:V$507,time_horizon-$A87+1),0)</f>
        <v>-2.7992835466946539E-14</v>
      </c>
      <c r="AI87" s="17" cm="1">
        <f t="array" ref="AI87">IF($A87&lt;=time_horizon,INDEX(W$7:W$507,time_horizon-$A87+1),0)</f>
        <v>1.5778801749437302E-13</v>
      </c>
      <c r="AJ87" s="17">
        <f t="shared" si="19"/>
        <v>8.3749353311433558E-3</v>
      </c>
    </row>
    <row r="88" spans="1:36" x14ac:dyDescent="0.2">
      <c r="A88" s="96">
        <v>81</v>
      </c>
      <c r="B88" s="3">
        <f>inventory[[#This Row],[Integrated_rad_forcing]]</f>
        <v>4.2066701714952699E-10</v>
      </c>
      <c r="C88" s="3">
        <f>inventory[[#This Row],[Temp_change]]</f>
        <v>1.8810513864183579E-12</v>
      </c>
      <c r="E88" s="118">
        <f>inventory[[#This Row],[CO2_net]]+inventory[[#This Row],[CH4_net]]*GWP_CH4+inventory[[#This Row],[gas1_net]]*GWP_gas1+inventory[[#This Row],[gas2_net]]*GWP_gas2+inventory[[#This Row],[gas3_net]]*GWP_gas3</f>
        <v>4918.8111920297824</v>
      </c>
      <c r="F88" s="118">
        <f>inventory[[#This Row],[CO2_net]]+inventory[[#This Row],[CH4_net]]*GTP_CH4+inventory[[#This Row],[gas1_net]]*GTP_gas1+inventory[[#This Row],[gas2_net]]*GTP_gas2+inventory[[#This Row],[gas3_net]]*GTP_gas3</f>
        <v>2570.9331000621351</v>
      </c>
      <c r="G88" s="199">
        <f t="shared" si="20"/>
        <v>5410.3062255317054</v>
      </c>
      <c r="H88" s="200">
        <f t="shared" si="21"/>
        <v>3338.4253398512787</v>
      </c>
      <c r="I88" s="201">
        <f t="shared" si="22"/>
        <v>4586.8796454664298</v>
      </c>
      <c r="J88" s="201">
        <f t="shared" si="23"/>
        <v>3441.7791823580556</v>
      </c>
      <c r="K88" s="199">
        <f>K87+(inventory[[#This Row],[CO2_flux]]*Z88+inventory[[#This Row],[CH4_flux]]*AA88+inventory[[#This Row],[Gas1_flux]]*AB88+inventory[[#This Row],[Gas2_flux]]*AC88+inventory[[#This Row],[Gas3_flux]]*AD88+inventory[[#This Row],[Other_radfor]])/AGWP_CO2</f>
        <v>217.55715512859908</v>
      </c>
      <c r="L88" s="201">
        <f>L87+(inventory[[#This Row],[CO2_flux]]*AE88+inventory[[#This Row],[CH4_flux]]*AF88+inventory[[#This Row],[Gas1_flux]]*AG88+inventory[[#This Row],[Gas2_flux]]*AH88+inventory[[#This Row],[Gas3_flux]]*AI88+inventory[[#This Row],[Other_radfor]]*AJ88)/AGTP_CO2</f>
        <v>312.57320143698166</v>
      </c>
      <c r="N88" s="16">
        <v>7.7752903368826474E-14</v>
      </c>
      <c r="O88" s="16">
        <v>2.6148738062713493E-12</v>
      </c>
      <c r="P88" s="16">
        <f t="shared" si="14"/>
        <v>2.1070279836815607E-11</v>
      </c>
      <c r="Q88" s="16">
        <f t="shared" si="24"/>
        <v>-3.5199999999999995E-12</v>
      </c>
      <c r="R88" s="182">
        <f t="shared" si="24"/>
        <v>-3.5199999999999995E-12</v>
      </c>
      <c r="S88" s="16">
        <v>5.6345468145235067E-16</v>
      </c>
      <c r="T88" s="16">
        <v>2.89175684719531E-15</v>
      </c>
      <c r="U88" s="24">
        <f t="shared" si="15"/>
        <v>1.4367842122989558E-13</v>
      </c>
      <c r="V88" s="24">
        <f t="shared" si="16"/>
        <v>-3.0430711920717414E-15</v>
      </c>
      <c r="W88" s="24">
        <f t="shared" si="17"/>
        <v>5.8126842117719404E-14</v>
      </c>
      <c r="Y88" s="16">
        <f t="shared" si="18"/>
        <v>19</v>
      </c>
      <c r="Z88" s="187" cm="1">
        <f t="array" ref="Z88">IF($A88&lt;=time_horizon,INDEX(N$7:N$507,time_horizon-$A88+1),0)</f>
        <v>2.3897711816232671E-14</v>
      </c>
      <c r="AA88" s="184" cm="1">
        <f t="array" ref="AA88">IF($A88&lt;=time_horizon,INDEX(O$7:O$507,time_horizon-$A88+1),0)</f>
        <v>2.0529259408992845E-12</v>
      </c>
      <c r="AB88" s="184" cm="1">
        <f t="array" ref="AB88">IF($A88&lt;=time_horizon,INDEX(P$7:P$507,time_horizon-$A88+1),0)</f>
        <v>6.2743895117202684E-12</v>
      </c>
      <c r="AC88" s="184" cm="1">
        <f t="array" ref="AC88">IF($A88&lt;=time_horizon,INDEX(Q$7:Q$507,time_horizon-$A88+1),0)</f>
        <v>-3.5199999999999995E-12</v>
      </c>
      <c r="AD88" s="185" cm="1">
        <f t="array" ref="AD88">IF($A88&lt;=time_horizon,INDEX(R$7:R$507,time_horizon-$A88+1),0)</f>
        <v>-3.5199999999999995E-12</v>
      </c>
      <c r="AE88" s="17" cm="1">
        <f t="array" ref="AE88">IF($A88&lt;=time_horizon,INDEX(S$7:S$507,time_horizon-$A88+1),0)</f>
        <v>6.8262558943159625E-16</v>
      </c>
      <c r="AF88" s="17" cm="1">
        <f t="array" ref="AF88">IF($A88&lt;=time_horizon,INDEX(T$7:T$507,time_horizon-$A88+1),0)</f>
        <v>4.8313292419063737E-14</v>
      </c>
      <c r="AG88" s="17" cm="1">
        <f t="array" ref="AG88">IF($A88&lt;=time_horizon,INDEX(U$7:U$507,time_horizon-$A88+1),0)</f>
        <v>1.8801844077048261E-13</v>
      </c>
      <c r="AH88" s="17" cm="1">
        <f t="array" ref="AH88">IF($A88&lt;=time_horizon,INDEX(V$7:V$507,time_horizon-$A88+1),0)</f>
        <v>-3.1096384313996544E-14</v>
      </c>
      <c r="AI88" s="17" cm="1">
        <f t="array" ref="AI88">IF($A88&lt;=time_horizon,INDEX(W$7:W$507,time_horizon-$A88+1),0)</f>
        <v>1.5831232087187976E-13</v>
      </c>
      <c r="AJ88" s="17">
        <f t="shared" si="19"/>
        <v>9.3098820200122143E-3</v>
      </c>
    </row>
    <row r="89" spans="1:36" x14ac:dyDescent="0.2">
      <c r="A89" s="96">
        <v>82</v>
      </c>
      <c r="B89" s="3">
        <f>inventory[[#This Row],[Integrated_rad_forcing]]</f>
        <v>4.2259346138905855E-10</v>
      </c>
      <c r="C89" s="3">
        <f>inventory[[#This Row],[Temp_change]]</f>
        <v>1.8510751941386372E-12</v>
      </c>
      <c r="E89" s="118">
        <f>inventory[[#This Row],[CO2_net]]+inventory[[#This Row],[CH4_net]]*GWP_CH4+inventory[[#This Row],[gas1_net]]*GWP_gas1+inventory[[#This Row],[gas2_net]]*GWP_gas2+inventory[[#This Row],[gas3_net]]*GWP_gas3</f>
        <v>4918.8111920297824</v>
      </c>
      <c r="F89" s="118">
        <f>inventory[[#This Row],[CO2_net]]+inventory[[#This Row],[CH4_net]]*GTP_CH4+inventory[[#This Row],[gas1_net]]*GTP_gas1+inventory[[#This Row],[gas2_net]]*GTP_gas2+inventory[[#This Row],[gas3_net]]*GTP_gas3</f>
        <v>2570.9331000621351</v>
      </c>
      <c r="G89" s="199">
        <f t="shared" si="20"/>
        <v>5382.9553262223681</v>
      </c>
      <c r="H89" s="200">
        <f t="shared" si="21"/>
        <v>3291.6523880559666</v>
      </c>
      <c r="I89" s="201">
        <f t="shared" si="22"/>
        <v>4607.8852568174434</v>
      </c>
      <c r="J89" s="201">
        <f t="shared" si="23"/>
        <v>3386.9314332217864</v>
      </c>
      <c r="K89" s="199">
        <f>K88+(inventory[[#This Row],[CO2_flux]]*Z89+inventory[[#This Row],[CH4_flux]]*AA89+inventory[[#This Row],[Gas1_flux]]*AB89+inventory[[#This Row],[Gas2_flux]]*AC89+inventory[[#This Row],[Gas3_flux]]*AD89+inventory[[#This Row],[Other_radfor]])/AGWP_CO2</f>
        <v>217.55715512859908</v>
      </c>
      <c r="L89" s="201">
        <f>L88+(inventory[[#This Row],[CO2_flux]]*AE89+inventory[[#This Row],[CH4_flux]]*AF89+inventory[[#This Row],[Gas1_flux]]*AG89+inventory[[#This Row],[Gas2_flux]]*AH89+inventory[[#This Row],[Gas3_flux]]*AI89+inventory[[#This Row],[Other_radfor]]*AJ89)/AGTP_CO2</f>
        <v>312.57320143698166</v>
      </c>
      <c r="N89" s="16">
        <v>7.8505845911529188E-14</v>
      </c>
      <c r="O89" s="16">
        <v>2.615169160976658E-12</v>
      </c>
      <c r="P89" s="16">
        <f t="shared" si="14"/>
        <v>2.1252228915348273E-11</v>
      </c>
      <c r="Q89" s="16">
        <f t="shared" si="24"/>
        <v>-3.5199999999999995E-12</v>
      </c>
      <c r="R89" s="182">
        <f t="shared" si="24"/>
        <v>-3.5199999999999995E-12</v>
      </c>
      <c r="S89" s="16">
        <v>5.6235439709715916E-16</v>
      </c>
      <c r="T89" s="16">
        <v>2.8428303787319807E-15</v>
      </c>
      <c r="U89" s="24">
        <f t="shared" si="15"/>
        <v>1.4280262363698152E-13</v>
      </c>
      <c r="V89" s="24">
        <f t="shared" si="16"/>
        <v>-3.0337627892863977E-15</v>
      </c>
      <c r="W89" s="24">
        <f t="shared" si="17"/>
        <v>5.7153986354068394E-14</v>
      </c>
      <c r="Y89" s="16">
        <f t="shared" si="18"/>
        <v>18</v>
      </c>
      <c r="Z89" s="187" cm="1">
        <f t="array" ref="Z89">IF($A89&lt;=time_horizon,INDEX(N$7:N$507,time_horizon-$A89+1),0)</f>
        <v>2.2837908598910304E-14</v>
      </c>
      <c r="AA89" s="184" cm="1">
        <f t="array" ref="AA89">IF($A89&lt;=time_horizon,INDEX(O$7:O$507,time_horizon-$A89+1),0)</f>
        <v>2.0054099213794684E-12</v>
      </c>
      <c r="AB89" s="184" cm="1">
        <f t="array" ref="AB89">IF($A89&lt;=time_horizon,INDEX(P$7:P$507,time_horizon-$A89+1),0)</f>
        <v>5.9681437211549925E-12</v>
      </c>
      <c r="AC89" s="184" cm="1">
        <f t="array" ref="AC89">IF($A89&lt;=time_horizon,INDEX(Q$7:Q$507,time_horizon-$A89+1),0)</f>
        <v>-3.5199999999999995E-12</v>
      </c>
      <c r="AD89" s="185" cm="1">
        <f t="array" ref="AD89">IF($A89&lt;=time_horizon,INDEX(R$7:R$507,time_horizon-$A89+1),0)</f>
        <v>-3.5199999999999995E-12</v>
      </c>
      <c r="AE89" s="17" cm="1">
        <f t="array" ref="AE89">IF($A89&lt;=time_horizon,INDEX(S$7:S$507,time_horizon-$A89+1),0)</f>
        <v>6.8025087612270832E-16</v>
      </c>
      <c r="AF89" s="17" cm="1">
        <f t="array" ref="AF89">IF($A89&lt;=time_horizon,INDEX(T$7:T$507,time_horizon-$A89+1),0)</f>
        <v>5.0324852099348105E-14</v>
      </c>
      <c r="AG89" s="17" cm="1">
        <f t="array" ref="AG89">IF($A89&lt;=time_horizon,INDEX(U$7:U$507,time_horizon-$A89+1),0)</f>
        <v>1.8624312404026502E-13</v>
      </c>
      <c r="AH89" s="17" cm="1">
        <f t="array" ref="AH89">IF($A89&lt;=time_horizon,INDEX(V$7:V$507,time_horizon-$A89+1),0)</f>
        <v>-3.4591230283939963E-14</v>
      </c>
      <c r="AI89" s="17" cm="1">
        <f t="array" ref="AI89">IF($A89&lt;=time_horizon,INDEX(W$7:W$507,time_horizon-$A89+1),0)</f>
        <v>1.5851112236653437E-13</v>
      </c>
      <c r="AJ89" s="17">
        <f t="shared" si="19"/>
        <v>1.03627252011222E-2</v>
      </c>
    </row>
    <row r="90" spans="1:36" x14ac:dyDescent="0.2">
      <c r="A90" s="96">
        <v>83</v>
      </c>
      <c r="B90" s="3">
        <f>inventory[[#This Row],[Integrated_rad_forcing]]</f>
        <v>4.2448008698540773E-10</v>
      </c>
      <c r="C90" s="3">
        <f>inventory[[#This Row],[Temp_change]]</f>
        <v>1.8217194632942111E-12</v>
      </c>
      <c r="E90" s="118">
        <f>inventory[[#This Row],[CO2_net]]+inventory[[#This Row],[CH4_net]]*GWP_CH4+inventory[[#This Row],[gas1_net]]*GWP_gas1+inventory[[#This Row],[gas2_net]]*GWP_gas2+inventory[[#This Row],[gas3_net]]*GWP_gas3</f>
        <v>4918.8111920297824</v>
      </c>
      <c r="F90" s="118">
        <f>inventory[[#This Row],[CO2_net]]+inventory[[#This Row],[CH4_net]]*GTP_CH4+inventory[[#This Row],[gas1_net]]*GTP_gas1+inventory[[#This Row],[gas2_net]]*GTP_gas2+inventory[[#This Row],[gas3_net]]*GTP_gas3</f>
        <v>2570.9331000621351</v>
      </c>
      <c r="G90" s="199">
        <f t="shared" si="20"/>
        <v>5355.7732979433031</v>
      </c>
      <c r="H90" s="200">
        <f t="shared" si="21"/>
        <v>3245.6326702981537</v>
      </c>
      <c r="I90" s="201">
        <f t="shared" si="22"/>
        <v>4628.4566926413136</v>
      </c>
      <c r="J90" s="201">
        <f t="shared" si="23"/>
        <v>3333.2189487927294</v>
      </c>
      <c r="K90" s="199">
        <f>K89+(inventory[[#This Row],[CO2_flux]]*Z90+inventory[[#This Row],[CH4_flux]]*AA90+inventory[[#This Row],[Gas1_flux]]*AB90+inventory[[#This Row],[Gas2_flux]]*AC90+inventory[[#This Row],[Gas3_flux]]*AD90+inventory[[#This Row],[Other_radfor]])/AGWP_CO2</f>
        <v>217.55715512859908</v>
      </c>
      <c r="L90" s="201">
        <f>L89+(inventory[[#This Row],[CO2_flux]]*AE90+inventory[[#This Row],[CH4_flux]]*AF90+inventory[[#This Row],[Gas1_flux]]*AG90+inventory[[#This Row],[Gas2_flux]]*AH90+inventory[[#This Row],[Gas3_flux]]*AI90+inventory[[#This Row],[Other_radfor]]*AJ90)/AGTP_CO2</f>
        <v>312.57320143698166</v>
      </c>
      <c r="N90" s="16">
        <v>7.9256544922917932E-14</v>
      </c>
      <c r="O90" s="16">
        <v>2.6154416318887078E-12</v>
      </c>
      <c r="P90" s="16">
        <f t="shared" si="14"/>
        <v>2.1432680479089278E-11</v>
      </c>
      <c r="Q90" s="16">
        <f t="shared" si="24"/>
        <v>-3.5199999999999995E-12</v>
      </c>
      <c r="R90" s="182">
        <f t="shared" si="24"/>
        <v>-3.5199999999999995E-12</v>
      </c>
      <c r="S90" s="16">
        <v>5.6128331464166044E-16</v>
      </c>
      <c r="T90" s="16">
        <v>2.7971652665766771E-15</v>
      </c>
      <c r="U90" s="24">
        <f t="shared" si="15"/>
        <v>1.4193310679850825E-13</v>
      </c>
      <c r="V90" s="24">
        <f t="shared" si="16"/>
        <v>-3.0246887957370845E-15</v>
      </c>
      <c r="W90" s="24">
        <f t="shared" si="17"/>
        <v>5.6201590210999965E-14</v>
      </c>
      <c r="Y90" s="16">
        <f t="shared" si="18"/>
        <v>17</v>
      </c>
      <c r="Z90" s="187" cm="1">
        <f t="array" ref="Z90">IF($A90&lt;=time_horizon,INDEX(N$7:N$507,time_horizon-$A90+1),0)</f>
        <v>2.1767157848887255E-14</v>
      </c>
      <c r="AA90" s="184" cm="1">
        <f t="array" ref="AA90">IF($A90&lt;=time_horizon,INDEX(O$7:O$507,time_horizon-$A90+1),0)</f>
        <v>1.9539032125085988E-12</v>
      </c>
      <c r="AB90" s="184" cm="1">
        <f t="array" ref="AB90">IF($A90&lt;=time_horizon,INDEX(P$7:P$507,time_horizon-$A90+1),0)</f>
        <v>5.6593564862721976E-12</v>
      </c>
      <c r="AC90" s="184" cm="1">
        <f t="array" ref="AC90">IF($A90&lt;=time_horizon,INDEX(Q$7:Q$507,time_horizon-$A90+1),0)</f>
        <v>-3.5199999999999995E-12</v>
      </c>
      <c r="AD90" s="185" cm="1">
        <f t="array" ref="AD90">IF($A90&lt;=time_horizon,INDEX(R$7:R$507,time_horizon-$A90+1),0)</f>
        <v>-3.5199999999999995E-12</v>
      </c>
      <c r="AE90" s="17" cm="1">
        <f t="array" ref="AE90">IF($A90&lt;=time_horizon,INDEX(S$7:S$507,time_horizon-$A90+1),0)</f>
        <v>6.768220529873025E-16</v>
      </c>
      <c r="AF90" s="17" cm="1">
        <f t="array" ref="AF90">IF($A90&lt;=time_horizon,INDEX(T$7:T$507,time_horizon-$A90+1),0)</f>
        <v>5.2273984323788719E-14</v>
      </c>
      <c r="AG90" s="17" cm="1">
        <f t="array" ref="AG90">IF($A90&lt;=time_horizon,INDEX(U$7:U$507,time_horizon-$A90+1),0)</f>
        <v>1.840758557012507E-13</v>
      </c>
      <c r="AH90" s="17" cm="1">
        <f t="array" ref="AH90">IF($A90&lt;=time_horizon,INDEX(V$7:V$507,time_horizon-$A90+1),0)</f>
        <v>-3.8526839947761727E-14</v>
      </c>
      <c r="AI90" s="17" cm="1">
        <f t="array" ref="AI90">IF($A90&lt;=time_horizon,INDEX(W$7:W$507,time_horizon-$A90+1),0)</f>
        <v>1.5833457631187728E-13</v>
      </c>
      <c r="AJ90" s="17">
        <f t="shared" si="19"/>
        <v>1.1548369027964337E-2</v>
      </c>
    </row>
    <row r="91" spans="1:36" x14ac:dyDescent="0.2">
      <c r="A91" s="96">
        <v>84</v>
      </c>
      <c r="B91" s="3">
        <f>inventory[[#This Row],[Integrated_rad_forcing]]</f>
        <v>4.2632774969155761E-10</v>
      </c>
      <c r="C91" s="3">
        <f>inventory[[#This Row],[Temp_change]]</f>
        <v>1.7929711830871003E-12</v>
      </c>
      <c r="E91" s="118">
        <f>inventory[[#This Row],[CO2_net]]+inventory[[#This Row],[CH4_net]]*GWP_CH4+inventory[[#This Row],[gas1_net]]*GWP_gas1+inventory[[#This Row],[gas2_net]]*GWP_gas2+inventory[[#This Row],[gas3_net]]*GWP_gas3</f>
        <v>4918.8111920297824</v>
      </c>
      <c r="F91" s="118">
        <f>inventory[[#This Row],[CO2_net]]+inventory[[#This Row],[CH4_net]]*GTP_CH4+inventory[[#This Row],[gas1_net]]*GTP_gas1+inventory[[#This Row],[gas2_net]]*GTP_gas2+inventory[[#This Row],[gas3_net]]*GTP_gas3</f>
        <v>2570.9331000621351</v>
      </c>
      <c r="G91" s="199">
        <f t="shared" si="20"/>
        <v>5328.761079259888</v>
      </c>
      <c r="H91" s="200">
        <f t="shared" si="21"/>
        <v>3200.3588621102531</v>
      </c>
      <c r="I91" s="201">
        <f t="shared" si="22"/>
        <v>4648.6032839190266</v>
      </c>
      <c r="J91" s="201">
        <f t="shared" si="23"/>
        <v>3280.6179230792172</v>
      </c>
      <c r="K91" s="199">
        <f>K90+(inventory[[#This Row],[CO2_flux]]*Z91+inventory[[#This Row],[CH4_flux]]*AA91+inventory[[#This Row],[Gas1_flux]]*AB91+inventory[[#This Row],[Gas2_flux]]*AC91+inventory[[#This Row],[Gas3_flux]]*AD91+inventory[[#This Row],[Other_radfor]])/AGWP_CO2</f>
        <v>217.55715512859908</v>
      </c>
      <c r="L91" s="201">
        <f>L90+(inventory[[#This Row],[CO2_flux]]*AE91+inventory[[#This Row],[CH4_flux]]*AF91+inventory[[#This Row],[Gas1_flux]]*AG91+inventory[[#This Row],[Gas2_flux]]*AH91+inventory[[#This Row],[Gas3_flux]]*AI91+inventory[[#This Row],[Other_radfor]]*AJ91)/AGTP_CO2</f>
        <v>312.57320143698166</v>
      </c>
      <c r="N91" s="16">
        <v>8.000504120007765E-14</v>
      </c>
      <c r="O91" s="16">
        <v>2.6156929920213848E-12</v>
      </c>
      <c r="P91" s="16">
        <f t="shared" si="14"/>
        <v>2.1611646853193362E-11</v>
      </c>
      <c r="Q91" s="16">
        <f t="shared" si="24"/>
        <v>-3.5199999999999995E-12</v>
      </c>
      <c r="R91" s="182">
        <f t="shared" si="24"/>
        <v>-3.5199999999999995E-12</v>
      </c>
      <c r="S91" s="16">
        <v>5.6024066685598213E-16</v>
      </c>
      <c r="T91" s="16">
        <v>2.7545215954291543E-15</v>
      </c>
      <c r="U91" s="24">
        <f t="shared" si="15"/>
        <v>1.4106984140510915E-13</v>
      </c>
      <c r="V91" s="24">
        <f t="shared" si="16"/>
        <v>-3.015824879002065E-15</v>
      </c>
      <c r="W91" s="24">
        <f t="shared" si="17"/>
        <v>5.5269226270507594E-14</v>
      </c>
      <c r="Y91" s="16">
        <f t="shared" si="18"/>
        <v>16</v>
      </c>
      <c r="Z91" s="187" cm="1">
        <f t="array" ref="Z91">IF($A91&lt;=time_horizon,INDEX(N$7:N$507,time_horizon-$A91+1),0)</f>
        <v>2.0684776612360524E-14</v>
      </c>
      <c r="AA91" s="184" cm="1">
        <f t="array" ref="AA91">IF($A91&lt;=time_horizon,INDEX(O$7:O$507,time_horizon-$A91+1),0)</f>
        <v>1.8980706515003657E-12</v>
      </c>
      <c r="AB91" s="184" cm="1">
        <f t="array" ref="AB91">IF($A91&lt;=time_horizon,INDEX(P$7:P$507,time_horizon-$A91+1),0)</f>
        <v>5.3480067163682153E-12</v>
      </c>
      <c r="AC91" s="184" cm="1">
        <f t="array" ref="AC91">IF($A91&lt;=time_horizon,INDEX(Q$7:Q$507,time_horizon-$A91+1),0)</f>
        <v>-3.5199999999999995E-12</v>
      </c>
      <c r="AD91" s="185" cm="1">
        <f t="array" ref="AD91">IF($A91&lt;=time_horizon,INDEX(R$7:R$507,time_horizon-$A91+1),0)</f>
        <v>-3.5199999999999995E-12</v>
      </c>
      <c r="AE91" s="17" cm="1">
        <f t="array" ref="AE91">IF($A91&lt;=time_horizon,INDEX(S$7:S$507,time_horizon-$A91+1),0)</f>
        <v>6.7215248818103302E-16</v>
      </c>
      <c r="AF91" s="17" cm="1">
        <f t="array" ref="AF91">IF($A91&lt;=time_horizon,INDEX(T$7:T$507,time_horizon-$A91+1),0)</f>
        <v>5.4126262099524115E-14</v>
      </c>
      <c r="AG91" s="17" cm="1">
        <f t="array" ref="AG91">IF($A91&lt;=time_horizon,INDEX(U$7:U$507,time_horizon-$A91+1),0)</f>
        <v>1.8146580248310192E-13</v>
      </c>
      <c r="AH91" s="17" cm="1">
        <f t="array" ref="AH91">IF($A91&lt;=time_horizon,INDEX(V$7:V$507,time_horizon-$A91+1),0)</f>
        <v>-4.2958933609901186E-14</v>
      </c>
      <c r="AI91" s="17" cm="1">
        <f t="array" ref="AI91">IF($A91&lt;=time_horizon,INDEX(W$7:W$507,time_horizon-$A91+1),0)</f>
        <v>1.5772634026690373E-13</v>
      </c>
      <c r="AJ91" s="17">
        <f t="shared" si="19"/>
        <v>1.2883601888306256E-2</v>
      </c>
    </row>
    <row r="92" spans="1:36" x14ac:dyDescent="0.2">
      <c r="A92" s="96">
        <v>85</v>
      </c>
      <c r="B92" s="3">
        <f>inventory[[#This Row],[Integrated_rad_forcing]]</f>
        <v>4.2813728652517333E-10</v>
      </c>
      <c r="C92" s="3">
        <f>inventory[[#This Row],[Temp_change]]</f>
        <v>1.7648175670040915E-12</v>
      </c>
      <c r="E92" s="118">
        <f>inventory[[#This Row],[CO2_net]]+inventory[[#This Row],[CH4_net]]*GWP_CH4+inventory[[#This Row],[gas1_net]]*GWP_gas1+inventory[[#This Row],[gas2_net]]*GWP_gas2+inventory[[#This Row],[gas3_net]]*GWP_gas3</f>
        <v>4918.8111920297824</v>
      </c>
      <c r="F92" s="118">
        <f>inventory[[#This Row],[CO2_net]]+inventory[[#This Row],[CH4_net]]*GTP_CH4+inventory[[#This Row],[gas1_net]]*GTP_gas1+inventory[[#This Row],[gas2_net]]*GTP_gas2+inventory[[#This Row],[gas3_net]]*GTP_gas3</f>
        <v>2570.9331000621351</v>
      </c>
      <c r="G92" s="199">
        <f t="shared" si="20"/>
        <v>5301.9194934536181</v>
      </c>
      <c r="H92" s="200">
        <f t="shared" si="21"/>
        <v>3155.8234147171597</v>
      </c>
      <c r="I92" s="201">
        <f t="shared" si="22"/>
        <v>4668.3341573449397</v>
      </c>
      <c r="J92" s="201">
        <f t="shared" si="23"/>
        <v>3229.1049604657387</v>
      </c>
      <c r="K92" s="199">
        <f>K91+(inventory[[#This Row],[CO2_flux]]*Z92+inventory[[#This Row],[CH4_flux]]*AA92+inventory[[#This Row],[Gas1_flux]]*AB92+inventory[[#This Row],[Gas2_flux]]*AC92+inventory[[#This Row],[Gas3_flux]]*AD92+inventory[[#This Row],[Other_radfor]])/AGWP_CO2</f>
        <v>217.55715512859908</v>
      </c>
      <c r="L92" s="201">
        <f>L91+(inventory[[#This Row],[CO2_flux]]*AE92+inventory[[#This Row],[CH4_flux]]*AF92+inventory[[#This Row],[Gas1_flux]]*AG92+inventory[[#This Row],[Gas2_flux]]*AH92+inventory[[#This Row],[Gas3_flux]]*AI92+inventory[[#This Row],[Other_radfor]]*AJ92)/AGTP_CO2</f>
        <v>312.57320143698166</v>
      </c>
      <c r="N92" s="16">
        <v>8.075137448876821E-14</v>
      </c>
      <c r="O92" s="16">
        <v>2.6159248770171963E-12</v>
      </c>
      <c r="P92" s="16">
        <f t="shared" si="14"/>
        <v>2.1789140261374279E-11</v>
      </c>
      <c r="Q92" s="16">
        <f t="shared" si="24"/>
        <v>-3.5199999999999995E-12</v>
      </c>
      <c r="R92" s="182">
        <f t="shared" si="24"/>
        <v>-3.5199999999999995E-12</v>
      </c>
      <c r="S92" s="16">
        <v>5.592257027987933E-16</v>
      </c>
      <c r="T92" s="16">
        <v>2.7146767187757912E-15</v>
      </c>
      <c r="U92" s="24">
        <f t="shared" si="15"/>
        <v>1.402127960756908E-13</v>
      </c>
      <c r="V92" s="24">
        <f t="shared" si="16"/>
        <v>-3.0071494327757484E-15</v>
      </c>
      <c r="W92" s="24">
        <f t="shared" si="17"/>
        <v>5.4356474211412172E-14</v>
      </c>
      <c r="Y92" s="16">
        <f t="shared" si="18"/>
        <v>15</v>
      </c>
      <c r="Z92" s="187" cm="1">
        <f t="array" ref="Z92">IF($A92&lt;=time_horizon,INDEX(N$7:N$507,time_horizon-$A92+1),0)</f>
        <v>1.9589957597825656E-14</v>
      </c>
      <c r="AA92" s="184" cm="1">
        <f t="array" ref="AA92">IF($A92&lt;=time_horizon,INDEX(O$7:O$507,time_horizon-$A92+1),0)</f>
        <v>1.8375489265236592E-12</v>
      </c>
      <c r="AB92" s="184" cm="1">
        <f t="array" ref="AB92">IF($A92&lt;=time_horizon,INDEX(P$7:P$507,time_horizon-$A92+1),0)</f>
        <v>5.0340731457137811E-12</v>
      </c>
      <c r="AC92" s="184" cm="1">
        <f t="array" ref="AC92">IF($A92&lt;=time_horizon,INDEX(Q$7:Q$507,time_horizon-$A92+1),0)</f>
        <v>-3.5199999999999995E-12</v>
      </c>
      <c r="AD92" s="185" cm="1">
        <f t="array" ref="AD92">IF($A92&lt;=time_horizon,INDEX(R$7:R$507,time_horizon-$A92+1),0)</f>
        <v>-3.5199999999999995E-12</v>
      </c>
      <c r="AE92" s="17" cm="1">
        <f t="array" ref="AE92">IF($A92&lt;=time_horizon,INDEX(S$7:S$507,time_horizon-$A92+1),0)</f>
        <v>6.6602202082528355E-16</v>
      </c>
      <c r="AF92" s="17" cm="1">
        <f t="array" ref="AF92">IF($A92&lt;=time_horizon,INDEX(T$7:T$507,time_horizon-$A92+1),0)</f>
        <v>5.5840677666419838E-14</v>
      </c>
      <c r="AG92" s="17" cm="1">
        <f t="array" ref="AG92">IF($A92&lt;=time_horizon,INDEX(U$7:U$507,time_horizon-$A92+1),0)</f>
        <v>1.7835569422500475E-13</v>
      </c>
      <c r="AH92" s="17" cm="1">
        <f t="array" ref="AH92">IF($A92&lt;=time_horizon,INDEX(V$7:V$507,time_horizon-$A92+1),0)</f>
        <v>-4.7950275927459609E-14</v>
      </c>
      <c r="AI92" s="17" cm="1">
        <f t="array" ref="AI92">IF($A92&lt;=time_horizon,INDEX(W$7:W$507,time_horizon-$A92+1),0)</f>
        <v>1.5662274928710452E-13</v>
      </c>
      <c r="AJ92" s="17">
        <f t="shared" si="19"/>
        <v>1.4387334615786453E-2</v>
      </c>
    </row>
    <row r="93" spans="1:36" x14ac:dyDescent="0.2">
      <c r="A93" s="96">
        <v>86</v>
      </c>
      <c r="B93" s="3">
        <f>inventory[[#This Row],[Integrated_rad_forcing]]</f>
        <v>4.2990951618650666E-10</v>
      </c>
      <c r="C93" s="3">
        <f>inventory[[#This Row],[Temp_change]]</f>
        <v>1.7372460552494966E-12</v>
      </c>
      <c r="E93" s="118">
        <f>inventory[[#This Row],[CO2_net]]+inventory[[#This Row],[CH4_net]]*GWP_CH4+inventory[[#This Row],[gas1_net]]*GWP_gas1+inventory[[#This Row],[gas2_net]]*GWP_gas2+inventory[[#This Row],[gas3_net]]*GWP_gas3</f>
        <v>4918.8111920297824</v>
      </c>
      <c r="F93" s="118">
        <f>inventory[[#This Row],[CO2_net]]+inventory[[#This Row],[CH4_net]]*GTP_CH4+inventory[[#This Row],[gas1_net]]*GTP_gas1+inventory[[#This Row],[gas2_net]]*GTP_gas2+inventory[[#This Row],[gas3_net]]*GTP_gas3</f>
        <v>2570.9331000621351</v>
      </c>
      <c r="G93" s="199">
        <f t="shared" si="20"/>
        <v>5275.2492547632401</v>
      </c>
      <c r="H93" s="200">
        <f t="shared" si="21"/>
        <v>3112.0185773052308</v>
      </c>
      <c r="I93" s="201">
        <f t="shared" si="22"/>
        <v>4687.6582398835335</v>
      </c>
      <c r="J93" s="201">
        <f t="shared" si="23"/>
        <v>3178.6570801641851</v>
      </c>
      <c r="K93" s="199">
        <f>K92+(inventory[[#This Row],[CO2_flux]]*Z93+inventory[[#This Row],[CH4_flux]]*AA93+inventory[[#This Row],[Gas1_flux]]*AB93+inventory[[#This Row],[Gas2_flux]]*AC93+inventory[[#This Row],[Gas3_flux]]*AD93+inventory[[#This Row],[Other_radfor]])/AGWP_CO2</f>
        <v>217.55715512859908</v>
      </c>
      <c r="L93" s="201">
        <f>L92+(inventory[[#This Row],[CO2_flux]]*AE93+inventory[[#This Row],[CH4_flux]]*AF93+inventory[[#This Row],[Gas1_flux]]*AG93+inventory[[#This Row],[Gas2_flux]]*AH93+inventory[[#This Row],[Gas3_flux]]*AI93+inventory[[#This Row],[Other_radfor]]*AJ93)/AGTP_CO2</f>
        <v>312.57320143698166</v>
      </c>
      <c r="N93" s="16">
        <v>8.1495583511684049E-14</v>
      </c>
      <c r="O93" s="16">
        <v>2.61613879579067E-12</v>
      </c>
      <c r="P93" s="16">
        <f t="shared" si="14"/>
        <v>2.1965172826739623E-11</v>
      </c>
      <c r="Q93" s="16">
        <f t="shared" si="24"/>
        <v>-3.5199999999999995E-12</v>
      </c>
      <c r="R93" s="182">
        <f t="shared" si="24"/>
        <v>-3.5199999999999995E-12</v>
      </c>
      <c r="S93" s="16">
        <v>5.5823768788482567E-16</v>
      </c>
      <c r="T93" s="16">
        <v>2.6774240687498082E-15</v>
      </c>
      <c r="U93" s="24">
        <f t="shared" si="15"/>
        <v>1.3936193763359142E-13</v>
      </c>
      <c r="V93" s="24">
        <f t="shared" si="16"/>
        <v>-2.9986432709162363E-15</v>
      </c>
      <c r="W93" s="24">
        <f t="shared" si="17"/>
        <v>5.3462920910668443E-14</v>
      </c>
      <c r="Y93" s="16">
        <f t="shared" si="18"/>
        <v>14</v>
      </c>
      <c r="Z93" s="187" cm="1">
        <f t="array" ref="Z93">IF($A93&lt;=time_horizon,INDEX(N$7:N$507,time_horizon-$A93+1),0)</f>
        <v>1.8481738145934216E-14</v>
      </c>
      <c r="AA93" s="184" cm="1">
        <f t="array" ref="AA93">IF($A93&lt;=time_horizon,INDEX(O$7:O$507,time_horizon-$A93+1),0)</f>
        <v>1.7719442125715984E-12</v>
      </c>
      <c r="AB93" s="184" cm="1">
        <f t="array" ref="AB93">IF($A93&lt;=time_horizon,INDEX(P$7:P$507,time_horizon-$A93+1),0)</f>
        <v>4.717534332101571E-12</v>
      </c>
      <c r="AC93" s="184" cm="1">
        <f t="array" ref="AC93">IF($A93&lt;=time_horizon,INDEX(Q$7:Q$507,time_horizon-$A93+1),0)</f>
        <v>-3.5199999999999995E-12</v>
      </c>
      <c r="AD93" s="185" cm="1">
        <f t="array" ref="AD93">IF($A93&lt;=time_horizon,INDEX(R$7:R$507,time_horizon-$A93+1),0)</f>
        <v>-3.5199999999999995E-12</v>
      </c>
      <c r="AE93" s="17" cm="1">
        <f t="array" ref="AE93">IF($A93&lt;=time_horizon,INDEX(S$7:S$507,time_horizon-$A93+1),0)</f>
        <v>6.5817023628950917E-16</v>
      </c>
      <c r="AF93" s="17" cm="1">
        <f t="array" ref="AF93">IF($A93&lt;=time_horizon,INDEX(T$7:T$507,time_horizon-$A93+1),0)</f>
        <v>5.7368623379954389E-14</v>
      </c>
      <c r="AG93" s="17" cm="1">
        <f t="array" ref="AG93">IF($A93&lt;=time_horizon,INDEX(U$7:U$507,time_horizon-$A93+1),0)</f>
        <v>1.7468101001569606E-13</v>
      </c>
      <c r="AH93" s="17" cm="1">
        <f t="array" ref="AH93">IF($A93&lt;=time_horizon,INDEX(V$7:V$507,time_horizon-$A93+1),0)</f>
        <v>-5.3571566482299367E-14</v>
      </c>
      <c r="AI93" s="17" cm="1">
        <f t="array" ref="AI93">IF($A93&lt;=time_horizon,INDEX(W$7:W$507,time_horizon-$A93+1),0)</f>
        <v>1.5495188570541363E-13</v>
      </c>
      <c r="AJ93" s="17">
        <f t="shared" si="19"/>
        <v>1.608086881706397E-2</v>
      </c>
    </row>
    <row r="94" spans="1:36" x14ac:dyDescent="0.2">
      <c r="A94" s="96">
        <v>87</v>
      </c>
      <c r="B94" s="3">
        <f>inventory[[#This Row],[Integrated_rad_forcing]]</f>
        <v>4.3164523946654393E-10</v>
      </c>
      <c r="C94" s="3">
        <f>inventory[[#This Row],[Temp_change]]</f>
        <v>1.7102443162577715E-12</v>
      </c>
      <c r="E94" s="118">
        <f>inventory[[#This Row],[CO2_net]]+inventory[[#This Row],[CH4_net]]*GWP_CH4+inventory[[#This Row],[gas1_net]]*GWP_gas1+inventory[[#This Row],[gas2_net]]*GWP_gas2+inventory[[#This Row],[gas3_net]]*GWP_gas3</f>
        <v>4918.8111920297824</v>
      </c>
      <c r="F94" s="118">
        <f>inventory[[#This Row],[CO2_net]]+inventory[[#This Row],[CH4_net]]*GTP_CH4+inventory[[#This Row],[gas1_net]]*GTP_gas1+inventory[[#This Row],[gas2_net]]*GTP_gas2+inventory[[#This Row],[gas3_net]]*GTP_gas3</f>
        <v>2570.9331000621351</v>
      </c>
      <c r="G94" s="199">
        <f t="shared" si="20"/>
        <v>5248.7509742526117</v>
      </c>
      <c r="H94" s="200">
        <f t="shared" si="21"/>
        <v>3068.9364178654882</v>
      </c>
      <c r="I94" s="201">
        <f t="shared" si="22"/>
        <v>4706.58426321979</v>
      </c>
      <c r="J94" s="201">
        <f t="shared" si="23"/>
        <v>3129.2517189815021</v>
      </c>
      <c r="K94" s="199">
        <f>K93+(inventory[[#This Row],[CO2_flux]]*Z94+inventory[[#This Row],[CH4_flux]]*AA94+inventory[[#This Row],[Gas1_flux]]*AB94+inventory[[#This Row],[Gas2_flux]]*AC94+inventory[[#This Row],[Gas3_flux]]*AD94+inventory[[#This Row],[Other_radfor]])/AGWP_CO2</f>
        <v>217.55715512859908</v>
      </c>
      <c r="L94" s="201">
        <f>L93+(inventory[[#This Row],[CO2_flux]]*AE94+inventory[[#This Row],[CH4_flux]]*AF94+inventory[[#This Row],[Gas1_flux]]*AG94+inventory[[#This Row],[Gas2_flux]]*AH94+inventory[[#This Row],[Gas3_flux]]*AI94+inventory[[#This Row],[Other_radfor]]*AJ94)/AGTP_CO2</f>
        <v>312.57320143698166</v>
      </c>
      <c r="N94" s="16">
        <v>8.2237705995950286E-14</v>
      </c>
      <c r="O94" s="16">
        <v>2.6163361403471144E-12</v>
      </c>
      <c r="P94" s="16">
        <f t="shared" si="14"/>
        <v>2.2139756572618899E-11</v>
      </c>
      <c r="Q94" s="16">
        <f t="shared" si="24"/>
        <v>-3.5199999999999995E-12</v>
      </c>
      <c r="R94" s="182">
        <f t="shared" si="24"/>
        <v>-3.5199999999999995E-12</v>
      </c>
      <c r="S94" s="16">
        <v>5.5727590389353305E-16</v>
      </c>
      <c r="T94" s="16">
        <v>2.6425720416115299E-15</v>
      </c>
      <c r="U94" s="24">
        <f t="shared" si="15"/>
        <v>1.3851723135138654E-13</v>
      </c>
      <c r="V94" s="24">
        <f t="shared" si="16"/>
        <v>-2.9902893558312492E-15</v>
      </c>
      <c r="W94" s="24">
        <f t="shared" si="17"/>
        <v>5.2588160513571039E-14</v>
      </c>
      <c r="Y94" s="16">
        <f t="shared" si="18"/>
        <v>13</v>
      </c>
      <c r="Z94" s="187" cm="1">
        <f t="array" ref="Z94">IF($A94&lt;=time_horizon,INDEX(N$7:N$507,time_horizon-$A94+1),0)</f>
        <v>1.735896112469771E-14</v>
      </c>
      <c r="AA94" s="184" cm="1">
        <f t="array" ref="AA94">IF($A94&lt;=time_horizon,INDEX(O$7:O$507,time_horizon-$A94+1),0)</f>
        <v>1.7008296087762141E-12</v>
      </c>
      <c r="AB94" s="184" cm="1">
        <f t="array" ref="AB94">IF($A94&lt;=time_horizon,INDEX(P$7:P$507,time_horizon-$A94+1),0)</f>
        <v>4.3983686553816451E-12</v>
      </c>
      <c r="AC94" s="184" cm="1">
        <f t="array" ref="AC94">IF($A94&lt;=time_horizon,INDEX(Q$7:Q$507,time_horizon-$A94+1),0)</f>
        <v>-3.5199999999999995E-12</v>
      </c>
      <c r="AD94" s="185" cm="1">
        <f t="array" ref="AD94">IF($A94&lt;=time_horizon,INDEX(R$7:R$507,time_horizon-$A94+1),0)</f>
        <v>-3.5199999999999995E-12</v>
      </c>
      <c r="AE94" s="17" cm="1">
        <f t="array" ref="AE94">IF($A94&lt;=time_horizon,INDEX(S$7:S$507,time_horizon-$A94+1),0)</f>
        <v>6.4828824425695323E-16</v>
      </c>
      <c r="AF94" s="17" cm="1">
        <f t="array" ref="AF94">IF($A94&lt;=time_horizon,INDEX(T$7:T$507,time_horizon-$A94+1),0)</f>
        <v>5.8652728035419914E-14</v>
      </c>
      <c r="AG94" s="17" cm="1">
        <f t="array" ref="AG94">IF($A94&lt;=time_horizon,INDEX(U$7:U$507,time_horizon-$A94+1),0)</f>
        <v>1.7036906144171121E-13</v>
      </c>
      <c r="AH94" s="17" cm="1">
        <f t="array" ref="AH94">IF($A94&lt;=time_horizon,INDEX(V$7:V$507,time_horizon-$A94+1),0)</f>
        <v>-5.9902442942435076E-14</v>
      </c>
      <c r="AI94" s="17" cm="1">
        <f t="array" ref="AI94">IF($A94&lt;=time_horizon,INDEX(W$7:W$507,time_horizon-$A94+1),0)</f>
        <v>1.5263253121083837E-13</v>
      </c>
      <c r="AJ94" s="17">
        <f t="shared" si="19"/>
        <v>1.7988199121841599E-2</v>
      </c>
    </row>
    <row r="95" spans="1:36" x14ac:dyDescent="0.2">
      <c r="A95" s="96">
        <v>88</v>
      </c>
      <c r="B95" s="3">
        <f>inventory[[#This Row],[Integrated_rad_forcing]]</f>
        <v>4.3334523964565563E-10</v>
      </c>
      <c r="C95" s="3">
        <f>inventory[[#This Row],[Temp_change]]</f>
        <v>1.6838002474066552E-12</v>
      </c>
      <c r="E95" s="118">
        <f>inventory[[#This Row],[CO2_net]]+inventory[[#This Row],[CH4_net]]*GWP_CH4+inventory[[#This Row],[gas1_net]]*GWP_gas1+inventory[[#This Row],[gas2_net]]*GWP_gas2+inventory[[#This Row],[gas3_net]]*GWP_gas3</f>
        <v>4918.8111920297824</v>
      </c>
      <c r="F95" s="118">
        <f>inventory[[#This Row],[CO2_net]]+inventory[[#This Row],[CH4_net]]*GTP_CH4+inventory[[#This Row],[gas1_net]]*GTP_gas1+inventory[[#This Row],[gas2_net]]*GTP_gas2+inventory[[#This Row],[gas3_net]]*GTP_gas3</f>
        <v>2570.9331000621351</v>
      </c>
      <c r="G95" s="199">
        <f t="shared" si="20"/>
        <v>5222.4251653328838</v>
      </c>
      <c r="H95" s="200">
        <f t="shared" si="21"/>
        <v>3026.568842710532</v>
      </c>
      <c r="I95" s="201">
        <f t="shared" si="22"/>
        <v>4725.1207681059932</v>
      </c>
      <c r="J95" s="201">
        <f t="shared" si="23"/>
        <v>3080.8667326245304</v>
      </c>
      <c r="K95" s="199">
        <f>K94+(inventory[[#This Row],[CO2_flux]]*Z95+inventory[[#This Row],[CH4_flux]]*AA95+inventory[[#This Row],[Gas1_flux]]*AB95+inventory[[#This Row],[Gas2_flux]]*AC95+inventory[[#This Row],[Gas3_flux]]*AD95+inventory[[#This Row],[Other_radfor]])/AGWP_CO2</f>
        <v>217.55715512859908</v>
      </c>
      <c r="L95" s="201">
        <f>L94+(inventory[[#This Row],[CO2_flux]]*AE95+inventory[[#This Row],[CH4_flux]]*AF95+inventory[[#This Row],[Gas1_flux]]*AG95+inventory[[#This Row],[Gas2_flux]]*AH95+inventory[[#This Row],[Gas3_flux]]*AI95+inventory[[#This Row],[Other_radfor]]*AJ95)/AGTP_CO2</f>
        <v>312.57320143698166</v>
      </c>
      <c r="N95" s="16">
        <v>8.2977778699876057E-14</v>
      </c>
      <c r="O95" s="16">
        <v>2.6165181948406302E-12</v>
      </c>
      <c r="P95" s="16">
        <f t="shared" si="14"/>
        <v>2.2312903423384736E-11</v>
      </c>
      <c r="Q95" s="16">
        <f t="shared" si="24"/>
        <v>-3.5199999999999995E-12</v>
      </c>
      <c r="R95" s="182">
        <f t="shared" si="24"/>
        <v>-3.5199999999999995E-12</v>
      </c>
      <c r="S95" s="16">
        <v>5.5633964892689461E-16</v>
      </c>
      <c r="T95" s="16">
        <v>2.6099429548517843E-15</v>
      </c>
      <c r="U95" s="24">
        <f t="shared" si="15"/>
        <v>1.3767864116786449E-13</v>
      </c>
      <c r="V95" s="24">
        <f t="shared" si="16"/>
        <v>-2.9820725573484857E-15</v>
      </c>
      <c r="W95" s="24">
        <f t="shared" si="17"/>
        <v>5.1731794476784227E-14</v>
      </c>
      <c r="Y95" s="16">
        <f t="shared" si="18"/>
        <v>12</v>
      </c>
      <c r="Z95" s="187" cm="1">
        <f t="array" ref="Z95">IF($A95&lt;=time_horizon,INDEX(N$7:N$507,time_horizon-$A95+1),0)</f>
        <v>1.6220225639249518E-14</v>
      </c>
      <c r="AA95" s="184" cm="1">
        <f t="array" ref="AA95">IF($A95&lt;=time_horizon,INDEX(O$7:O$507,time_horizon-$A95+1),0)</f>
        <v>1.6237423604929582E-12</v>
      </c>
      <c r="AB95" s="184" cm="1">
        <f t="array" ref="AB95">IF($A95&lt;=time_horizon,INDEX(P$7:P$507,time_horizon-$A95+1),0)</f>
        <v>4.0765543159847549E-12</v>
      </c>
      <c r="AC95" s="184" cm="1">
        <f t="array" ref="AC95">IF($A95&lt;=time_horizon,INDEX(Q$7:Q$507,time_horizon-$A95+1),0)</f>
        <v>-3.5199999999999995E-12</v>
      </c>
      <c r="AD95" s="185" cm="1">
        <f t="array" ref="AD95">IF($A95&lt;=time_horizon,INDEX(R$7:R$507,time_horizon-$A95+1),0)</f>
        <v>-3.5199999999999995E-12</v>
      </c>
      <c r="AE95" s="17" cm="1">
        <f t="array" ref="AE95">IF($A95&lt;=time_horizon,INDEX(S$7:S$507,time_horizon-$A95+1),0)</f>
        <v>6.3600860113933416E-16</v>
      </c>
      <c r="AF95" s="17" cm="1">
        <f t="array" ref="AF95">IF($A95&lt;=time_horizon,INDEX(T$7:T$507,time_horizon-$A95+1),0)</f>
        <v>5.9625529037696467E-14</v>
      </c>
      <c r="AG95" s="17" cm="1">
        <f t="array" ref="AG95">IF($A95&lt;=time_horizon,INDEX(U$7:U$507,time_horizon-$A95+1),0)</f>
        <v>1.6533795993590236E-13</v>
      </c>
      <c r="AH95" s="17" cm="1">
        <f t="array" ref="AH95">IF($A95&lt;=time_horizon,INDEX(V$7:V$507,time_horizon-$A95+1),0)</f>
        <v>-6.7032611046655086E-14</v>
      </c>
      <c r="AI95" s="17" cm="1">
        <f t="array" ref="AI95">IF($A95&lt;=time_horizon,INDEX(W$7:W$507,time_horizon-$A95+1),0)</f>
        <v>1.4957298634216476E-13</v>
      </c>
      <c r="AJ95" s="17">
        <f t="shared" si="19"/>
        <v>2.0136353644412144E-2</v>
      </c>
    </row>
    <row r="96" spans="1:36" x14ac:dyDescent="0.2">
      <c r="A96" s="96">
        <v>89</v>
      </c>
      <c r="B96" s="3">
        <f>inventory[[#This Row],[Integrated_rad_forcing]]</f>
        <v>4.3501028288300008E-10</v>
      </c>
      <c r="C96" s="3">
        <f>inventory[[#This Row],[Temp_change]]</f>
        <v>1.6579019750373311E-12</v>
      </c>
      <c r="E96" s="118">
        <f>inventory[[#This Row],[CO2_net]]+inventory[[#This Row],[CH4_net]]*GWP_CH4+inventory[[#This Row],[gas1_net]]*GWP_gas1+inventory[[#This Row],[gas2_net]]*GWP_gas2+inventory[[#This Row],[gas3_net]]*GWP_gas3</f>
        <v>4918.8111920297824</v>
      </c>
      <c r="F96" s="118">
        <f>inventory[[#This Row],[CO2_net]]+inventory[[#This Row],[CH4_net]]*GTP_CH4+inventory[[#This Row],[gas1_net]]*GTP_gas1+inventory[[#This Row],[gas2_net]]*GTP_gas2+inventory[[#This Row],[gas3_net]]*GTP_gas3</f>
        <v>2570.9331000621351</v>
      </c>
      <c r="G96" s="199">
        <f t="shared" si="20"/>
        <v>5196.2722489642265</v>
      </c>
      <c r="H96" s="200">
        <f t="shared" si="21"/>
        <v>2984.9076147562328</v>
      </c>
      <c r="I96" s="201">
        <f t="shared" si="22"/>
        <v>4743.2761086077235</v>
      </c>
      <c r="J96" s="201">
        <f t="shared" si="23"/>
        <v>3033.4803957368927</v>
      </c>
      <c r="K96" s="199">
        <f>K95+(inventory[[#This Row],[CO2_flux]]*Z96+inventory[[#This Row],[CH4_flux]]*AA96+inventory[[#This Row],[Gas1_flux]]*AB96+inventory[[#This Row],[Gas2_flux]]*AC96+inventory[[#This Row],[Gas3_flux]]*AD96+inventory[[#This Row],[Other_radfor]])/AGWP_CO2</f>
        <v>217.55715512859908</v>
      </c>
      <c r="L96" s="201">
        <f>L95+(inventory[[#This Row],[CO2_flux]]*AE96+inventory[[#This Row],[CH4_flux]]*AF96+inventory[[#This Row],[Gas1_flux]]*AG96+inventory[[#This Row],[Gas2_flux]]*AH96+inventory[[#This Row],[Gas3_flux]]*AI96+inventory[[#This Row],[Other_radfor]]*AJ96)/AGTP_CO2</f>
        <v>312.57320143698166</v>
      </c>
      <c r="N96" s="16">
        <v>8.3715837438985361E-14</v>
      </c>
      <c r="O96" s="16">
        <v>2.6166861439303155E-12</v>
      </c>
      <c r="P96" s="16">
        <f t="shared" si="14"/>
        <v>2.2484625205267322E-11</v>
      </c>
      <c r="Q96" s="16">
        <f t="shared" si="24"/>
        <v>-3.5199999999999995E-12</v>
      </c>
      <c r="R96" s="182">
        <f t="shared" si="24"/>
        <v>-3.5199999999999995E-12</v>
      </c>
      <c r="S96" s="16">
        <v>5.5542823732342764E-16</v>
      </c>
      <c r="T96" s="16">
        <v>2.5793720720222216E-15</v>
      </c>
      <c r="U96" s="24">
        <f t="shared" si="15"/>
        <v>1.3684612988029713E-13</v>
      </c>
      <c r="V96" s="24">
        <f t="shared" si="16"/>
        <v>-2.97397943864902E-15</v>
      </c>
      <c r="W96" s="24">
        <f t="shared" si="17"/>
        <v>5.0893431587669964E-14</v>
      </c>
      <c r="Y96" s="16">
        <f t="shared" si="18"/>
        <v>11</v>
      </c>
      <c r="Z96" s="187" cm="1">
        <f t="array" ref="Z96">IF($A96&lt;=time_horizon,INDEX(N$7:N$507,time_horizon-$A96+1),0)</f>
        <v>1.506382489332908E-14</v>
      </c>
      <c r="AA96" s="184" cm="1">
        <f t="array" ref="AA96">IF($A96&lt;=time_horizon,INDEX(O$7:O$507,time_horizon-$A96+1),0)</f>
        <v>1.5401808480786819E-12</v>
      </c>
      <c r="AB96" s="184" cm="1">
        <f t="array" ref="AB96">IF($A96&lt;=time_horizon,INDEX(P$7:P$507,time_horizon-$A96+1),0)</f>
        <v>3.7520693334333994E-12</v>
      </c>
      <c r="AC96" s="184" cm="1">
        <f t="array" ref="AC96">IF($A96&lt;=time_horizon,INDEX(Q$7:Q$507,time_horizon-$A96+1),0)</f>
        <v>-3.5199999999999995E-12</v>
      </c>
      <c r="AD96" s="185" cm="1">
        <f t="array" ref="AD96">IF($A96&lt;=time_horizon,INDEX(R$7:R$507,time_horizon-$A96+1),0)</f>
        <v>-3.5199999999999995E-12</v>
      </c>
      <c r="AE96" s="17" cm="1">
        <f t="array" ref="AE96">IF($A96&lt;=time_horizon,INDEX(S$7:S$507,time_horizon-$A96+1),0)</f>
        <v>6.2089292885233526E-16</v>
      </c>
      <c r="AF96" s="17" cm="1">
        <f t="array" ref="AF96">IF($A96&lt;=time_horizon,INDEX(T$7:T$507,time_horizon-$A96+1),0)</f>
        <v>6.0207958232623701E-14</v>
      </c>
      <c r="AG96" s="17" cm="1">
        <f t="array" ref="AG96">IF($A96&lt;=time_horizon,INDEX(U$7:U$507,time_horizon-$A96+1),0)</f>
        <v>1.5949545357376523E-13</v>
      </c>
      <c r="AH96" s="17" cm="1">
        <f t="array" ref="AH96">IF($A96&lt;=time_horizon,INDEX(V$7:V$507,time_horizon-$A96+1),0)</f>
        <v>-7.5063117445817406E-14</v>
      </c>
      <c r="AI96" s="17" cm="1">
        <f t="array" ref="AI96">IF($A96&lt;=time_horizon,INDEX(W$7:W$507,time_horizon-$A96+1),0)</f>
        <v>1.4566974063256532E-13</v>
      </c>
      <c r="AJ96" s="17">
        <f t="shared" si="19"/>
        <v>2.2555777487562469E-2</v>
      </c>
    </row>
    <row r="97" spans="1:36" x14ac:dyDescent="0.2">
      <c r="A97" s="96">
        <v>90</v>
      </c>
      <c r="B97" s="3">
        <f>inventory[[#This Row],[Integrated_rad_forcing]]</f>
        <v>4.3664111859692035E-10</v>
      </c>
      <c r="C97" s="3">
        <f>inventory[[#This Row],[Temp_change]]</f>
        <v>1.6325378538755571E-12</v>
      </c>
      <c r="E97" s="118">
        <f>inventory[[#This Row],[CO2_net]]+inventory[[#This Row],[CH4_net]]*GWP_CH4+inventory[[#This Row],[gas1_net]]*GWP_gas1+inventory[[#This Row],[gas2_net]]*GWP_gas2+inventory[[#This Row],[gas3_net]]*GWP_gas3</f>
        <v>4918.8111920297824</v>
      </c>
      <c r="F97" s="118">
        <f>inventory[[#This Row],[CO2_net]]+inventory[[#This Row],[CH4_net]]*GTP_CH4+inventory[[#This Row],[gas1_net]]*GTP_gas1+inventory[[#This Row],[gas2_net]]*GTP_gas2+inventory[[#This Row],[gas3_net]]*GTP_gas3</f>
        <v>2570.9331000621351</v>
      </c>
      <c r="G97" s="199">
        <f t="shared" si="20"/>
        <v>5170.292558560086</v>
      </c>
      <c r="H97" s="200">
        <f t="shared" si="21"/>
        <v>2943.944370651654</v>
      </c>
      <c r="I97" s="201">
        <f t="shared" si="22"/>
        <v>4761.058456251636</v>
      </c>
      <c r="J97" s="201">
        <f t="shared" si="23"/>
        <v>2987.0714008398304</v>
      </c>
      <c r="K97" s="199">
        <f>K96+(inventory[[#This Row],[CO2_flux]]*Z97+inventory[[#This Row],[CH4_flux]]*AA97+inventory[[#This Row],[Gas1_flux]]*AB97+inventory[[#This Row],[Gas2_flux]]*AC97+inventory[[#This Row],[Gas3_flux]]*AD97+inventory[[#This Row],[Other_radfor]])/AGWP_CO2</f>
        <v>217.55715512859908</v>
      </c>
      <c r="L97" s="201">
        <f>L96+(inventory[[#This Row],[CO2_flux]]*AE97+inventory[[#This Row],[CH4_flux]]*AF97+inventory[[#This Row],[Gas1_flux]]*AG97+inventory[[#This Row],[Gas2_flux]]*AH97+inventory[[#This Row],[Gas3_flux]]*AI97+inventory[[#This Row],[Other_radfor]]*AJ97)/AGTP_CO2</f>
        <v>312.57320143698166</v>
      </c>
      <c r="N97" s="16">
        <v>8.4451917111345014E-14</v>
      </c>
      <c r="O97" s="16">
        <v>2.6168410804890431E-12</v>
      </c>
      <c r="P97" s="16">
        <f t="shared" si="14"/>
        <v>2.2654933647162186E-11</v>
      </c>
      <c r="Q97" s="16">
        <f t="shared" si="24"/>
        <v>-3.5199999999999995E-12</v>
      </c>
      <c r="R97" s="182">
        <f t="shared" si="24"/>
        <v>-3.5199999999999995E-12</v>
      </c>
      <c r="S97" s="16">
        <v>5.545409995346441E-16</v>
      </c>
      <c r="T97" s="16">
        <v>2.5507066915126781E-15</v>
      </c>
      <c r="U97" s="24">
        <f t="shared" si="15"/>
        <v>1.3601965931478236E-13</v>
      </c>
      <c r="V97" s="24">
        <f t="shared" si="16"/>
        <v>-2.9659980662263123E-15</v>
      </c>
      <c r="W97" s="24">
        <f t="shared" si="17"/>
        <v>5.0072687962988732E-14</v>
      </c>
      <c r="Y97" s="16">
        <f t="shared" si="18"/>
        <v>10</v>
      </c>
      <c r="Z97" s="187" cm="1">
        <f t="array" ref="Z97">IF($A97&lt;=time_horizon,INDEX(N$7:N$507,time_horizon-$A97+1),0)</f>
        <v>1.3887667843217664E-14</v>
      </c>
      <c r="AA97" s="184" cm="1">
        <f t="array" ref="AA97">IF($A97&lt;=time_horizon,INDEX(O$7:O$507,time_horizon-$A97+1),0)</f>
        <v>1.4496013227685544E-12</v>
      </c>
      <c r="AB97" s="184" cm="1">
        <f t="array" ref="AB97">IF($A97&lt;=time_horizon,INDEX(P$7:P$507,time_horizon-$A97+1),0)</f>
        <v>3.4248915448405171E-12</v>
      </c>
      <c r="AC97" s="184" cm="1">
        <f t="array" ref="AC97">IF($A97&lt;=time_horizon,INDEX(Q$7:Q$507,time_horizon-$A97+1),0)</f>
        <v>-3.5199999999999995E-12</v>
      </c>
      <c r="AD97" s="185" cm="1">
        <f t="array" ref="AD97">IF($A97&lt;=time_horizon,INDEX(R$7:R$507,time_horizon-$A97+1),0)</f>
        <v>-3.5199999999999995E-12</v>
      </c>
      <c r="AE97" s="17" cm="1">
        <f t="array" ref="AE97">IF($A97&lt;=time_horizon,INDEX(S$7:S$507,time_horizon-$A97+1),0)</f>
        <v>6.0241666951750707E-16</v>
      </c>
      <c r="AF97" s="17" cm="1">
        <f t="array" ref="AF97">IF($A97&lt;=time_horizon,INDEX(T$7:T$507,time_horizon-$A97+1),0)</f>
        <v>6.030761629123356E-14</v>
      </c>
      <c r="AG97" s="17" cm="1">
        <f t="array" ref="AG97">IF($A97&lt;=time_horizon,INDEX(U$7:U$507,time_horizon-$A97+1),0)</f>
        <v>1.5273761681269621E-13</v>
      </c>
      <c r="AH97" s="17" cm="1">
        <f t="array" ref="AH97">IF($A97&lt;=time_horizon,INDEX(V$7:V$507,time_horizon-$A97+1),0)</f>
        <v>-8.4107783461268614E-14</v>
      </c>
      <c r="AI97" s="17" cm="1">
        <f t="array" ref="AI97">IF($A97&lt;=time_horizon,INDEX(W$7:W$507,time_horizon-$A97+1),0)</f>
        <v>1.408059745215E-13</v>
      </c>
      <c r="AJ97" s="17">
        <f t="shared" si="19"/>
        <v>2.5280764730407374E-2</v>
      </c>
    </row>
    <row r="98" spans="1:36" x14ac:dyDescent="0.2">
      <c r="A98" s="96">
        <v>91</v>
      </c>
      <c r="B98" s="3">
        <f>inventory[[#This Row],[Integrated_rad_forcing]]</f>
        <v>4.3823847983656982E-10</v>
      </c>
      <c r="C98" s="3">
        <f>inventory[[#This Row],[Temp_change]]</f>
        <v>1.6076964659366015E-12</v>
      </c>
      <c r="E98" s="118">
        <f>inventory[[#This Row],[CO2_net]]+inventory[[#This Row],[CH4_net]]*GWP_CH4+inventory[[#This Row],[gas1_net]]*GWP_gas1+inventory[[#This Row],[gas2_net]]*GWP_gas2+inventory[[#This Row],[gas3_net]]*GWP_gas3</f>
        <v>4918.8111920297824</v>
      </c>
      <c r="F98" s="118">
        <f>inventory[[#This Row],[CO2_net]]+inventory[[#This Row],[CH4_net]]*GTP_CH4+inventory[[#This Row],[gas1_net]]*GTP_gas1+inventory[[#This Row],[gas2_net]]*GTP_gas2+inventory[[#This Row],[gas3_net]]*GTP_gas3</f>
        <v>2570.9331000621351</v>
      </c>
      <c r="G98" s="199">
        <f t="shared" si="20"/>
        <v>5144.4863446149975</v>
      </c>
      <c r="H98" s="200">
        <f t="shared" si="21"/>
        <v>2903.6706368337486</v>
      </c>
      <c r="I98" s="201">
        <f t="shared" si="22"/>
        <v>4778.4758040776023</v>
      </c>
      <c r="J98" s="201">
        <f t="shared" si="23"/>
        <v>2941.6188563285546</v>
      </c>
      <c r="K98" s="199">
        <f>K97+(inventory[[#This Row],[CO2_flux]]*Z98+inventory[[#This Row],[CH4_flux]]*AA98+inventory[[#This Row],[Gas1_flux]]*AB98+inventory[[#This Row],[Gas2_flux]]*AC98+inventory[[#This Row],[Gas3_flux]]*AD98+inventory[[#This Row],[Other_radfor]])/AGWP_CO2</f>
        <v>217.55715512859908</v>
      </c>
      <c r="L98" s="201">
        <f>L97+(inventory[[#This Row],[CO2_flux]]*AE98+inventory[[#This Row],[CH4_flux]]*AF98+inventory[[#This Row],[Gas1_flux]]*AG98+inventory[[#This Row],[Gas2_flux]]*AH98+inventory[[#This Row],[Gas3_flux]]*AI98+inventory[[#This Row],[Other_radfor]]*AJ98)/AGTP_CO2</f>
        <v>312.57320143698166</v>
      </c>
      <c r="N98" s="16">
        <v>8.5186051722208746E-14</v>
      </c>
      <c r="O98" s="16">
        <v>2.6169840127149651E-12</v>
      </c>
      <c r="P98" s="16">
        <f t="shared" si="14"/>
        <v>2.2823840381431261E-11</v>
      </c>
      <c r="Q98" s="16">
        <f t="shared" si="24"/>
        <v>-3.5199999999999995E-12</v>
      </c>
      <c r="R98" s="182">
        <f t="shared" si="24"/>
        <v>-3.5199999999999995E-12</v>
      </c>
      <c r="S98" s="16">
        <v>5.5367728196944642E-16</v>
      </c>
      <c r="T98" s="16">
        <v>2.5238052956238643E-15</v>
      </c>
      <c r="U98" s="24">
        <f t="shared" si="15"/>
        <v>1.3519919047712171E-13</v>
      </c>
      <c r="V98" s="24">
        <f t="shared" si="16"/>
        <v>-2.9581178411743496E-15</v>
      </c>
      <c r="W98" s="24">
        <f t="shared" si="17"/>
        <v>4.9269187029694109E-14</v>
      </c>
      <c r="Y98" s="16">
        <f t="shared" si="18"/>
        <v>9</v>
      </c>
      <c r="Z98" s="187" cm="1">
        <f t="array" ref="Z98">IF($A98&lt;=time_horizon,INDEX(N$7:N$507,time_horizon-$A98+1),0)</f>
        <v>1.2689180406267612E-14</v>
      </c>
      <c r="AA98" s="184" cm="1">
        <f t="array" ref="AA98">IF($A98&lt;=time_horizon,INDEX(O$7:O$507,time_horizon-$A98+1),0)</f>
        <v>1.351414368411727E-12</v>
      </c>
      <c r="AB98" s="184" cm="1">
        <f t="array" ref="AB98">IF($A98&lt;=time_horizon,INDEX(P$7:P$507,time_horizon-$A98+1),0)</f>
        <v>3.0949986033957259E-12</v>
      </c>
      <c r="AC98" s="184" cm="1">
        <f t="array" ref="AC98">IF($A98&lt;=time_horizon,INDEX(Q$7:Q$507,time_horizon-$A98+1),0)</f>
        <v>-3.5199999999999995E-12</v>
      </c>
      <c r="AD98" s="185" cm="1">
        <f t="array" ref="AD98">IF($A98&lt;=time_horizon,INDEX(R$7:R$507,time_horizon-$A98+1),0)</f>
        <v>-3.5199999999999995E-12</v>
      </c>
      <c r="AE98" s="17" cm="1">
        <f t="array" ref="AE98">IF($A98&lt;=time_horizon,INDEX(S$7:S$507,time_horizon-$A98+1),0)</f>
        <v>5.799502743970347E-16</v>
      </c>
      <c r="AF98" s="17" cm="1">
        <f t="array" ref="AF98">IF($A98&lt;=time_horizon,INDEX(T$7:T$507,time_horizon-$A98+1),0)</f>
        <v>5.9816807233494187E-14</v>
      </c>
      <c r="AG98" s="17" cm="1">
        <f t="array" ref="AG98">IF($A98&lt;=time_horizon,INDEX(U$7:U$507,time_horizon-$A98+1),0)</f>
        <v>1.4494737458269546E-13</v>
      </c>
      <c r="AH98" s="17" cm="1">
        <f t="array" ref="AH98">IF($A98&lt;=time_horizon,INDEX(V$7:V$507,time_horizon-$A98+1),0)</f>
        <v>-9.4294820104100948E-14</v>
      </c>
      <c r="AI98" s="17" cm="1">
        <f t="array" ref="AI98">IF($A98&lt;=time_horizon,INDEX(W$7:W$507,time_horizon-$A98+1),0)</f>
        <v>1.3484987176291334E-13</v>
      </c>
      <c r="AJ98" s="17">
        <f t="shared" si="19"/>
        <v>2.8349945029659023E-2</v>
      </c>
    </row>
    <row r="99" spans="1:36" x14ac:dyDescent="0.2">
      <c r="A99" s="96">
        <v>92</v>
      </c>
      <c r="B99" s="3">
        <f>inventory[[#This Row],[Integrated_rad_forcing]]</f>
        <v>4.3980308364499101E-10</v>
      </c>
      <c r="C99" s="3">
        <f>inventory[[#This Row],[Temp_change]]</f>
        <v>1.5833666189869915E-12</v>
      </c>
      <c r="E99" s="118">
        <f>inventory[[#This Row],[CO2_net]]+inventory[[#This Row],[CH4_net]]*GWP_CH4+inventory[[#This Row],[gas1_net]]*GWP_gas1+inventory[[#This Row],[gas2_net]]*GWP_gas2+inventory[[#This Row],[gas3_net]]*GWP_gas3</f>
        <v>4918.8111920297824</v>
      </c>
      <c r="F99" s="118">
        <f>inventory[[#This Row],[CO2_net]]+inventory[[#This Row],[CH4_net]]*GTP_CH4+inventory[[#This Row],[gas1_net]]*GTP_gas1+inventory[[#This Row],[gas2_net]]*GTP_gas2+inventory[[#This Row],[gas3_net]]*GTP_gas3</f>
        <v>2570.9331000621351</v>
      </c>
      <c r="G99" s="199">
        <f t="shared" si="20"/>
        <v>5118.8537790752052</v>
      </c>
      <c r="H99" s="200">
        <f t="shared" si="21"/>
        <v>2864.0778445770939</v>
      </c>
      <c r="I99" s="201">
        <f t="shared" si="22"/>
        <v>4795.5359705976589</v>
      </c>
      <c r="J99" s="201">
        <f t="shared" si="23"/>
        <v>2897.1022836576885</v>
      </c>
      <c r="K99" s="199">
        <f>K98+(inventory[[#This Row],[CO2_flux]]*Z99+inventory[[#This Row],[CH4_flux]]*AA99+inventory[[#This Row],[Gas1_flux]]*AB99+inventory[[#This Row],[Gas2_flux]]*AC99+inventory[[#This Row],[Gas3_flux]]*AD99+inventory[[#This Row],[Other_radfor]])/AGWP_CO2</f>
        <v>217.55715512859908</v>
      </c>
      <c r="L99" s="201">
        <f>L98+(inventory[[#This Row],[CO2_flux]]*AE99+inventory[[#This Row],[CH4_flux]]*AF99+inventory[[#This Row],[Gas1_flux]]*AG99+inventory[[#This Row],[Gas2_flux]]*AH99+inventory[[#This Row],[Gas3_flux]]*AI99+inventory[[#This Row],[Other_radfor]]*AJ99)/AGTP_CO2</f>
        <v>312.57320143698166</v>
      </c>
      <c r="N99" s="16">
        <v>8.5918274407996042E-14</v>
      </c>
      <c r="O99" s="16">
        <v>2.6171158706920289E-12</v>
      </c>
      <c r="P99" s="16">
        <f t="shared" si="14"/>
        <v>2.2991356944697439E-11</v>
      </c>
      <c r="Q99" s="16">
        <f t="shared" si="24"/>
        <v>-3.5199999999999995E-12</v>
      </c>
      <c r="R99" s="182">
        <f t="shared" si="24"/>
        <v>-3.5199999999999995E-12</v>
      </c>
      <c r="S99" s="16">
        <v>5.5283644681130843E-16</v>
      </c>
      <c r="T99" s="16">
        <v>2.4985367564203633E-15</v>
      </c>
      <c r="U99" s="24">
        <f t="shared" si="15"/>
        <v>1.3438468368642084E-13</v>
      </c>
      <c r="V99" s="24">
        <f t="shared" si="16"/>
        <v>-2.9503293494110448E-15</v>
      </c>
      <c r="W99" s="24">
        <f t="shared" si="17"/>
        <v>4.8482559490227505E-14</v>
      </c>
      <c r="Y99" s="16">
        <f t="shared" si="18"/>
        <v>8</v>
      </c>
      <c r="Z99" s="187" cm="1">
        <f t="array" ref="Z99">IF($A99&lt;=time_horizon,INDEX(N$7:N$507,time_horizon-$A99+1),0)</f>
        <v>1.1465180877784974E-14</v>
      </c>
      <c r="AA99" s="184" cm="1">
        <f t="array" ref="AA99">IF($A99&lt;=time_horizon,INDEX(O$7:O$507,time_horizon-$A99+1),0)</f>
        <v>1.2449810660416625E-12</v>
      </c>
      <c r="AB99" s="184" cm="1">
        <f t="array" ref="AB99">IF($A99&lt;=time_horizon,INDEX(P$7:P$507,time_horizon-$A99+1),0)</f>
        <v>2.7623679768389963E-12</v>
      </c>
      <c r="AC99" s="184" cm="1">
        <f t="array" ref="AC99">IF($A99&lt;=time_horizon,INDEX(Q$7:Q$507,time_horizon-$A99+1),0)</f>
        <v>-3.5199999999999995E-12</v>
      </c>
      <c r="AD99" s="185" cm="1">
        <f t="array" ref="AD99">IF($A99&lt;=time_horizon,INDEX(R$7:R$507,time_horizon-$A99+1),0)</f>
        <v>-3.5199999999999995E-12</v>
      </c>
      <c r="AE99" s="17" cm="1">
        <f t="array" ref="AE99">IF($A99&lt;=time_horizon,INDEX(S$7:S$507,time_horizon-$A99+1),0)</f>
        <v>5.5273594783519935E-16</v>
      </c>
      <c r="AF99" s="17" cm="1">
        <f t="array" ref="AF99">IF($A99&lt;=time_horizon,INDEX(T$7:T$507,time_horizon-$A99+1),0)</f>
        <v>5.8610300944880589E-14</v>
      </c>
      <c r="AG99" s="17" cm="1">
        <f t="array" ref="AG99">IF($A99&lt;=time_horizon,INDEX(U$7:U$507,time_horizon-$A99+1),0)</f>
        <v>1.3599283978663236E-13</v>
      </c>
      <c r="AH99" s="17" cm="1">
        <f t="array" ref="AH99">IF($A99&lt;=time_horizon,INDEX(V$7:V$507,time_horizon-$A99+1),0)</f>
        <v>-1.0576864727088704E-13</v>
      </c>
      <c r="AI99" s="17" cm="1">
        <f t="array" ref="AI99">IF($A99&lt;=time_horizon,INDEX(W$7:W$507,time_horizon-$A99+1),0)</f>
        <v>1.2765271836952286E-13</v>
      </c>
      <c r="AJ99" s="17">
        <f t="shared" si="19"/>
        <v>3.1806831738761594E-2</v>
      </c>
    </row>
    <row r="100" spans="1:36" x14ac:dyDescent="0.2">
      <c r="A100" s="96">
        <v>93</v>
      </c>
      <c r="B100" s="3">
        <f>inventory[[#This Row],[Integrated_rad_forcing]]</f>
        <v>4.4133563141386526E-10</v>
      </c>
      <c r="C100" s="3">
        <f>inventory[[#This Row],[Temp_change]]</f>
        <v>1.559537344627375E-12</v>
      </c>
      <c r="E100" s="118">
        <f>inventory[[#This Row],[CO2_net]]+inventory[[#This Row],[CH4_net]]*GWP_CH4+inventory[[#This Row],[gas1_net]]*GWP_gas1+inventory[[#This Row],[gas2_net]]*GWP_gas2+inventory[[#This Row],[gas3_net]]*GWP_gas3</f>
        <v>4918.8111920297824</v>
      </c>
      <c r="F100" s="118">
        <f>inventory[[#This Row],[CO2_net]]+inventory[[#This Row],[CH4_net]]*GTP_CH4+inventory[[#This Row],[gas1_net]]*GTP_gas1+inventory[[#This Row],[gas2_net]]*GTP_gas2+inventory[[#This Row],[gas3_net]]*GTP_gas3</f>
        <v>2570.9331000621351</v>
      </c>
      <c r="G100" s="199">
        <f t="shared" si="20"/>
        <v>5093.3949594696933</v>
      </c>
      <c r="H100" s="200">
        <f t="shared" si="21"/>
        <v>2825.157344103302</v>
      </c>
      <c r="I100" s="201">
        <f t="shared" si="22"/>
        <v>4812.2466036641335</v>
      </c>
      <c r="J100" s="201">
        <f t="shared" si="23"/>
        <v>2853.501613833464</v>
      </c>
      <c r="K100" s="199">
        <f>K99+(inventory[[#This Row],[CO2_flux]]*Z100+inventory[[#This Row],[CH4_flux]]*AA100+inventory[[#This Row],[Gas1_flux]]*AB100+inventory[[#This Row],[Gas2_flux]]*AC100+inventory[[#This Row],[Gas3_flux]]*AD100+inventory[[#This Row],[Other_radfor]])/AGWP_CO2</f>
        <v>217.55715512859908</v>
      </c>
      <c r="L100" s="201">
        <f>L99+(inventory[[#This Row],[CO2_flux]]*AE100+inventory[[#This Row],[CH4_flux]]*AF100+inventory[[#This Row],[Gas1_flux]]*AG100+inventory[[#This Row],[Gas2_flux]]*AH100+inventory[[#This Row],[Gas3_flux]]*AI100+inventory[[#This Row],[Other_radfor]]*AJ100)/AGTP_CO2</f>
        <v>312.57320143698166</v>
      </c>
      <c r="N100" s="16">
        <v>8.6648617459623753E-14</v>
      </c>
      <c r="O100" s="16">
        <v>2.6172375124421883E-12</v>
      </c>
      <c r="P100" s="16">
        <f t="shared" si="14"/>
        <v>2.3157494778632512E-11</v>
      </c>
      <c r="Q100" s="16">
        <f t="shared" si="24"/>
        <v>-3.5199999999999995E-12</v>
      </c>
      <c r="R100" s="182">
        <f t="shared" si="24"/>
        <v>-3.5199999999999995E-12</v>
      </c>
      <c r="S100" s="16">
        <v>5.5201787181250549E-16</v>
      </c>
      <c r="T100" s="16">
        <v>2.4747795949914535E-15</v>
      </c>
      <c r="U100" s="24">
        <f t="shared" si="15"/>
        <v>1.3357609869335485E-13</v>
      </c>
      <c r="V100" s="24">
        <f t="shared" si="16"/>
        <v>-2.942624228711698E-15</v>
      </c>
      <c r="W100" s="24">
        <f t="shared" si="17"/>
        <v>4.7712443274440577E-14</v>
      </c>
      <c r="Y100" s="16">
        <f t="shared" si="18"/>
        <v>7</v>
      </c>
      <c r="Z100" s="187" cm="1">
        <f t="array" ref="Z100">IF($A100&lt;=time_horizon,INDEX(N$7:N$507,time_horizon-$A100+1),0)</f>
        <v>1.021172281174586E-14</v>
      </c>
      <c r="AA100" s="184" cm="1">
        <f t="array" ref="AA100">IF($A100&lt;=time_horizon,INDEX(O$7:O$507,time_horizon-$A100+1),0)</f>
        <v>1.1296088363233477E-12</v>
      </c>
      <c r="AB100" s="184" cm="1">
        <f t="array" ref="AB100">IF($A100&lt;=time_horizon,INDEX(P$7:P$507,time_horizon-$A100+1),0)</f>
        <v>2.4269769459216499E-12</v>
      </c>
      <c r="AC100" s="184" cm="1">
        <f t="array" ref="AC100">IF($A100&lt;=time_horizon,INDEX(Q$7:Q$507,time_horizon-$A100+1),0)</f>
        <v>-3.5199999999999995E-12</v>
      </c>
      <c r="AD100" s="185" cm="1">
        <f t="array" ref="AD100">IF($A100&lt;=time_horizon,INDEX(R$7:R$507,time_horizon-$A100+1),0)</f>
        <v>-3.5199999999999995E-12</v>
      </c>
      <c r="AE100" s="17" cm="1">
        <f t="array" ref="AE100">IF($A100&lt;=time_horizon,INDEX(S$7:S$507,time_horizon-$A100+1),0)</f>
        <v>5.1985884377201646E-16</v>
      </c>
      <c r="AF100" s="17" cm="1">
        <f t="array" ref="AF100">IF($A100&lt;=time_horizon,INDEX(T$7:T$507,time_horizon-$A100+1),0)</f>
        <v>5.654278732190989E-14</v>
      </c>
      <c r="AG100" s="17" cm="1">
        <f t="array" ref="AG100">IF($A100&lt;=time_horizon,INDEX(U$7:U$507,time_horizon-$A100+1),0)</f>
        <v>1.2572544062063804E-13</v>
      </c>
      <c r="AH100" s="17" cm="1">
        <f t="array" ref="AH100">IF($A100&lt;=time_horizon,INDEX(V$7:V$507,time_horizon-$A100+1),0)</f>
        <v>-1.1869194292860913E-13</v>
      </c>
      <c r="AI100" s="17" cm="1">
        <f t="array" ref="AI100">IF($A100&lt;=time_horizon,INDEX(W$7:W$507,time_horizon-$A100+1),0)</f>
        <v>1.1904676110380186E-13</v>
      </c>
      <c r="AJ100" s="17">
        <f t="shared" si="19"/>
        <v>3.5700439322194716E-2</v>
      </c>
    </row>
    <row r="101" spans="1:36" x14ac:dyDescent="0.2">
      <c r="A101" s="96">
        <v>94</v>
      </c>
      <c r="B101" s="3">
        <f>inventory[[#This Row],[Integrated_rad_forcing]]</f>
        <v>4.4283680923014502E-10</v>
      </c>
      <c r="C101" s="3">
        <f>inventory[[#This Row],[Temp_change]]</f>
        <v>1.5361978960530987E-12</v>
      </c>
      <c r="E101" s="118">
        <f>inventory[[#This Row],[CO2_net]]+inventory[[#This Row],[CH4_net]]*GWP_CH4+inventory[[#This Row],[gas1_net]]*GWP_gas1+inventory[[#This Row],[gas2_net]]*GWP_gas2+inventory[[#This Row],[gas3_net]]*GWP_gas3</f>
        <v>4918.8111920297824</v>
      </c>
      <c r="F101" s="118">
        <f>inventory[[#This Row],[CO2_net]]+inventory[[#This Row],[CH4_net]]*GTP_CH4+inventory[[#This Row],[gas1_net]]*GTP_gas1+inventory[[#This Row],[gas2_net]]*GTP_gas2+inventory[[#This Row],[gas3_net]]*GTP_gas3</f>
        <v>2570.9331000621351</v>
      </c>
      <c r="G101" s="199">
        <f t="shared" si="20"/>
        <v>5068.1099128178275</v>
      </c>
      <c r="H101" s="200">
        <f t="shared" si="21"/>
        <v>2786.9004178095852</v>
      </c>
      <c r="I101" s="201">
        <f t="shared" si="22"/>
        <v>4828.6151842492663</v>
      </c>
      <c r="J101" s="201">
        <f t="shared" si="23"/>
        <v>2810.7971833162242</v>
      </c>
      <c r="K101" s="199">
        <f>K100+(inventory[[#This Row],[CO2_flux]]*Z101+inventory[[#This Row],[CH4_flux]]*AA101+inventory[[#This Row],[Gas1_flux]]*AB101+inventory[[#This Row],[Gas2_flux]]*AC101+inventory[[#This Row],[Gas3_flux]]*AD101+inventory[[#This Row],[Other_radfor]])/AGWP_CO2</f>
        <v>217.55715512859908</v>
      </c>
      <c r="L101" s="201">
        <f>L100+(inventory[[#This Row],[CO2_flux]]*AE101+inventory[[#This Row],[CH4_flux]]*AF101+inventory[[#This Row],[Gas1_flux]]*AG101+inventory[[#This Row],[Gas2_flux]]*AH101+inventory[[#This Row],[Gas3_flux]]*AI101+inventory[[#This Row],[Other_radfor]]*AJ101)/AGTP_CO2</f>
        <v>312.57320143698166</v>
      </c>
      <c r="N101" s="16">
        <v>8.7377112345207872E-14</v>
      </c>
      <c r="O101" s="16">
        <v>2.6173497295086968E-12</v>
      </c>
      <c r="P101" s="16">
        <f t="shared" si="14"/>
        <v>2.3322265230738677E-11</v>
      </c>
      <c r="Q101" s="16">
        <f t="shared" si="24"/>
        <v>-3.5199999999999995E-12</v>
      </c>
      <c r="R101" s="182">
        <f t="shared" si="24"/>
        <v>-3.5199999999999995E-12</v>
      </c>
      <c r="S101" s="16">
        <v>5.5122095006914567E-16</v>
      </c>
      <c r="T101" s="16">
        <v>2.4524212908933312E-15</v>
      </c>
      <c r="U101" s="24">
        <f t="shared" si="15"/>
        <v>1.327733947848222E-13</v>
      </c>
      <c r="V101" s="24">
        <f t="shared" si="16"/>
        <v>-2.9349950506658691E-15</v>
      </c>
      <c r="W101" s="24">
        <f t="shared" si="17"/>
        <v>4.6958483480025803E-14</v>
      </c>
      <c r="Y101" s="16">
        <f t="shared" si="18"/>
        <v>6</v>
      </c>
      <c r="Z101" s="187" cm="1">
        <f t="array" ref="Z101">IF($A101&lt;=time_horizon,INDEX(N$7:N$507,time_horizon-$A101+1),0)</f>
        <v>8.9238968568266811E-15</v>
      </c>
      <c r="AA101" s="184" cm="1">
        <f t="array" ref="AA101">IF($A101&lt;=time_horizon,INDEX(O$7:O$507,time_horizon-$A101+1),0)</f>
        <v>1.0045469328234955E-12</v>
      </c>
      <c r="AB101" s="184" cm="1">
        <f t="array" ref="AB101">IF($A101&lt;=time_horizon,INDEX(P$7:P$507,time_horizon-$A101+1),0)</f>
        <v>2.0888026028546133E-12</v>
      </c>
      <c r="AC101" s="184" cm="1">
        <f t="array" ref="AC101">IF($A101&lt;=time_horizon,INDEX(Q$7:Q$507,time_horizon-$A101+1),0)</f>
        <v>-3.5199999999999995E-12</v>
      </c>
      <c r="AD101" s="185" cm="1">
        <f t="array" ref="AD101">IF($A101&lt;=time_horizon,INDEX(R$7:R$507,time_horizon-$A101+1),0)</f>
        <v>-3.5199999999999995E-12</v>
      </c>
      <c r="AE101" s="17" cm="1">
        <f t="array" ref="AE101">IF($A101&lt;=time_horizon,INDEX(S$7:S$507,time_horizon-$A101+1),0)</f>
        <v>4.8021133165975144E-16</v>
      </c>
      <c r="AF101" s="17" cm="1">
        <f t="array" ref="AF101">IF($A101&lt;=time_horizon,INDEX(T$7:T$507,time_horizon-$A101+1),0)</f>
        <v>5.344598091959486E-14</v>
      </c>
      <c r="AG101" s="17" cm="1">
        <f t="array" ref="AG101">IF($A101&lt;=time_horizon,INDEX(U$7:U$507,time_horizon-$A101+1),0)</f>
        <v>1.1397781114293405E-13</v>
      </c>
      <c r="AH101" s="17" cm="1">
        <f t="array" ref="AH101">IF($A101&lt;=time_horizon,INDEX(V$7:V$507,time_horizon-$A101+1),0)</f>
        <v>-1.3324795136483397E-13</v>
      </c>
      <c r="AI101" s="17" cm="1">
        <f t="array" ref="AI101">IF($A101&lt;=time_horizon,INDEX(W$7:W$507,time_horizon-$A101+1),0)</f>
        <v>1.0884279511411044E-13</v>
      </c>
      <c r="AJ101" s="17">
        <f t="shared" si="19"/>
        <v>4.0085978825489199E-2</v>
      </c>
    </row>
    <row r="102" spans="1:36" x14ac:dyDescent="0.2">
      <c r="A102" s="96">
        <v>95</v>
      </c>
      <c r="B102" s="3">
        <f>inventory[[#This Row],[Integrated_rad_forcing]]</f>
        <v>4.4430728821477184E-10</v>
      </c>
      <c r="C102" s="3">
        <f>inventory[[#This Row],[Temp_change]]</f>
        <v>1.5133377455422831E-12</v>
      </c>
      <c r="E102" s="118">
        <f>inventory[[#This Row],[CO2_net]]+inventory[[#This Row],[CH4_net]]*GWP_CH4+inventory[[#This Row],[gas1_net]]*GWP_gas1+inventory[[#This Row],[gas2_net]]*GWP_gas2+inventory[[#This Row],[gas3_net]]*GWP_gas3</f>
        <v>4918.8111920297824</v>
      </c>
      <c r="F102" s="118">
        <f>inventory[[#This Row],[CO2_net]]+inventory[[#This Row],[CH4_net]]*GTP_CH4+inventory[[#This Row],[gas1_net]]*GTP_gas1+inventory[[#This Row],[gas2_net]]*GTP_gas2+inventory[[#This Row],[gas3_net]]*GTP_gas3</f>
        <v>2570.9331000621351</v>
      </c>
      <c r="G102" s="199">
        <f t="shared" si="20"/>
        <v>5042.9985993284208</v>
      </c>
      <c r="H102" s="200">
        <f t="shared" si="21"/>
        <v>2749.2982926712839</v>
      </c>
      <c r="I102" s="201">
        <f t="shared" si="22"/>
        <v>4844.6490301385284</v>
      </c>
      <c r="J102" s="201">
        <f t="shared" si="23"/>
        <v>2768.9697294243306</v>
      </c>
      <c r="K102" s="199">
        <f>K101+(inventory[[#This Row],[CO2_flux]]*Z102+inventory[[#This Row],[CH4_flux]]*AA102+inventory[[#This Row],[Gas1_flux]]*AB102+inventory[[#This Row],[Gas2_flux]]*AC102+inventory[[#This Row],[Gas3_flux]]*AD102+inventory[[#This Row],[Other_radfor]])/AGWP_CO2</f>
        <v>217.55715512859908</v>
      </c>
      <c r="L102" s="201">
        <f>L101+(inventory[[#This Row],[CO2_flux]]*AE102+inventory[[#This Row],[CH4_flux]]*AF102+inventory[[#This Row],[Gas1_flux]]*AG102+inventory[[#This Row],[Gas2_flux]]*AH102+inventory[[#This Row],[Gas3_flux]]*AI102+inventory[[#This Row],[Other_radfor]]*AJ102)/AGTP_CO2</f>
        <v>312.57320143698166</v>
      </c>
      <c r="N102" s="16">
        <v>8.8103789732152715E-14</v>
      </c>
      <c r="O102" s="16">
        <v>2.6174532521068118E-12</v>
      </c>
      <c r="P102" s="16">
        <f t="shared" si="14"/>
        <v>2.3485679555123563E-11</v>
      </c>
      <c r="Q102" s="16">
        <f t="shared" si="24"/>
        <v>-3.5199999999999995E-12</v>
      </c>
      <c r="R102" s="182">
        <f t="shared" si="24"/>
        <v>-3.5199999999999995E-12</v>
      </c>
      <c r="S102" s="16">
        <v>5.504450897803046E-16</v>
      </c>
      <c r="T102" s="16">
        <v>2.4313576386939707E-15</v>
      </c>
      <c r="U102" s="24">
        <f t="shared" si="15"/>
        <v>1.3197653087651763E-13</v>
      </c>
      <c r="V102" s="24">
        <f t="shared" si="16"/>
        <v>-2.9274352158827276E-15</v>
      </c>
      <c r="W102" s="24">
        <f t="shared" si="17"/>
        <v>4.6220332303115973E-14</v>
      </c>
      <c r="Y102" s="16">
        <f t="shared" si="18"/>
        <v>5</v>
      </c>
      <c r="Z102" s="187" cm="1">
        <f t="array" ref="Z102">IF($A102&lt;=time_horizon,INDEX(N$7:N$507,time_horizon-$A102+1),0)</f>
        <v>7.5955808138530563E-15</v>
      </c>
      <c r="AA102" s="184" cm="1">
        <f t="array" ref="AA102">IF($A102&lt;=time_horizon,INDEX(O$7:O$507,time_horizon-$A102+1),0)</f>
        <v>8.6898155677769043E-13</v>
      </c>
      <c r="AB102" s="184" cm="1">
        <f t="array" ref="AB102">IF($A102&lt;=time_horizon,INDEX(P$7:P$507,time_horizon-$A102+1),0)</f>
        <v>1.7478218497437592E-12</v>
      </c>
      <c r="AC102" s="184" cm="1">
        <f t="array" ref="AC102">IF($A102&lt;=time_horizon,INDEX(Q$7:Q$507,time_horizon-$A102+1),0)</f>
        <v>-3.5199999999999995E-12</v>
      </c>
      <c r="AD102" s="185" cm="1">
        <f t="array" ref="AD102">IF($A102&lt;=time_horizon,INDEX(R$7:R$507,time_horizon-$A102+1),0)</f>
        <v>-3.5199999999999995E-12</v>
      </c>
      <c r="AE102" s="17" cm="1">
        <f t="array" ref="AE102">IF($A102&lt;=time_horizon,INDEX(S$7:S$507,time_horizon-$A102+1),0)</f>
        <v>4.3244859541368409E-16</v>
      </c>
      <c r="AF102" s="17" cm="1">
        <f t="array" ref="AF102">IF($A102&lt;=time_horizon,INDEX(T$7:T$507,time_horizon-$A102+1),0)</f>
        <v>4.9125329594470378E-14</v>
      </c>
      <c r="AG102" s="17" cm="1">
        <f t="array" ref="AG102">IF($A102&lt;=time_horizon,INDEX(U$7:U$507,time_horizon-$A102+1),0)</f>
        <v>1.0056141516011484E-13</v>
      </c>
      <c r="AH102" s="17" cm="1">
        <f t="array" ref="AH102">IF($A102&lt;=time_horizon,INDEX(V$7:V$507,time_horizon-$A102+1),0)</f>
        <v>-1.4964308325508406E-13</v>
      </c>
      <c r="AI102" s="17" cm="1">
        <f t="array" ref="AI102">IF($A102&lt;=time_horizon,INDEX(W$7:W$507,time_horizon-$A102+1),0)</f>
        <v>9.6827446470895101E-14</v>
      </c>
      <c r="AJ102" s="17">
        <f t="shared" si="19"/>
        <v>4.5025641269035625E-2</v>
      </c>
    </row>
    <row r="103" spans="1:36" x14ac:dyDescent="0.2">
      <c r="A103" s="96">
        <v>96</v>
      </c>
      <c r="B103" s="3">
        <f>inventory[[#This Row],[Integrated_rad_forcing]]</f>
        <v>4.4574772485367866E-10</v>
      </c>
      <c r="C103" s="3">
        <f>inventory[[#This Row],[Temp_change]]</f>
        <v>1.4909465817151629E-12</v>
      </c>
      <c r="E103" s="118">
        <f>inventory[[#This Row],[CO2_net]]+inventory[[#This Row],[CH4_net]]*GWP_CH4+inventory[[#This Row],[gas1_net]]*GWP_gas1+inventory[[#This Row],[gas2_net]]*GWP_gas2+inventory[[#This Row],[gas3_net]]*GWP_gas3</f>
        <v>4918.8111920297824</v>
      </c>
      <c r="F103" s="118">
        <f>inventory[[#This Row],[CO2_net]]+inventory[[#This Row],[CH4_net]]*GTP_CH4+inventory[[#This Row],[gas1_net]]*GTP_gas1+inventory[[#This Row],[gas2_net]]*GTP_gas2+inventory[[#This Row],[gas3_net]]*GTP_gas3</f>
        <v>2570.9331000621351</v>
      </c>
      <c r="G103" s="199">
        <f t="shared" si="20"/>
        <v>5018.0609159038877</v>
      </c>
      <c r="H103" s="200">
        <f t="shared" si="21"/>
        <v>2712.3421518689879</v>
      </c>
      <c r="I103" s="201">
        <f t="shared" si="22"/>
        <v>4860.355299539814</v>
      </c>
      <c r="J103" s="201">
        <f t="shared" si="23"/>
        <v>2728.0003853195485</v>
      </c>
      <c r="K103" s="199">
        <f>K102+(inventory[[#This Row],[CO2_flux]]*Z103+inventory[[#This Row],[CH4_flux]]*AA103+inventory[[#This Row],[Gas1_flux]]*AB103+inventory[[#This Row],[Gas2_flux]]*AC103+inventory[[#This Row],[Gas3_flux]]*AD103+inventory[[#This Row],[Other_radfor]])/AGWP_CO2</f>
        <v>217.55715512859908</v>
      </c>
      <c r="L103" s="201">
        <f>L102+(inventory[[#This Row],[CO2_flux]]*AE103+inventory[[#This Row],[CH4_flux]]*AF103+inventory[[#This Row],[Gas1_flux]]*AG103+inventory[[#This Row],[Gas2_flux]]*AH103+inventory[[#This Row],[Gas3_flux]]*AI103+inventory[[#This Row],[Other_radfor]]*AJ103)/AGTP_CO2</f>
        <v>312.57320143698166</v>
      </c>
      <c r="N103" s="16">
        <v>8.8828679508643934E-14</v>
      </c>
      <c r="O103" s="16">
        <v>2.6175487538754284E-12</v>
      </c>
      <c r="P103" s="16">
        <f t="shared" si="14"/>
        <v>2.3647748913268937E-11</v>
      </c>
      <c r="Q103" s="16">
        <f t="shared" si="24"/>
        <v>-3.5199999999999995E-12</v>
      </c>
      <c r="R103" s="182">
        <f t="shared" si="24"/>
        <v>-3.5199999999999995E-12</v>
      </c>
      <c r="S103" s="16">
        <v>5.4968971399415799E-16</v>
      </c>
      <c r="T103" s="16">
        <v>2.411492148689579E-15</v>
      </c>
      <c r="U103" s="24">
        <f t="shared" si="15"/>
        <v>1.3118546559478327E-13</v>
      </c>
      <c r="V103" s="24">
        <f t="shared" si="16"/>
        <v>-2.9199388609579399E-15</v>
      </c>
      <c r="W103" s="24">
        <f t="shared" si="17"/>
        <v>4.5497648960519041E-14</v>
      </c>
      <c r="Y103" s="16">
        <f t="shared" si="18"/>
        <v>4</v>
      </c>
      <c r="Z103" s="187" cm="1">
        <f t="array" ref="Z103">IF($A103&lt;=time_horizon,INDEX(N$7:N$507,time_horizon-$A103+1),0)</f>
        <v>6.2191243733484353E-15</v>
      </c>
      <c r="AA103" s="184" cm="1">
        <f t="array" ref="AA103">IF($A103&lt;=time_horizon,INDEX(O$7:O$507,time_horizon-$A103+1),0)</f>
        <v>7.2203056156544951E-13</v>
      </c>
      <c r="AB103" s="184" cm="1">
        <f t="array" ref="AB103">IF($A103&lt;=time_horizon,INDEX(P$7:P$507,time_horizon-$A103+1),0)</f>
        <v>1.4040113970122895E-12</v>
      </c>
      <c r="AC103" s="184" cm="1">
        <f t="array" ref="AC103">IF($A103&lt;=time_horizon,INDEX(Q$7:Q$507,time_horizon-$A103+1),0)</f>
        <v>-3.5199999999999995E-12</v>
      </c>
      <c r="AD103" s="185" cm="1">
        <f t="array" ref="AD103">IF($A103&lt;=time_horizon,INDEX(R$7:R$507,time_horizon-$A103+1),0)</f>
        <v>-3.5199999999999995E-12</v>
      </c>
      <c r="AE103" s="17" cm="1">
        <f t="array" ref="AE103">IF($A103&lt;=time_horizon,INDEX(S$7:S$507,time_horizon-$A103+1),0)</f>
        <v>3.7493338453301569E-16</v>
      </c>
      <c r="AF103" s="17" cm="1">
        <f t="array" ref="AF103">IF($A103&lt;=time_horizon,INDEX(T$7:T$507,time_horizon-$A103+1),0)</f>
        <v>4.335627456237088E-14</v>
      </c>
      <c r="AG103" s="17" cm="1">
        <f t="array" ref="AG103">IF($A103&lt;=time_horizon,INDEX(U$7:U$507,time_horizon-$A103+1),0)</f>
        <v>8.5263869715923228E-14</v>
      </c>
      <c r="AH103" s="17" cm="1">
        <f t="array" ref="AH103">IF($A103&lt;=time_horizon,INDEX(V$7:V$507,time_horizon-$A103+1),0)</f>
        <v>-1.6810984443997151E-13</v>
      </c>
      <c r="AI103" s="17" cm="1">
        <f t="array" ref="AI103">IF($A103&lt;=time_horizon,INDEX(W$7:W$507,time_horizon-$A103+1),0)</f>
        <v>8.2760111028436774E-14</v>
      </c>
      <c r="AJ103" s="17">
        <f t="shared" si="19"/>
        <v>5.058948008132412E-2</v>
      </c>
    </row>
    <row r="104" spans="1:36" x14ac:dyDescent="0.2">
      <c r="A104" s="96">
        <v>97</v>
      </c>
      <c r="B104" s="3">
        <f>inventory[[#This Row],[Integrated_rad_forcing]]</f>
        <v>4.471587613212668E-10</v>
      </c>
      <c r="C104" s="3">
        <f>inventory[[#This Row],[Temp_change]]</f>
        <v>1.4690143066031147E-12</v>
      </c>
      <c r="E104" s="118">
        <f>inventory[[#This Row],[CO2_net]]+inventory[[#This Row],[CH4_net]]*GWP_CH4+inventory[[#This Row],[gas1_net]]*GWP_gas1+inventory[[#This Row],[gas2_net]]*GWP_gas2+inventory[[#This Row],[gas3_net]]*GWP_gas3</f>
        <v>4918.8111920297824</v>
      </c>
      <c r="F104" s="118">
        <f>inventory[[#This Row],[CO2_net]]+inventory[[#This Row],[CH4_net]]*GTP_CH4+inventory[[#This Row],[gas1_net]]*GTP_gas1+inventory[[#This Row],[gas2_net]]*GTP_gas2+inventory[[#This Row],[gas3_net]]*GTP_gas3</f>
        <v>2570.9331000621351</v>
      </c>
      <c r="G104" s="199">
        <f t="shared" si="20"/>
        <v>4993.2966994620483</v>
      </c>
      <c r="H104" s="200">
        <f t="shared" si="21"/>
        <v>2676.0231456870074</v>
      </c>
      <c r="I104" s="201">
        <f t="shared" si="22"/>
        <v>4875.740994610579</v>
      </c>
      <c r="J104" s="201">
        <f t="shared" si="23"/>
        <v>2687.8706746442185</v>
      </c>
      <c r="K104" s="199">
        <f>K103+(inventory[[#This Row],[CO2_flux]]*Z104+inventory[[#This Row],[CH4_flux]]*AA104+inventory[[#This Row],[Gas1_flux]]*AB104+inventory[[#This Row],[Gas2_flux]]*AC104+inventory[[#This Row],[Gas3_flux]]*AD104+inventory[[#This Row],[Other_radfor]])/AGWP_CO2</f>
        <v>217.55715512859908</v>
      </c>
      <c r="L104" s="201">
        <f>L103+(inventory[[#This Row],[CO2_flux]]*AE104+inventory[[#This Row],[CH4_flux]]*AF104+inventory[[#This Row],[Gas1_flux]]*AG104+inventory[[#This Row],[Gas2_flux]]*AH104+inventory[[#This Row],[Gas3_flux]]*AI104+inventory[[#This Row],[Other_radfor]]*AJ104)/AGTP_CO2</f>
        <v>312.57320143698166</v>
      </c>
      <c r="N104" s="16">
        <v>8.9551810804561506E-14</v>
      </c>
      <c r="O104" s="16">
        <v>2.6176368562605592E-12</v>
      </c>
      <c r="P104" s="16">
        <f t="shared" si="14"/>
        <v>2.3808484374793032E-11</v>
      </c>
      <c r="Q104" s="16">
        <f t="shared" si="24"/>
        <v>-3.5199999999999995E-12</v>
      </c>
      <c r="R104" s="182">
        <f t="shared" si="24"/>
        <v>-3.5199999999999995E-12</v>
      </c>
      <c r="S104" s="16">
        <v>5.4895426034365601E-16</v>
      </c>
      <c r="T104" s="16">
        <v>2.3927354890080637E-15</v>
      </c>
      <c r="U104" s="24">
        <f t="shared" si="15"/>
        <v>1.3040015734894286E-13</v>
      </c>
      <c r="V104" s="24">
        <f t="shared" si="16"/>
        <v>-2.9125007758820634E-15</v>
      </c>
      <c r="W104" s="24">
        <f t="shared" si="17"/>
        <v>4.4790099604882297E-14</v>
      </c>
      <c r="Y104" s="16">
        <f t="shared" si="18"/>
        <v>3</v>
      </c>
      <c r="Z104" s="187" cm="1">
        <f t="array" ref="Z104">IF($A104&lt;=time_horizon,INDEX(N$7:N$507,time_horizon-$A104+1),0)</f>
        <v>4.7849514501559841E-15</v>
      </c>
      <c r="AA104" s="184" cm="1">
        <f t="array" ref="AA104">IF($A104&lt;=time_horizon,INDEX(O$7:O$507,time_horizon-$A104+1),0)</f>
        <v>5.6273771243432878E-13</v>
      </c>
      <c r="AB104" s="184" cm="1">
        <f t="array" ref="AB104">IF($A104&lt;=time_horizon,INDEX(P$7:P$507,time_horizon-$A104+1),0)</f>
        <v>1.0573477618100161E-12</v>
      </c>
      <c r="AC104" s="184" cm="1">
        <f t="array" ref="AC104">IF($A104&lt;=time_horizon,INDEX(Q$7:Q$507,time_horizon-$A104+1),0)</f>
        <v>-3.5199999999999995E-12</v>
      </c>
      <c r="AD104" s="185" cm="1">
        <f t="array" ref="AD104">IF($A104&lt;=time_horizon,INDEX(R$7:R$507,time_horizon-$A104+1),0)</f>
        <v>-3.5199999999999995E-12</v>
      </c>
      <c r="AE104" s="17" cm="1">
        <f t="array" ref="AE104">IF($A104&lt;=time_horizon,INDEX(S$7:S$507,time_horizon-$A104+1),0)</f>
        <v>3.0566717699459152E-16</v>
      </c>
      <c r="AF104" s="17" cm="1">
        <f t="array" ref="AF104">IF($A104&lt;=time_horizon,INDEX(T$7:T$507,time_horizon-$A104+1),0)</f>
        <v>3.5880002431328854E-14</v>
      </c>
      <c r="AG104" s="17" cm="1">
        <f t="array" ref="AG104">IF($A104&lt;=time_horizon,INDEX(U$7:U$507,time_horizon-$A104+1),0)</f>
        <v>6.7845930205189698E-14</v>
      </c>
      <c r="AH104" s="17" cm="1">
        <f t="array" ref="AH104">IF($A104&lt;=time_horizon,INDEX(V$7:V$507,time_horizon-$A104+1),0)</f>
        <v>-1.8891013496875362E-13</v>
      </c>
      <c r="AI104" s="17" cm="1">
        <f t="array" ref="AI104">IF($A104&lt;=time_horizon,INDEX(W$7:W$507,time_horizon-$A104+1),0)</f>
        <v>6.6369506160835309E-14</v>
      </c>
      <c r="AJ104" s="17">
        <f t="shared" si="19"/>
        <v>5.6856405092531571E-2</v>
      </c>
    </row>
    <row r="105" spans="1:36" x14ac:dyDescent="0.2">
      <c r="A105" s="96">
        <v>98</v>
      </c>
      <c r="B105" s="3">
        <f>inventory[[#This Row],[Integrated_rad_forcing]]</f>
        <v>4.4854102579654381E-10</v>
      </c>
      <c r="C105" s="3">
        <f>inventory[[#This Row],[Temp_change]]</f>
        <v>1.4475310325610926E-12</v>
      </c>
      <c r="E105" s="118">
        <f>inventory[[#This Row],[CO2_net]]+inventory[[#This Row],[CH4_net]]*GWP_CH4+inventory[[#This Row],[gas1_net]]*GWP_gas1+inventory[[#This Row],[gas2_net]]*GWP_gas2+inventory[[#This Row],[gas3_net]]*GWP_gas3</f>
        <v>4918.8111920297824</v>
      </c>
      <c r="F105" s="118">
        <f>inventory[[#This Row],[CO2_net]]+inventory[[#This Row],[CH4_net]]*GTP_CH4+inventory[[#This Row],[gas1_net]]*GTP_gas1+inventory[[#This Row],[gas2_net]]*GTP_gas2+inventory[[#This Row],[gas3_net]]*GTP_gas3</f>
        <v>2570.9331000621351</v>
      </c>
      <c r="G105" s="199">
        <f t="shared" si="20"/>
        <v>4968.7057300871493</v>
      </c>
      <c r="H105" s="200">
        <f t="shared" si="21"/>
        <v>2640.3324017265063</v>
      </c>
      <c r="I105" s="201">
        <f t="shared" si="22"/>
        <v>4890.8129649049497</v>
      </c>
      <c r="J105" s="201">
        <f t="shared" si="23"/>
        <v>2648.5625058719061</v>
      </c>
      <c r="K105" s="199">
        <f>K104+(inventory[[#This Row],[CO2_flux]]*Z105+inventory[[#This Row],[CH4_flux]]*AA105+inventory[[#This Row],[Gas1_flux]]*AB105+inventory[[#This Row],[Gas2_flux]]*AC105+inventory[[#This Row],[Gas3_flux]]*AD105+inventory[[#This Row],[Other_radfor]])/AGWP_CO2</f>
        <v>217.55715512859908</v>
      </c>
      <c r="L105" s="201">
        <f>L104+(inventory[[#This Row],[CO2_flux]]*AE105+inventory[[#This Row],[CH4_flux]]*AF105+inventory[[#This Row],[Gas1_flux]]*AG105+inventory[[#This Row],[Gas2_flux]]*AH105+inventory[[#This Row],[Gas3_flux]]*AI105+inventory[[#This Row],[Other_radfor]]*AJ105)/AGTP_CO2</f>
        <v>312.57320143698166</v>
      </c>
      <c r="N105" s="16">
        <v>9.02732120118284E-14</v>
      </c>
      <c r="O105" s="16">
        <v>2.6177181325591888E-12</v>
      </c>
      <c r="P105" s="16">
        <f t="shared" si="14"/>
        <v>2.3967896918206643E-11</v>
      </c>
      <c r="Q105" s="16">
        <f t="shared" si="24"/>
        <v>-3.5199999999999995E-12</v>
      </c>
      <c r="R105" s="182">
        <f t="shared" si="24"/>
        <v>-3.5199999999999995E-12</v>
      </c>
      <c r="S105" s="16">
        <v>5.4823818077396459E-16</v>
      </c>
      <c r="T105" s="16">
        <v>2.3750049664591036E-15</v>
      </c>
      <c r="U105" s="24">
        <f t="shared" si="15"/>
        <v>1.2962056439519165E-13</v>
      </c>
      <c r="V105" s="24">
        <f t="shared" si="16"/>
        <v>-2.9051163307185253E-15</v>
      </c>
      <c r="W105" s="24">
        <f t="shared" si="17"/>
        <v>4.4097357233926294E-14</v>
      </c>
      <c r="Y105" s="16">
        <f t="shared" si="18"/>
        <v>2</v>
      </c>
      <c r="Z105" s="187" cm="1">
        <f t="array" ref="Z105">IF($A105&lt;=time_horizon,INDEX(N$7:N$507,time_horizon-$A105+1),0)</f>
        <v>3.2810585640633728E-15</v>
      </c>
      <c r="AA105" s="184" cm="1">
        <f t="array" ref="AA105">IF($A105&lt;=time_horizon,INDEX(O$7:O$507,time_horizon-$A105+1),0)</f>
        <v>3.9006646412014021E-13</v>
      </c>
      <c r="AB105" s="184" cm="1">
        <f t="array" ref="AB105">IF($A105&lt;=time_horizon,INDEX(P$7:P$507,time_horizon-$A105+1),0)</f>
        <v>7.0780726640943806E-13</v>
      </c>
      <c r="AC105" s="184" cm="1">
        <f t="array" ref="AC105">IF($A105&lt;=time_horizon,INDEX(Q$7:Q$507,time_horizon-$A105+1),0)</f>
        <v>-3.5199999999999995E-12</v>
      </c>
      <c r="AD105" s="185" cm="1">
        <f t="array" ref="AD105">IF($A105&lt;=time_horizon,INDEX(R$7:R$507,time_horizon-$A105+1),0)</f>
        <v>-3.5199999999999995E-12</v>
      </c>
      <c r="AE105" s="17" cm="1">
        <f t="array" ref="AE105">IF($A105&lt;=time_horizon,INDEX(S$7:S$507,time_horizon-$A105+1),0)</f>
        <v>2.2220430901718803E-16</v>
      </c>
      <c r="AF105" s="17" cm="1">
        <f t="array" ref="AF105">IF($A105&lt;=time_horizon,INDEX(T$7:T$507,time_horizon-$A105+1),0)</f>
        <v>2.639862202628947E-14</v>
      </c>
      <c r="AG105" s="17" cm="1">
        <f t="array" ref="AG105">IF($A105&lt;=time_horizon,INDEX(U$7:U$507,time_horizon-$A105+1),0)</f>
        <v>4.8038094334380996E-14</v>
      </c>
      <c r="AH105" s="17" cm="1">
        <f t="array" ref="AH105">IF($A105&lt;=time_horizon,INDEX(V$7:V$507,time_horizon-$A105+1),0)</f>
        <v>-2.1233896521970555E-13</v>
      </c>
      <c r="AI105" s="17" cm="1">
        <f t="array" ref="AI105">IF($A105&lt;=time_horizon,INDEX(W$7:W$507,time_horizon-$A105+1),0)</f>
        <v>4.7349786427589478E-14</v>
      </c>
      <c r="AJ105" s="17">
        <f t="shared" si="19"/>
        <v>6.3915302192314741E-2</v>
      </c>
    </row>
    <row r="106" spans="1:36" ht="17" thickBot="1" x14ac:dyDescent="0.25">
      <c r="A106" s="96">
        <v>99</v>
      </c>
      <c r="B106" s="3">
        <f>inventory[[#This Row],[Integrated_rad_forcing]]</f>
        <v>4.4989513277210147E-10</v>
      </c>
      <c r="C106" s="3">
        <f>inventory[[#This Row],[Temp_change]]</f>
        <v>1.4264870790530229E-12</v>
      </c>
      <c r="E106" s="118">
        <f>inventory[[#This Row],[CO2_net]]+inventory[[#This Row],[CH4_net]]*GWP_CH4+inventory[[#This Row],[gas1_net]]*GWP_gas1+inventory[[#This Row],[gas2_net]]*GWP_gas2+inventory[[#This Row],[gas3_net]]*GWP_gas3</f>
        <v>4918.8111920297824</v>
      </c>
      <c r="F106" s="118">
        <f>inventory[[#This Row],[CO2_net]]+inventory[[#This Row],[CH4_net]]*GTP_CH4+inventory[[#This Row],[gas1_net]]*GTP_gas1+inventory[[#This Row],[gas2_net]]*GTP_gas2+inventory[[#This Row],[gas3_net]]*GTP_gas3</f>
        <v>2570.9331000621351</v>
      </c>
      <c r="G106" s="199">
        <f t="shared" si="20"/>
        <v>4944.2877340207606</v>
      </c>
      <c r="H106" s="200">
        <f t="shared" si="21"/>
        <v>2605.2610344734262</v>
      </c>
      <c r="I106" s="201">
        <f t="shared" si="22"/>
        <v>4905.5779107427688</v>
      </c>
      <c r="J106" s="201">
        <f t="shared" si="23"/>
        <v>2610.0581664256065</v>
      </c>
      <c r="K106" s="199">
        <f>K105+(inventory[[#This Row],[CO2_flux]]*Z106+inventory[[#This Row],[CH4_flux]]*AA106+inventory[[#This Row],[Gas1_flux]]*AB106+inventory[[#This Row],[Gas2_flux]]*AC106+inventory[[#This Row],[Gas3_flux]]*AD106+inventory[[#This Row],[Other_radfor]])/AGWP_CO2</f>
        <v>217.55715512859908</v>
      </c>
      <c r="L106" s="201">
        <f>L105+(inventory[[#This Row],[CO2_flux]]*AE106+inventory[[#This Row],[CH4_flux]]*AF106+inventory[[#This Row],[Gas1_flux]]*AG106+inventory[[#This Row],[Gas2_flux]]*AH106+inventory[[#This Row],[Gas3_flux]]*AI106+inventory[[#This Row],[Other_radfor]]*AJ106)/AGTP_CO2</f>
        <v>312.57320143698166</v>
      </c>
      <c r="N106" s="16">
        <v>9.0992910804210175E-14</v>
      </c>
      <c r="O106" s="16">
        <v>2.6177931116498131E-12</v>
      </c>
      <c r="P106" s="16">
        <f t="shared" si="14"/>
        <v>2.4125997431662947E-11</v>
      </c>
      <c r="Q106" s="16">
        <f t="shared" si="24"/>
        <v>-3.5199999999999995E-12</v>
      </c>
      <c r="R106" s="182">
        <f t="shared" si="24"/>
        <v>-3.5199999999999995E-12</v>
      </c>
      <c r="S106" s="16">
        <v>5.4754094126362417E-16</v>
      </c>
      <c r="T106" s="16">
        <v>2.3582240436314233E-15</v>
      </c>
      <c r="U106" s="24">
        <f t="shared" si="15"/>
        <v>1.2884664489299054E-13</v>
      </c>
      <c r="V106" s="24">
        <f t="shared" si="16"/>
        <v>-2.8977814105108447E-15</v>
      </c>
      <c r="W106" s="24">
        <f t="shared" si="17"/>
        <v>4.3419101594754072E-14</v>
      </c>
      <c r="Y106" s="16">
        <f t="shared" si="18"/>
        <v>1</v>
      </c>
      <c r="Z106" s="187" cm="1">
        <f t="array" ref="Z106">IF($A106&lt;=time_horizon,INDEX(N$7:N$507,time_horizon-$A106+1),0)</f>
        <v>1.6923820786954033E-15</v>
      </c>
      <c r="AA106" s="184" cm="1">
        <f t="array" ref="AA106">IF($A106&lt;=time_horizon,INDEX(O$7:O$507,time_horizon-$A106+1),0)</f>
        <v>2.0289321587320936E-13</v>
      </c>
      <c r="AB106" s="184" cm="1">
        <f t="array" ref="AB106">IF($A106&lt;=time_horizon,INDEX(P$7:P$507,time_horizon-$A106+1),0)</f>
        <v>3.5536603658850999E-13</v>
      </c>
      <c r="AC106" s="184" cm="1">
        <f t="array" ref="AC106">IF($A106&lt;=time_horizon,INDEX(Q$7:Q$507,time_horizon-$A106+1),0)</f>
        <v>-3.5199999999999995E-12</v>
      </c>
      <c r="AD106" s="185" cm="1">
        <f t="array" ref="AD106">IF($A106&lt;=time_horizon,INDEX(R$7:R$507,time_horizon-$A106+1),0)</f>
        <v>-3.5199999999999995E-12</v>
      </c>
      <c r="AE106" s="17" cm="1">
        <f t="array" ref="AE106">IF($A106&lt;=time_horizon,INDEX(S$7:S$507,time_horizon-$A106+1),0)</f>
        <v>1.2154473957379658E-16</v>
      </c>
      <c r="AF106" s="17" cm="1">
        <f t="array" ref="AF106">IF($A106&lt;=time_horizon,INDEX(T$7:T$507,time_horizon-$A106+1),0)</f>
        <v>1.4569690080438301E-14</v>
      </c>
      <c r="AG106" s="17" cm="1">
        <f t="array" ref="AG106">IF($A106&lt;=time_horizon,INDEX(U$7:U$507,time_horizon-$A106+1),0)</f>
        <v>2.5536776741982683E-14</v>
      </c>
      <c r="AH106" s="17" cm="1">
        <f t="array" ref="AH106">IF($A106&lt;=time_horizon,INDEX(V$7:V$507,time_horizon-$A106+1),0)</f>
        <v>-2.3872864182564721E-13</v>
      </c>
      <c r="AI106" s="17" cm="1">
        <f t="array" ref="AI106">IF($A106&lt;=time_horizon,INDEX(W$7:W$507,time_horizon-$A106+1),0)</f>
        <v>2.535616803631017E-14</v>
      </c>
      <c r="AJ106" s="17">
        <f t="shared" si="19"/>
        <v>7.186629453872119E-2</v>
      </c>
    </row>
    <row r="107" spans="1:36" s="26" customFormat="1" ht="17" thickBot="1" x14ac:dyDescent="0.25">
      <c r="A107" s="194">
        <v>100</v>
      </c>
      <c r="B107" s="25">
        <f>inventory[[#This Row],[Integrated_rad_forcing]]</f>
        <v>4.5122168335610936E-10</v>
      </c>
      <c r="C107" s="25">
        <f>inventory[[#This Row],[Temp_change]]</f>
        <v>1.4058729693360262E-12</v>
      </c>
      <c r="E107" s="120">
        <f>inventory[[#This Row],[CO2_net]]+inventory[[#This Row],[CH4_net]]*GWP_CH4+inventory[[#This Row],[gas1_net]]*GWP_gas1+inventory[[#This Row],[gas2_net]]*GWP_gas2+inventory[[#This Row],[gas3_net]]*GWP_gas3</f>
        <v>4918.8111920297824</v>
      </c>
      <c r="F107" s="120">
        <f>inventory[[#This Row],[CO2_net]]+inventory[[#This Row],[CH4_net]]*GTP_CH4+inventory[[#This Row],[gas1_net]]*GTP_gas1+inventory[[#This Row],[gas2_net]]*GTP_gas2+inventory[[#This Row],[gas3_net]]*GTP_gas3</f>
        <v>2570.9331000621351</v>
      </c>
      <c r="G107" s="205">
        <f>B107/N107</f>
        <v>4920.0423865024386</v>
      </c>
      <c r="H107" s="206">
        <f t="shared" si="21"/>
        <v>2570.8001542584752</v>
      </c>
      <c r="I107" s="204">
        <f t="shared" si="22"/>
        <v>4920.042386502475</v>
      </c>
      <c r="J107" s="204">
        <f t="shared" si="23"/>
        <v>2572.3403166108301</v>
      </c>
      <c r="K107" s="202">
        <f>K106+(inventory[[#This Row],[CO2_flux]]*Z107+inventory[[#This Row],[CH4_flux]]*AA107+inventory[[#This Row],[Gas1_flux]]*AB107+inventory[[#This Row],[Gas2_flux]]*AC107+inventory[[#This Row],[Gas3_flux]]*AD107+inventory[[#This Row],[Other_radfor]])/AGWP_CO2</f>
        <v>217.55715512859908</v>
      </c>
      <c r="L107" s="204">
        <f>L106+(inventory[[#This Row],[CO2_flux]]*AE107+inventory[[#This Row],[CH4_flux]]*AF107+inventory[[#This Row],[Gas1_flux]]*AG107+inventory[[#This Row],[Gas2_flux]]*AH107+inventory[[#This Row],[Gas3_flux]]*AI107+inventory[[#This Row],[Other_radfor]]*AJ107)/AGTP_CO2</f>
        <v>312.57320143698166</v>
      </c>
      <c r="N107" s="27">
        <v>9.1710934156580298E-14</v>
      </c>
      <c r="O107" s="27">
        <v>2.6178622814339397E-12</v>
      </c>
      <c r="P107" s="27">
        <f t="shared" si="14"/>
        <v>2.4282796713701204E-11</v>
      </c>
      <c r="Q107" s="27">
        <f t="shared" ref="Q107:R126" si="25">A_gas2*life_gas2*(1-EXP(-$A107/life_gas2))</f>
        <v>-3.5199999999999995E-12</v>
      </c>
      <c r="R107" s="183">
        <f t="shared" si="25"/>
        <v>-3.5199999999999995E-12</v>
      </c>
      <c r="S107" s="27">
        <v>5.4686202154112518E-16</v>
      </c>
      <c r="T107" s="27">
        <v>2.3423218898751263E-15</v>
      </c>
      <c r="U107" s="28">
        <f t="shared" si="15"/>
        <v>1.2807835695480999E-13</v>
      </c>
      <c r="V107" s="28">
        <f t="shared" si="16"/>
        <v>-2.8904923574954685E-15</v>
      </c>
      <c r="W107" s="28">
        <f t="shared" si="17"/>
        <v>4.2755019084120296E-14</v>
      </c>
      <c r="X107" s="29"/>
      <c r="Y107" s="27">
        <f t="shared" si="18"/>
        <v>0</v>
      </c>
      <c r="Z107" s="188" cm="1">
        <f t="array" ref="Z107">IF($A107&lt;=time_horizon,INDEX(N$7:N$507,time_horizon-$A107+1),0)</f>
        <v>0</v>
      </c>
      <c r="AA107" s="30" cm="1">
        <f t="array" ref="AA107">IF($A107&lt;=time_horizon,INDEX(O$7:O$507,time_horizon-$A107+1),0)</f>
        <v>0</v>
      </c>
      <c r="AB107" s="30" cm="1">
        <f t="array" ref="AB107">IF($A107&lt;=time_horizon,INDEX(P$7:P$507,time_horizon-$A107+1),0)</f>
        <v>0</v>
      </c>
      <c r="AC107" s="30" cm="1">
        <f t="array" ref="AC107">IF($A107&lt;=time_horizon,INDEX(Q$7:Q$507,time_horizon-$A107+1),0)</f>
        <v>0</v>
      </c>
      <c r="AD107" s="186" cm="1">
        <f t="array" ref="AD107">IF($A107&lt;=time_horizon,INDEX(R$7:R$507,time_horizon-$A107+1),0)</f>
        <v>0</v>
      </c>
      <c r="AE107" s="30" cm="1">
        <f t="array" ref="AE107">IF($A107&lt;=time_horizon,INDEX(S$7:S$507,time_horizon-$A107+1),0)</f>
        <v>0</v>
      </c>
      <c r="AF107" s="30" cm="1">
        <f t="array" ref="AF107">IF($A107&lt;=time_horizon,INDEX(T$7:T$507,time_horizon-$A107+1),0)</f>
        <v>0</v>
      </c>
      <c r="AG107" s="30" cm="1">
        <f t="array" ref="AG107">IF($A107&lt;=time_horizon,INDEX(U$7:U$507,time_horizon-$A107+1),0)</f>
        <v>0</v>
      </c>
      <c r="AH107" s="30" cm="1">
        <f t="array" ref="AH107">IF($A107&lt;=time_horizon,INDEX(V$7:V$507,time_horizon-$A107+1),0)</f>
        <v>0</v>
      </c>
      <c r="AI107" s="30" cm="1">
        <f t="array" ref="AI107">IF($A107&lt;=time_horizon,INDEX(W$7:W$507,time_horizon-$A107+1),0)</f>
        <v>0</v>
      </c>
      <c r="AJ107" s="30">
        <f t="shared" si="19"/>
        <v>8.0822163213617543E-2</v>
      </c>
    </row>
    <row r="108" spans="1:36" x14ac:dyDescent="0.2">
      <c r="A108" s="96">
        <v>101</v>
      </c>
      <c r="B108" s="3">
        <f>inventory[[#This Row],[Integrated_rad_forcing]]</f>
        <v>4.5252126556749176E-10</v>
      </c>
      <c r="C108" s="3">
        <f>inventory[[#This Row],[Temp_change]]</f>
        <v>1.3856794270660872E-12</v>
      </c>
      <c r="E108" s="118">
        <f>inventory[[#This Row],[CO2_net]]+inventory[[#This Row],[CH4_net]]*GWP_CH4+inventory[[#This Row],[gas1_net]]*GWP_gas1+inventory[[#This Row],[gas2_net]]*GWP_gas2+inventory[[#This Row],[gas3_net]]*GWP_gas3</f>
        <v>4918.8111920297824</v>
      </c>
      <c r="F108" s="118">
        <f>inventory[[#This Row],[CO2_net]]+inventory[[#This Row],[CH4_net]]*GTP_CH4+inventory[[#This Row],[gas1_net]]*GTP_gas1+inventory[[#This Row],[gas2_net]]*GTP_gas2+inventory[[#This Row],[gas3_net]]*GTP_gas3</f>
        <v>2570.9331000621351</v>
      </c>
      <c r="G108" s="199">
        <f t="shared" si="20"/>
        <v>4895.9693144692246</v>
      </c>
      <c r="H108" s="200">
        <f t="shared" si="21"/>
        <v>2536.9408756438452</v>
      </c>
      <c r="I108" s="201">
        <f t="shared" si="22"/>
        <v>4934.2128038396668</v>
      </c>
      <c r="J108" s="201">
        <f t="shared" si="23"/>
        <v>2535.3919834049634</v>
      </c>
      <c r="K108" s="199">
        <f>K107+(inventory[[#This Row],[CO2_flux]]*Z108+inventory[[#This Row],[CH4_flux]]*AA108+inventory[[#This Row],[Gas1_flux]]*AB108+inventory[[#This Row],[Gas2_flux]]*AC108+inventory[[#This Row],[Gas3_flux]]*AD108+inventory[[#This Row],[Other_radfor]])/AGWP_CO2</f>
        <v>217.55715512859908</v>
      </c>
      <c r="L108" s="201">
        <f>L107+(inventory[[#This Row],[CO2_flux]]*AE108+inventory[[#This Row],[CH4_flux]]*AF108+inventory[[#This Row],[Gas1_flux]]*AG108+inventory[[#This Row],[Gas2_flux]]*AH108+inventory[[#This Row],[Gas3_flux]]*AI108+inventory[[#This Row],[Other_radfor]]*AJ108)/AGTP_CO2</f>
        <v>312.57320143698166</v>
      </c>
      <c r="N108" s="16">
        <v>9.2427308363665656E-14</v>
      </c>
      <c r="O108" s="16">
        <v>2.617926092010946E-12</v>
      </c>
      <c r="P108" s="16">
        <f t="shared" si="14"/>
        <v>2.4438305473984316E-11</v>
      </c>
      <c r="Q108" s="16">
        <f t="shared" si="25"/>
        <v>-3.5199999999999995E-12</v>
      </c>
      <c r="R108" s="182">
        <f t="shared" si="25"/>
        <v>-3.5199999999999995E-12</v>
      </c>
      <c r="S108" s="16">
        <v>5.462009147983862E-16</v>
      </c>
      <c r="T108" s="16">
        <v>2.3272329639398644E-15</v>
      </c>
      <c r="U108" s="24">
        <f t="shared" si="15"/>
        <v>1.2731565868997144E-13</v>
      </c>
      <c r="V108" s="24">
        <f t="shared" si="16"/>
        <v>-2.8832459198003042E-15</v>
      </c>
      <c r="W108" s="24">
        <f t="shared" si="17"/>
        <v>4.2104802645438475E-14</v>
      </c>
      <c r="Y108" s="16">
        <f t="shared" si="18"/>
        <v>0</v>
      </c>
      <c r="Z108" s="187" cm="1">
        <f t="array" ref="Z108">IF($A108&lt;=time_horizon,INDEX(N$7:N$507,time_horizon-$A108+1),0)</f>
        <v>0</v>
      </c>
      <c r="AA108" s="184" cm="1">
        <f t="array" ref="AA108">IF($A108&lt;=time_horizon,INDEX(O$7:O$507,time_horizon-$A108+1),0)</f>
        <v>0</v>
      </c>
      <c r="AB108" s="184" cm="1">
        <f t="array" ref="AB108">IF($A108&lt;=time_horizon,INDEX(P$7:P$507,time_horizon-$A108+1),0)</f>
        <v>0</v>
      </c>
      <c r="AC108" s="184" cm="1">
        <f t="array" ref="AC108">IF($A108&lt;=time_horizon,INDEX(Q$7:Q$507,time_horizon-$A108+1),0)</f>
        <v>0</v>
      </c>
      <c r="AD108" s="185" cm="1">
        <f t="array" ref="AD108">IF($A108&lt;=time_horizon,INDEX(R$7:R$507,time_horizon-$A108+1),0)</f>
        <v>0</v>
      </c>
      <c r="AE108" s="17" cm="1">
        <f t="array" ref="AE108">IF($A108&lt;=time_horizon,INDEX(S$7:S$507,time_horizon-$A108+1),0)</f>
        <v>0</v>
      </c>
      <c r="AF108" s="17" cm="1">
        <f t="array" ref="AF108">IF($A108&lt;=time_horizon,INDEX(T$7:T$507,time_horizon-$A108+1),0)</f>
        <v>0</v>
      </c>
      <c r="AG108" s="17" cm="1">
        <f t="array" ref="AG108">IF($A108&lt;=time_horizon,INDEX(U$7:U$507,time_horizon-$A108+1),0)</f>
        <v>0</v>
      </c>
      <c r="AH108" s="17" cm="1">
        <f t="array" ref="AH108">IF($A108&lt;=time_horizon,INDEX(V$7:V$507,time_horizon-$A108+1),0)</f>
        <v>0</v>
      </c>
      <c r="AI108" s="17" cm="1">
        <f t="array" ref="AI108">IF($A108&lt;=time_horizon,INDEX(W$7:W$507,time_horizon-$A108+1),0)</f>
        <v>0</v>
      </c>
      <c r="AJ108" s="17">
        <f t="shared" si="19"/>
        <v>8.0822163213617543E-2</v>
      </c>
    </row>
    <row r="109" spans="1:36" x14ac:dyDescent="0.2">
      <c r="A109" s="96">
        <v>102</v>
      </c>
      <c r="B109" s="3">
        <f>inventory[[#This Row],[Integrated_rad_forcing]]</f>
        <v>4.5379445462445425E-10</v>
      </c>
      <c r="C109" s="3">
        <f>inventory[[#This Row],[Temp_change]]</f>
        <v>1.3658973728449146E-12</v>
      </c>
      <c r="E109" s="118">
        <f>inventory[[#This Row],[CO2_net]]+inventory[[#This Row],[CH4_net]]*GWP_CH4+inventory[[#This Row],[gas1_net]]*GWP_gas1+inventory[[#This Row],[gas2_net]]*GWP_gas2+inventory[[#This Row],[gas3_net]]*GWP_gas3</f>
        <v>4918.8111920297824</v>
      </c>
      <c r="F109" s="118">
        <f>inventory[[#This Row],[CO2_net]]+inventory[[#This Row],[CH4_net]]*GTP_CH4+inventory[[#This Row],[gas1_net]]*GTP_gas1+inventory[[#This Row],[gas2_net]]*GTP_gas2+inventory[[#This Row],[gas3_net]]*GTP_gas3</f>
        <v>2570.9331000621351</v>
      </c>
      <c r="G109" s="199">
        <f t="shared" si="20"/>
        <v>4872.0680991224317</v>
      </c>
      <c r="H109" s="200">
        <f t="shared" si="21"/>
        <v>2503.6743252689243</v>
      </c>
      <c r="I109" s="201">
        <f t="shared" si="22"/>
        <v>4948.0954348331397</v>
      </c>
      <c r="J109" s="201">
        <f t="shared" si="23"/>
        <v>2499.19655413902</v>
      </c>
      <c r="K109" s="199">
        <f>K108+(inventory[[#This Row],[CO2_flux]]*Z109+inventory[[#This Row],[CH4_flux]]*AA109+inventory[[#This Row],[Gas1_flux]]*AB109+inventory[[#This Row],[Gas2_flux]]*AC109+inventory[[#This Row],[Gas3_flux]]*AD109+inventory[[#This Row],[Other_radfor]])/AGWP_CO2</f>
        <v>217.55715512859908</v>
      </c>
      <c r="L109" s="201">
        <f>L108+(inventory[[#This Row],[CO2_flux]]*AE109+inventory[[#This Row],[CH4_flux]]*AF109+inventory[[#This Row],[Gas1_flux]]*AG109+inventory[[#This Row],[Gas2_flux]]*AH109+inventory[[#This Row],[Gas3_flux]]*AI109+inventory[[#This Row],[Other_radfor]]*AJ109)/AGTP_CO2</f>
        <v>312.57320143698166</v>
      </c>
      <c r="N109" s="16">
        <v>9.3142059058286304E-14</v>
      </c>
      <c r="O109" s="16">
        <v>2.6179849586069501E-12</v>
      </c>
      <c r="P109" s="16">
        <f t="shared" si="14"/>
        <v>2.4592534334030306E-11</v>
      </c>
      <c r="Q109" s="16">
        <f t="shared" si="25"/>
        <v>-3.5199999999999995E-12</v>
      </c>
      <c r="R109" s="182">
        <f t="shared" si="25"/>
        <v>-3.5199999999999995E-12</v>
      </c>
      <c r="S109" s="16">
        <v>5.4555712740242319E-16</v>
      </c>
      <c r="T109" s="16">
        <v>2.312896626167879E-15</v>
      </c>
      <c r="U109" s="24">
        <f t="shared" si="15"/>
        <v>1.265585082432524E-13</v>
      </c>
      <c r="V109" s="24">
        <f t="shared" si="16"/>
        <v>-2.8760392059010048E-15</v>
      </c>
      <c r="W109" s="24">
        <f t="shared" si="17"/>
        <v>4.1468151663210368E-14</v>
      </c>
      <c r="Y109" s="16">
        <f t="shared" si="18"/>
        <v>0</v>
      </c>
      <c r="Z109" s="187" cm="1">
        <f t="array" ref="Z109">IF($A109&lt;=time_horizon,INDEX(N$7:N$507,time_horizon-$A109+1),0)</f>
        <v>0</v>
      </c>
      <c r="AA109" s="184" cm="1">
        <f t="array" ref="AA109">IF($A109&lt;=time_horizon,INDEX(O$7:O$507,time_horizon-$A109+1),0)</f>
        <v>0</v>
      </c>
      <c r="AB109" s="184" cm="1">
        <f t="array" ref="AB109">IF($A109&lt;=time_horizon,INDEX(P$7:P$507,time_horizon-$A109+1),0)</f>
        <v>0</v>
      </c>
      <c r="AC109" s="184" cm="1">
        <f t="array" ref="AC109">IF($A109&lt;=time_horizon,INDEX(Q$7:Q$507,time_horizon-$A109+1),0)</f>
        <v>0</v>
      </c>
      <c r="AD109" s="185" cm="1">
        <f t="array" ref="AD109">IF($A109&lt;=time_horizon,INDEX(R$7:R$507,time_horizon-$A109+1),0)</f>
        <v>0</v>
      </c>
      <c r="AE109" s="17" cm="1">
        <f t="array" ref="AE109">IF($A109&lt;=time_horizon,INDEX(S$7:S$507,time_horizon-$A109+1),0)</f>
        <v>0</v>
      </c>
      <c r="AF109" s="17" cm="1">
        <f t="array" ref="AF109">IF($A109&lt;=time_horizon,INDEX(T$7:T$507,time_horizon-$A109+1),0)</f>
        <v>0</v>
      </c>
      <c r="AG109" s="17" cm="1">
        <f t="array" ref="AG109">IF($A109&lt;=time_horizon,INDEX(U$7:U$507,time_horizon-$A109+1),0)</f>
        <v>0</v>
      </c>
      <c r="AH109" s="17" cm="1">
        <f t="array" ref="AH109">IF($A109&lt;=time_horizon,INDEX(V$7:V$507,time_horizon-$A109+1),0)</f>
        <v>0</v>
      </c>
      <c r="AI109" s="17" cm="1">
        <f t="array" ref="AI109">IF($A109&lt;=time_horizon,INDEX(W$7:W$507,time_horizon-$A109+1),0)</f>
        <v>0</v>
      </c>
      <c r="AJ109" s="17">
        <f t="shared" si="19"/>
        <v>8.0822163213617543E-2</v>
      </c>
    </row>
    <row r="110" spans="1:36" x14ac:dyDescent="0.2">
      <c r="A110" s="96">
        <v>103</v>
      </c>
      <c r="B110" s="3">
        <f>inventory[[#This Row],[Integrated_rad_forcing]]</f>
        <v>4.550418132265171E-10</v>
      </c>
      <c r="C110" s="3">
        <f>inventory[[#This Row],[Temp_change]]</f>
        <v>1.3465179207252019E-12</v>
      </c>
      <c r="E110" s="118">
        <f>inventory[[#This Row],[CO2_net]]+inventory[[#This Row],[CH4_net]]*GWP_CH4+inventory[[#This Row],[gas1_net]]*GWP_gas1+inventory[[#This Row],[gas2_net]]*GWP_gas2+inventory[[#This Row],[gas3_net]]*GWP_gas3</f>
        <v>4918.8111920297824</v>
      </c>
      <c r="F110" s="118">
        <f>inventory[[#This Row],[CO2_net]]+inventory[[#This Row],[CH4_net]]*GTP_CH4+inventory[[#This Row],[gas1_net]]*GTP_gas1+inventory[[#This Row],[gas2_net]]*GTP_gas2+inventory[[#This Row],[gas3_net]]*GTP_gas3</f>
        <v>2570.9331000621351</v>
      </c>
      <c r="G110" s="199">
        <f t="shared" si="20"/>
        <v>4848.3382783695179</v>
      </c>
      <c r="H110" s="200">
        <f t="shared" si="21"/>
        <v>2470.9916491851177</v>
      </c>
      <c r="I110" s="201">
        <f t="shared" si="22"/>
        <v>4961.6964150601343</v>
      </c>
      <c r="J110" s="201">
        <f t="shared" si="23"/>
        <v>2463.7377701032833</v>
      </c>
      <c r="K110" s="199">
        <f>K109+(inventory[[#This Row],[CO2_flux]]*Z110+inventory[[#This Row],[CH4_flux]]*AA110+inventory[[#This Row],[Gas1_flux]]*AB110+inventory[[#This Row],[Gas2_flux]]*AC110+inventory[[#This Row],[Gas3_flux]]*AD110+inventory[[#This Row],[Other_radfor]])/AGWP_CO2</f>
        <v>217.55715512859908</v>
      </c>
      <c r="L110" s="201">
        <f>L109+(inventory[[#This Row],[CO2_flux]]*AE110+inventory[[#This Row],[CH4_flux]]*AF110+inventory[[#This Row],[Gas1_flux]]*AG110+inventory[[#This Row],[Gas2_flux]]*AH110+inventory[[#This Row],[Gas3_flux]]*AI110+inventory[[#This Row],[Other_radfor]]*AJ110)/AGTP_CO2</f>
        <v>312.57320143698166</v>
      </c>
      <c r="N110" s="16">
        <v>9.385521122910308E-14</v>
      </c>
      <c r="O110" s="16">
        <v>2.6180392642767573E-12</v>
      </c>
      <c r="P110" s="16">
        <f t="shared" si="14"/>
        <v>2.4745493827937797E-11</v>
      </c>
      <c r="Q110" s="16">
        <f t="shared" si="25"/>
        <v>-3.5199999999999995E-12</v>
      </c>
      <c r="R110" s="182">
        <f t="shared" si="25"/>
        <v>-3.5199999999999995E-12</v>
      </c>
      <c r="S110" s="16">
        <v>5.4493017860633238E-16</v>
      </c>
      <c r="T110" s="16">
        <v>2.2992567782642512E-15</v>
      </c>
      <c r="U110" s="24">
        <f t="shared" si="15"/>
        <v>1.2580686382884491E-13</v>
      </c>
      <c r="V110" s="24">
        <f t="shared" si="16"/>
        <v>-2.8688696441888113E-15</v>
      </c>
      <c r="W110" s="24">
        <f t="shared" si="17"/>
        <v>4.0844771855477229E-14</v>
      </c>
      <c r="Y110" s="16">
        <f t="shared" si="18"/>
        <v>0</v>
      </c>
      <c r="Z110" s="187" cm="1">
        <f t="array" ref="Z110">IF($A110&lt;=time_horizon,INDEX(N$7:N$507,time_horizon-$A110+1),0)</f>
        <v>0</v>
      </c>
      <c r="AA110" s="184" cm="1">
        <f t="array" ref="AA110">IF($A110&lt;=time_horizon,INDEX(O$7:O$507,time_horizon-$A110+1),0)</f>
        <v>0</v>
      </c>
      <c r="AB110" s="184" cm="1">
        <f t="array" ref="AB110">IF($A110&lt;=time_horizon,INDEX(P$7:P$507,time_horizon-$A110+1),0)</f>
        <v>0</v>
      </c>
      <c r="AC110" s="184" cm="1">
        <f t="array" ref="AC110">IF($A110&lt;=time_horizon,INDEX(Q$7:Q$507,time_horizon-$A110+1),0)</f>
        <v>0</v>
      </c>
      <c r="AD110" s="185" cm="1">
        <f t="array" ref="AD110">IF($A110&lt;=time_horizon,INDEX(R$7:R$507,time_horizon-$A110+1),0)</f>
        <v>0</v>
      </c>
      <c r="AE110" s="17" cm="1">
        <f t="array" ref="AE110">IF($A110&lt;=time_horizon,INDEX(S$7:S$507,time_horizon-$A110+1),0)</f>
        <v>0</v>
      </c>
      <c r="AF110" s="17" cm="1">
        <f t="array" ref="AF110">IF($A110&lt;=time_horizon,INDEX(T$7:T$507,time_horizon-$A110+1),0)</f>
        <v>0</v>
      </c>
      <c r="AG110" s="17" cm="1">
        <f t="array" ref="AG110">IF($A110&lt;=time_horizon,INDEX(U$7:U$507,time_horizon-$A110+1),0)</f>
        <v>0</v>
      </c>
      <c r="AH110" s="17" cm="1">
        <f t="array" ref="AH110">IF($A110&lt;=time_horizon,INDEX(V$7:V$507,time_horizon-$A110+1),0)</f>
        <v>0</v>
      </c>
      <c r="AI110" s="17" cm="1">
        <f t="array" ref="AI110">IF($A110&lt;=time_horizon,INDEX(W$7:W$507,time_horizon-$A110+1),0)</f>
        <v>0</v>
      </c>
      <c r="AJ110" s="17">
        <f t="shared" si="19"/>
        <v>8.0822163213617543E-2</v>
      </c>
    </row>
    <row r="111" spans="1:36" x14ac:dyDescent="0.2">
      <c r="A111" s="96">
        <v>104</v>
      </c>
      <c r="B111" s="3">
        <f>inventory[[#This Row],[Integrated_rad_forcing]]</f>
        <v>4.5626389183021304E-10</v>
      </c>
      <c r="C111" s="3">
        <f>inventory[[#This Row],[Temp_change]]</f>
        <v>1.3275323746892623E-12</v>
      </c>
      <c r="E111" s="118">
        <f>inventory[[#This Row],[CO2_net]]+inventory[[#This Row],[CH4_net]]*GWP_CH4+inventory[[#This Row],[gas1_net]]*GWP_gas1+inventory[[#This Row],[gas2_net]]*GWP_gas2+inventory[[#This Row],[gas3_net]]*GWP_gas3</f>
        <v>4918.8111920297824</v>
      </c>
      <c r="F111" s="118">
        <f>inventory[[#This Row],[CO2_net]]+inventory[[#This Row],[CH4_net]]*GTP_CH4+inventory[[#This Row],[gas1_net]]*GTP_gas1+inventory[[#This Row],[gas2_net]]*GTP_gas2+inventory[[#This Row],[gas3_net]]*GTP_gas3</f>
        <v>2570.9331000621351</v>
      </c>
      <c r="G111" s="199">
        <f t="shared" si="20"/>
        <v>4824.7793491482889</v>
      </c>
      <c r="H111" s="200">
        <f t="shared" si="21"/>
        <v>2438.8840197078998</v>
      </c>
      <c r="I111" s="201">
        <f t="shared" si="22"/>
        <v>4975.0217466024942</v>
      </c>
      <c r="J111" s="201">
        <f t="shared" si="23"/>
        <v>2428.9997201042256</v>
      </c>
      <c r="K111" s="199">
        <f>K110+(inventory[[#This Row],[CO2_flux]]*Z111+inventory[[#This Row],[CH4_flux]]*AA111+inventory[[#This Row],[Gas1_flux]]*AB111+inventory[[#This Row],[Gas2_flux]]*AC111+inventory[[#This Row],[Gas3_flux]]*AD111+inventory[[#This Row],[Other_radfor]])/AGWP_CO2</f>
        <v>217.55715512859908</v>
      </c>
      <c r="L111" s="201">
        <f>L110+(inventory[[#This Row],[CO2_flux]]*AE111+inventory[[#This Row],[CH4_flux]]*AF111+inventory[[#This Row],[Gas1_flux]]*AG111+inventory[[#This Row],[Gas2_flux]]*AH111+inventory[[#This Row],[Gas3_flux]]*AI111+inventory[[#This Row],[Other_radfor]]*AJ111)/AGTP_CO2</f>
        <v>312.57320143698166</v>
      </c>
      <c r="N111" s="16">
        <v>9.4566789237886419E-14</v>
      </c>
      <c r="O111" s="16">
        <v>2.6180893623964617E-12</v>
      </c>
      <c r="P111" s="16">
        <f t="shared" si="14"/>
        <v>2.4897194403105496E-11</v>
      </c>
      <c r="Q111" s="16">
        <f t="shared" si="25"/>
        <v>-3.5199999999999995E-12</v>
      </c>
      <c r="R111" s="182">
        <f t="shared" si="25"/>
        <v>-3.5199999999999995E-12</v>
      </c>
      <c r="S111" s="16">
        <v>5.4431960026055613E-16</v>
      </c>
      <c r="T111" s="16">
        <v>2.2862615287848989E-15</v>
      </c>
      <c r="U111" s="24">
        <f t="shared" si="15"/>
        <v>1.2506068376019141E-13</v>
      </c>
      <c r="V111" s="24">
        <f t="shared" si="16"/>
        <v>-2.8617349470762475E-15</v>
      </c>
      <c r="W111" s="24">
        <f t="shared" si="17"/>
        <v>4.0234375164819003E-14</v>
      </c>
      <c r="Y111" s="16">
        <f t="shared" si="18"/>
        <v>0</v>
      </c>
      <c r="Z111" s="187" cm="1">
        <f t="array" ref="Z111">IF($A111&lt;=time_horizon,INDEX(N$7:N$507,time_horizon-$A111+1),0)</f>
        <v>0</v>
      </c>
      <c r="AA111" s="184" cm="1">
        <f t="array" ref="AA111">IF($A111&lt;=time_horizon,INDEX(O$7:O$507,time_horizon-$A111+1),0)</f>
        <v>0</v>
      </c>
      <c r="AB111" s="184" cm="1">
        <f t="array" ref="AB111">IF($A111&lt;=time_horizon,INDEX(P$7:P$507,time_horizon-$A111+1),0)</f>
        <v>0</v>
      </c>
      <c r="AC111" s="184" cm="1">
        <f t="array" ref="AC111">IF($A111&lt;=time_horizon,INDEX(Q$7:Q$507,time_horizon-$A111+1),0)</f>
        <v>0</v>
      </c>
      <c r="AD111" s="185" cm="1">
        <f t="array" ref="AD111">IF($A111&lt;=time_horizon,INDEX(R$7:R$507,time_horizon-$A111+1),0)</f>
        <v>0</v>
      </c>
      <c r="AE111" s="17" cm="1">
        <f t="array" ref="AE111">IF($A111&lt;=time_horizon,INDEX(S$7:S$507,time_horizon-$A111+1),0)</f>
        <v>0</v>
      </c>
      <c r="AF111" s="17" cm="1">
        <f t="array" ref="AF111">IF($A111&lt;=time_horizon,INDEX(T$7:T$507,time_horizon-$A111+1),0)</f>
        <v>0</v>
      </c>
      <c r="AG111" s="17" cm="1">
        <f t="array" ref="AG111">IF($A111&lt;=time_horizon,INDEX(U$7:U$507,time_horizon-$A111+1),0)</f>
        <v>0</v>
      </c>
      <c r="AH111" s="17" cm="1">
        <f t="array" ref="AH111">IF($A111&lt;=time_horizon,INDEX(V$7:V$507,time_horizon-$A111+1),0)</f>
        <v>0</v>
      </c>
      <c r="AI111" s="17" cm="1">
        <f t="array" ref="AI111">IF($A111&lt;=time_horizon,INDEX(W$7:W$507,time_horizon-$A111+1),0)</f>
        <v>0</v>
      </c>
      <c r="AJ111" s="17">
        <f t="shared" si="19"/>
        <v>8.0822163213617543E-2</v>
      </c>
    </row>
    <row r="112" spans="1:36" x14ac:dyDescent="0.2">
      <c r="A112" s="96">
        <v>105</v>
      </c>
      <c r="B112" s="3">
        <f>inventory[[#This Row],[Integrated_rad_forcing]]</f>
        <v>4.5746122891859839E-10</v>
      </c>
      <c r="C112" s="3">
        <f>inventory[[#This Row],[Temp_change]]</f>
        <v>1.308932225114032E-12</v>
      </c>
      <c r="E112" s="118">
        <f>inventory[[#This Row],[CO2_net]]+inventory[[#This Row],[CH4_net]]*GWP_CH4+inventory[[#This Row],[gas1_net]]*GWP_gas1+inventory[[#This Row],[gas2_net]]*GWP_gas2+inventory[[#This Row],[gas3_net]]*GWP_gas3</f>
        <v>4918.8111920297824</v>
      </c>
      <c r="F112" s="118">
        <f>inventory[[#This Row],[CO2_net]]+inventory[[#This Row],[CH4_net]]*GTP_CH4+inventory[[#This Row],[gas1_net]]*GTP_gas1+inventory[[#This Row],[gas2_net]]*GTP_gas2+inventory[[#This Row],[gas3_net]]*GTP_gas3</f>
        <v>2570.9331000621351</v>
      </c>
      <c r="G112" s="199">
        <f t="shared" si="20"/>
        <v>4801.390769640152</v>
      </c>
      <c r="H112" s="200">
        <f t="shared" si="21"/>
        <v>2407.3426418124341</v>
      </c>
      <c r="I112" s="201">
        <f t="shared" si="22"/>
        <v>4988.0773009853674</v>
      </c>
      <c r="J112" s="201">
        <f t="shared" si="23"/>
        <v>2394.9668339964901</v>
      </c>
      <c r="K112" s="199">
        <f>K111+(inventory[[#This Row],[CO2_flux]]*Z112+inventory[[#This Row],[CH4_flux]]*AA112+inventory[[#This Row],[Gas1_flux]]*AB112+inventory[[#This Row],[Gas2_flux]]*AC112+inventory[[#This Row],[Gas3_flux]]*AD112+inventory[[#This Row],[Other_radfor]])/AGWP_CO2</f>
        <v>217.55715512859908</v>
      </c>
      <c r="L112" s="201">
        <f>L111+(inventory[[#This Row],[CO2_flux]]*AE112+inventory[[#This Row],[CH4_flux]]*AF112+inventory[[#This Row],[Gas1_flux]]*AG112+inventory[[#This Row],[Gas2_flux]]*AH112+inventory[[#This Row],[Gas3_flux]]*AI112+inventory[[#This Row],[Other_radfor]]*AJ112)/AGTP_CO2</f>
        <v>312.57320143698166</v>
      </c>
      <c r="N112" s="16">
        <v>9.5276816836319198E-14</v>
      </c>
      <c r="O112" s="16">
        <v>2.618135578962924E-12</v>
      </c>
      <c r="P112" s="16">
        <f t="shared" si="14"/>
        <v>2.5047646420945788E-11</v>
      </c>
      <c r="Q112" s="16">
        <f t="shared" si="25"/>
        <v>-3.5199999999999995E-12</v>
      </c>
      <c r="R112" s="182">
        <f t="shared" si="25"/>
        <v>-3.5199999999999995E-12</v>
      </c>
      <c r="S112" s="16">
        <v>5.437249365252661E-16</v>
      </c>
      <c r="T112" s="16">
        <v>2.2738628825957966E-15</v>
      </c>
      <c r="U112" s="24">
        <f t="shared" si="15"/>
        <v>1.2431992647616361E-13</v>
      </c>
      <c r="V112" s="24">
        <f t="shared" si="16"/>
        <v>-2.8546330791313618E-15</v>
      </c>
      <c r="W112" s="24">
        <f t="shared" si="17"/>
        <v>3.9636679648361629E-14</v>
      </c>
      <c r="Y112" s="16">
        <f t="shared" si="18"/>
        <v>0</v>
      </c>
      <c r="Z112" s="187" cm="1">
        <f t="array" ref="Z112">IF($A112&lt;=time_horizon,INDEX(N$7:N$507,time_horizon-$A112+1),0)</f>
        <v>0</v>
      </c>
      <c r="AA112" s="184" cm="1">
        <f t="array" ref="AA112">IF($A112&lt;=time_horizon,INDEX(O$7:O$507,time_horizon-$A112+1),0)</f>
        <v>0</v>
      </c>
      <c r="AB112" s="184" cm="1">
        <f t="array" ref="AB112">IF($A112&lt;=time_horizon,INDEX(P$7:P$507,time_horizon-$A112+1),0)</f>
        <v>0</v>
      </c>
      <c r="AC112" s="184" cm="1">
        <f t="array" ref="AC112">IF($A112&lt;=time_horizon,INDEX(Q$7:Q$507,time_horizon-$A112+1),0)</f>
        <v>0</v>
      </c>
      <c r="AD112" s="185" cm="1">
        <f t="array" ref="AD112">IF($A112&lt;=time_horizon,INDEX(R$7:R$507,time_horizon-$A112+1),0)</f>
        <v>0</v>
      </c>
      <c r="AE112" s="17" cm="1">
        <f t="array" ref="AE112">IF($A112&lt;=time_horizon,INDEX(S$7:S$507,time_horizon-$A112+1),0)</f>
        <v>0</v>
      </c>
      <c r="AF112" s="17" cm="1">
        <f t="array" ref="AF112">IF($A112&lt;=time_horizon,INDEX(T$7:T$507,time_horizon-$A112+1),0)</f>
        <v>0</v>
      </c>
      <c r="AG112" s="17" cm="1">
        <f t="array" ref="AG112">IF($A112&lt;=time_horizon,INDEX(U$7:U$507,time_horizon-$A112+1),0)</f>
        <v>0</v>
      </c>
      <c r="AH112" s="17" cm="1">
        <f t="array" ref="AH112">IF($A112&lt;=time_horizon,INDEX(V$7:V$507,time_horizon-$A112+1),0)</f>
        <v>0</v>
      </c>
      <c r="AI112" s="17" cm="1">
        <f t="array" ref="AI112">IF($A112&lt;=time_horizon,INDEX(W$7:W$507,time_horizon-$A112+1),0)</f>
        <v>0</v>
      </c>
      <c r="AJ112" s="17">
        <f t="shared" si="19"/>
        <v>8.0822163213617543E-2</v>
      </c>
    </row>
    <row r="113" spans="1:36" x14ac:dyDescent="0.2">
      <c r="A113" s="96">
        <v>106</v>
      </c>
      <c r="B113" s="3">
        <f>inventory[[#This Row],[Integrated_rad_forcing]]</f>
        <v>4.5863435126472435E-10</v>
      </c>
      <c r="C113" s="3">
        <f>inventory[[#This Row],[Temp_change]]</f>
        <v>1.2907091452336978E-12</v>
      </c>
      <c r="E113" s="118">
        <f>inventory[[#This Row],[CO2_net]]+inventory[[#This Row],[CH4_net]]*GWP_CH4+inventory[[#This Row],[gas1_net]]*GWP_gas1+inventory[[#This Row],[gas2_net]]*GWP_gas2+inventory[[#This Row],[gas3_net]]*GWP_gas3</f>
        <v>4918.8111920297824</v>
      </c>
      <c r="F113" s="118">
        <f>inventory[[#This Row],[CO2_net]]+inventory[[#This Row],[CH4_net]]*GTP_CH4+inventory[[#This Row],[gas1_net]]*GTP_gas1+inventory[[#This Row],[gas2_net]]*GTP_gas2+inventory[[#This Row],[gas3_net]]*GTP_gas3</f>
        <v>2570.9331000621351</v>
      </c>
      <c r="G113" s="199">
        <f t="shared" si="20"/>
        <v>4778.1719613786563</v>
      </c>
      <c r="H113" s="200">
        <f t="shared" si="21"/>
        <v>2376.3587590973857</v>
      </c>
      <c r="I113" s="201">
        <f t="shared" si="22"/>
        <v>5000.8688220500535</v>
      </c>
      <c r="J113" s="201">
        <f t="shared" si="23"/>
        <v>2361.6238762105231</v>
      </c>
      <c r="K113" s="199">
        <f>K112+(inventory[[#This Row],[CO2_flux]]*Z113+inventory[[#This Row],[CH4_flux]]*AA113+inventory[[#This Row],[Gas1_flux]]*AB113+inventory[[#This Row],[Gas2_flux]]*AC113+inventory[[#This Row],[Gas3_flux]]*AD113+inventory[[#This Row],[Other_radfor]])/AGWP_CO2</f>
        <v>217.55715512859908</v>
      </c>
      <c r="L113" s="201">
        <f>L112+(inventory[[#This Row],[CO2_flux]]*AE113+inventory[[#This Row],[CH4_flux]]*AF113+inventory[[#This Row],[Gas1_flux]]*AG113+inventory[[#This Row],[Gas2_flux]]*AH113+inventory[[#This Row],[Gas3_flux]]*AI113+inventory[[#This Row],[Other_radfor]]*AJ113)/AGTP_CO2</f>
        <v>312.57320143698166</v>
      </c>
      <c r="N113" s="16">
        <v>9.5985317182346354E-14</v>
      </c>
      <c r="O113" s="16">
        <v>2.6181782147150873E-12</v>
      </c>
      <c r="P113" s="16">
        <f t="shared" si="14"/>
        <v>2.5196860157592406E-11</v>
      </c>
      <c r="Q113" s="16">
        <f t="shared" si="25"/>
        <v>-3.5199999999999995E-12</v>
      </c>
      <c r="R113" s="182">
        <f t="shared" si="25"/>
        <v>-3.5199999999999995E-12</v>
      </c>
      <c r="S113" s="16">
        <v>5.4314574358458774E-16</v>
      </c>
      <c r="T113" s="16">
        <v>2.262016452664617E-15</v>
      </c>
      <c r="U113" s="24">
        <f t="shared" si="15"/>
        <v>1.2358455056399712E-13</v>
      </c>
      <c r="V113" s="24">
        <f t="shared" si="16"/>
        <v>-2.8475622287883819E-15</v>
      </c>
      <c r="W113" s="24">
        <f t="shared" si="17"/>
        <v>3.9051409367194222E-14</v>
      </c>
      <c r="Y113" s="16">
        <f t="shared" si="18"/>
        <v>0</v>
      </c>
      <c r="Z113" s="187" cm="1">
        <f t="array" ref="Z113">IF($A113&lt;=time_horizon,INDEX(N$7:N$507,time_horizon-$A113+1),0)</f>
        <v>0</v>
      </c>
      <c r="AA113" s="184" cm="1">
        <f t="array" ref="AA113">IF($A113&lt;=time_horizon,INDEX(O$7:O$507,time_horizon-$A113+1),0)</f>
        <v>0</v>
      </c>
      <c r="AB113" s="184" cm="1">
        <f t="array" ref="AB113">IF($A113&lt;=time_horizon,INDEX(P$7:P$507,time_horizon-$A113+1),0)</f>
        <v>0</v>
      </c>
      <c r="AC113" s="184" cm="1">
        <f t="array" ref="AC113">IF($A113&lt;=time_horizon,INDEX(Q$7:Q$507,time_horizon-$A113+1),0)</f>
        <v>0</v>
      </c>
      <c r="AD113" s="185" cm="1">
        <f t="array" ref="AD113">IF($A113&lt;=time_horizon,INDEX(R$7:R$507,time_horizon-$A113+1),0)</f>
        <v>0</v>
      </c>
      <c r="AE113" s="17" cm="1">
        <f t="array" ref="AE113">IF($A113&lt;=time_horizon,INDEX(S$7:S$507,time_horizon-$A113+1),0)</f>
        <v>0</v>
      </c>
      <c r="AF113" s="17" cm="1">
        <f t="array" ref="AF113">IF($A113&lt;=time_horizon,INDEX(T$7:T$507,time_horizon-$A113+1),0)</f>
        <v>0</v>
      </c>
      <c r="AG113" s="17" cm="1">
        <f t="array" ref="AG113">IF($A113&lt;=time_horizon,INDEX(U$7:U$507,time_horizon-$A113+1),0)</f>
        <v>0</v>
      </c>
      <c r="AH113" s="17" cm="1">
        <f t="array" ref="AH113">IF($A113&lt;=time_horizon,INDEX(V$7:V$507,time_horizon-$A113+1),0)</f>
        <v>0</v>
      </c>
      <c r="AI113" s="17" cm="1">
        <f t="array" ref="AI113">IF($A113&lt;=time_horizon,INDEX(W$7:W$507,time_horizon-$A113+1),0)</f>
        <v>0</v>
      </c>
      <c r="AJ113" s="17">
        <f t="shared" si="19"/>
        <v>8.0822163213617543E-2</v>
      </c>
    </row>
    <row r="114" spans="1:36" x14ac:dyDescent="0.2">
      <c r="A114" s="96">
        <v>107</v>
      </c>
      <c r="B114" s="3">
        <f>inventory[[#This Row],[Integrated_rad_forcing]]</f>
        <v>4.5978377418921152E-10</v>
      </c>
      <c r="C114" s="3">
        <f>inventory[[#This Row],[Temp_change]]</f>
        <v>1.2728549876096721E-12</v>
      </c>
      <c r="E114" s="118">
        <f>inventory[[#This Row],[CO2_net]]+inventory[[#This Row],[CH4_net]]*GWP_CH4+inventory[[#This Row],[gas1_net]]*GWP_gas1+inventory[[#This Row],[gas2_net]]*GWP_gas2+inventory[[#This Row],[gas3_net]]*GWP_gas3</f>
        <v>4918.8111920297824</v>
      </c>
      <c r="F114" s="118">
        <f>inventory[[#This Row],[CO2_net]]+inventory[[#This Row],[CH4_net]]*GTP_CH4+inventory[[#This Row],[gas1_net]]*GTP_gas1+inventory[[#This Row],[gas2_net]]*GTP_gas2+inventory[[#This Row],[gas3_net]]*GTP_gas3</f>
        <v>2570.9331000621351</v>
      </c>
      <c r="G114" s="199">
        <f t="shared" si="20"/>
        <v>4755.122311259147</v>
      </c>
      <c r="H114" s="200">
        <f t="shared" si="21"/>
        <v>2345.923659340112</v>
      </c>
      <c r="I114" s="201">
        <f t="shared" si="22"/>
        <v>5013.4019287625506</v>
      </c>
      <c r="J114" s="201">
        <f t="shared" si="23"/>
        <v>2328.9559392936503</v>
      </c>
      <c r="K114" s="199">
        <f>K113+(inventory[[#This Row],[CO2_flux]]*Z114+inventory[[#This Row],[CH4_flux]]*AA114+inventory[[#This Row],[Gas1_flux]]*AB114+inventory[[#This Row],[Gas2_flux]]*AC114+inventory[[#This Row],[Gas3_flux]]*AD114+inventory[[#This Row],[Other_radfor]])/AGWP_CO2</f>
        <v>217.55715512859908</v>
      </c>
      <c r="L114" s="201">
        <f>L113+(inventory[[#This Row],[CO2_flux]]*AE114+inventory[[#This Row],[CH4_flux]]*AF114+inventory[[#This Row],[Gas1_flux]]*AG114+inventory[[#This Row],[Gas2_flux]]*AH114+inventory[[#This Row],[Gas3_flux]]*AI114+inventory[[#This Row],[Other_radfor]]*AJ114)/AGTP_CO2</f>
        <v>312.57320143698166</v>
      </c>
      <c r="N114" s="16">
        <v>9.669231285608333E-14</v>
      </c>
      <c r="O114" s="16">
        <v>2.6182175470909358E-12</v>
      </c>
      <c r="P114" s="16">
        <f t="shared" si="14"/>
        <v>2.5344845804602354E-11</v>
      </c>
      <c r="Q114" s="16">
        <f t="shared" si="25"/>
        <v>-3.5199999999999995E-12</v>
      </c>
      <c r="R114" s="182">
        <f t="shared" si="25"/>
        <v>-3.5199999999999995E-12</v>
      </c>
      <c r="S114" s="16">
        <v>5.4258158936327678E-16</v>
      </c>
      <c r="T114" s="16">
        <v>2.2506811926484276E-15</v>
      </c>
      <c r="U114" s="24">
        <f t="shared" si="15"/>
        <v>1.2285451477934859E-13</v>
      </c>
      <c r="V114" s="24">
        <f t="shared" si="16"/>
        <v>-2.8405207832333828E-15</v>
      </c>
      <c r="W114" s="24">
        <f t="shared" si="17"/>
        <v>3.8478294275546926E-14</v>
      </c>
      <c r="Y114" s="16">
        <f t="shared" si="18"/>
        <v>0</v>
      </c>
      <c r="Z114" s="187" cm="1">
        <f t="array" ref="Z114">IF($A114&lt;=time_horizon,INDEX(N$7:N$507,time_horizon-$A114+1),0)</f>
        <v>0</v>
      </c>
      <c r="AA114" s="184" cm="1">
        <f t="array" ref="AA114">IF($A114&lt;=time_horizon,INDEX(O$7:O$507,time_horizon-$A114+1),0)</f>
        <v>0</v>
      </c>
      <c r="AB114" s="184" cm="1">
        <f t="array" ref="AB114">IF($A114&lt;=time_horizon,INDEX(P$7:P$507,time_horizon-$A114+1),0)</f>
        <v>0</v>
      </c>
      <c r="AC114" s="184" cm="1">
        <f t="array" ref="AC114">IF($A114&lt;=time_horizon,INDEX(Q$7:Q$507,time_horizon-$A114+1),0)</f>
        <v>0</v>
      </c>
      <c r="AD114" s="185" cm="1">
        <f t="array" ref="AD114">IF($A114&lt;=time_horizon,INDEX(R$7:R$507,time_horizon-$A114+1),0)</f>
        <v>0</v>
      </c>
      <c r="AE114" s="17" cm="1">
        <f t="array" ref="AE114">IF($A114&lt;=time_horizon,INDEX(S$7:S$507,time_horizon-$A114+1),0)</f>
        <v>0</v>
      </c>
      <c r="AF114" s="17" cm="1">
        <f t="array" ref="AF114">IF($A114&lt;=time_horizon,INDEX(T$7:T$507,time_horizon-$A114+1),0)</f>
        <v>0</v>
      </c>
      <c r="AG114" s="17" cm="1">
        <f t="array" ref="AG114">IF($A114&lt;=time_horizon,INDEX(U$7:U$507,time_horizon-$A114+1),0)</f>
        <v>0</v>
      </c>
      <c r="AH114" s="17" cm="1">
        <f t="array" ref="AH114">IF($A114&lt;=time_horizon,INDEX(V$7:V$507,time_horizon-$A114+1),0)</f>
        <v>0</v>
      </c>
      <c r="AI114" s="17" cm="1">
        <f t="array" ref="AI114">IF($A114&lt;=time_horizon,INDEX(W$7:W$507,time_horizon-$A114+1),0)</f>
        <v>0</v>
      </c>
      <c r="AJ114" s="17">
        <f t="shared" si="19"/>
        <v>8.0822163213617543E-2</v>
      </c>
    </row>
    <row r="115" spans="1:36" x14ac:dyDescent="0.2">
      <c r="A115" s="96">
        <v>108</v>
      </c>
      <c r="B115" s="3">
        <f>inventory[[#This Row],[Integrated_rad_forcing]]</f>
        <v>4.609100018120655E-10</v>
      </c>
      <c r="C115" s="3">
        <f>inventory[[#This Row],[Temp_change]]</f>
        <v>1.2553617806162825E-12</v>
      </c>
      <c r="E115" s="118">
        <f>inventory[[#This Row],[CO2_net]]+inventory[[#This Row],[CH4_net]]*GWP_CH4+inventory[[#This Row],[gas1_net]]*GWP_gas1+inventory[[#This Row],[gas2_net]]*GWP_gas2+inventory[[#This Row],[gas3_net]]*GWP_gas3</f>
        <v>4918.8111920297824</v>
      </c>
      <c r="F115" s="118">
        <f>inventory[[#This Row],[CO2_net]]+inventory[[#This Row],[CH4_net]]*GTP_CH4+inventory[[#This Row],[gas1_net]]*GTP_gas1+inventory[[#This Row],[gas2_net]]*GTP_gas2+inventory[[#This Row],[gas3_net]]*GTP_gas3</f>
        <v>2570.9331000621351</v>
      </c>
      <c r="G115" s="199">
        <f t="shared" si="20"/>
        <v>4732.2411734549141</v>
      </c>
      <c r="H115" s="200">
        <f t="shared" si="21"/>
        <v>2316.0286796649452</v>
      </c>
      <c r="I115" s="201">
        <f t="shared" si="22"/>
        <v>5025.6821179593062</v>
      </c>
      <c r="J115" s="201">
        <f t="shared" si="23"/>
        <v>2296.9484374799076</v>
      </c>
      <c r="K115" s="199">
        <f>K114+(inventory[[#This Row],[CO2_flux]]*Z115+inventory[[#This Row],[CH4_flux]]*AA115+inventory[[#This Row],[Gas1_flux]]*AB115+inventory[[#This Row],[Gas2_flux]]*AC115+inventory[[#This Row],[Gas3_flux]]*AD115+inventory[[#This Row],[Other_radfor]])/AGWP_CO2</f>
        <v>217.55715512859908</v>
      </c>
      <c r="L115" s="201">
        <f>L114+(inventory[[#This Row],[CO2_flux]]*AE115+inventory[[#This Row],[CH4_flux]]*AF115+inventory[[#This Row],[Gas1_flux]]*AG115+inventory[[#This Row],[Gas2_flux]]*AH115+inventory[[#This Row],[Gas3_flux]]*AI115+inventory[[#This Row],[Other_radfor]]*AJ115)/AGTP_CO2</f>
        <v>312.57320143698166</v>
      </c>
      <c r="N115" s="16">
        <v>9.7397825875295436E-14</v>
      </c>
      <c r="O115" s="16">
        <v>2.6182538320328308E-12</v>
      </c>
      <c r="P115" s="16">
        <f t="shared" si="14"/>
        <v>2.5491613469651966E-11</v>
      </c>
      <c r="Q115" s="16">
        <f t="shared" si="25"/>
        <v>-3.5199999999999995E-12</v>
      </c>
      <c r="R115" s="182">
        <f t="shared" si="25"/>
        <v>-3.5199999999999995E-12</v>
      </c>
      <c r="S115" s="16">
        <v>5.420320532463756E-16</v>
      </c>
      <c r="T115" s="16">
        <v>2.2398191488383652E-15</v>
      </c>
      <c r="U115" s="24">
        <f t="shared" si="15"/>
        <v>1.2212977806380063E-13</v>
      </c>
      <c r="V115" s="24">
        <f t="shared" si="16"/>
        <v>-2.8335073061086169E-15</v>
      </c>
      <c r="W115" s="24">
        <f t="shared" si="17"/>
        <v>3.7917070110034094E-14</v>
      </c>
      <c r="Y115" s="16">
        <f t="shared" si="18"/>
        <v>0</v>
      </c>
      <c r="Z115" s="187" cm="1">
        <f t="array" ref="Z115">IF($A115&lt;=time_horizon,INDEX(N$7:N$507,time_horizon-$A115+1),0)</f>
        <v>0</v>
      </c>
      <c r="AA115" s="184" cm="1">
        <f t="array" ref="AA115">IF($A115&lt;=time_horizon,INDEX(O$7:O$507,time_horizon-$A115+1),0)</f>
        <v>0</v>
      </c>
      <c r="AB115" s="184" cm="1">
        <f t="array" ref="AB115">IF($A115&lt;=time_horizon,INDEX(P$7:P$507,time_horizon-$A115+1),0)</f>
        <v>0</v>
      </c>
      <c r="AC115" s="184" cm="1">
        <f t="array" ref="AC115">IF($A115&lt;=time_horizon,INDEX(Q$7:Q$507,time_horizon-$A115+1),0)</f>
        <v>0</v>
      </c>
      <c r="AD115" s="185" cm="1">
        <f t="array" ref="AD115">IF($A115&lt;=time_horizon,INDEX(R$7:R$507,time_horizon-$A115+1),0)</f>
        <v>0</v>
      </c>
      <c r="AE115" s="17" cm="1">
        <f t="array" ref="AE115">IF($A115&lt;=time_horizon,INDEX(S$7:S$507,time_horizon-$A115+1),0)</f>
        <v>0</v>
      </c>
      <c r="AF115" s="17" cm="1">
        <f t="array" ref="AF115">IF($A115&lt;=time_horizon,INDEX(T$7:T$507,time_horizon-$A115+1),0)</f>
        <v>0</v>
      </c>
      <c r="AG115" s="17" cm="1">
        <f t="array" ref="AG115">IF($A115&lt;=time_horizon,INDEX(U$7:U$507,time_horizon-$A115+1),0)</f>
        <v>0</v>
      </c>
      <c r="AH115" s="17" cm="1">
        <f t="array" ref="AH115">IF($A115&lt;=time_horizon,INDEX(V$7:V$507,time_horizon-$A115+1),0)</f>
        <v>0</v>
      </c>
      <c r="AI115" s="17" cm="1">
        <f t="array" ref="AI115">IF($A115&lt;=time_horizon,INDEX(W$7:W$507,time_horizon-$A115+1),0)</f>
        <v>0</v>
      </c>
      <c r="AJ115" s="17">
        <f t="shared" si="19"/>
        <v>8.0822163213617543E-2</v>
      </c>
    </row>
    <row r="116" spans="1:36" x14ac:dyDescent="0.2">
      <c r="A116" s="96">
        <v>109</v>
      </c>
      <c r="B116" s="3">
        <f>inventory[[#This Row],[Integrated_rad_forcing]]</f>
        <v>4.6201352729886849E-10</v>
      </c>
      <c r="C116" s="3">
        <f>inventory[[#This Row],[Temp_change]]</f>
        <v>1.2382217249493553E-12</v>
      </c>
      <c r="E116" s="118">
        <f>inventory[[#This Row],[CO2_net]]+inventory[[#This Row],[CH4_net]]*GWP_CH4+inventory[[#This Row],[gas1_net]]*GWP_gas1+inventory[[#This Row],[gas2_net]]*GWP_gas2+inventory[[#This Row],[gas3_net]]*GWP_gas3</f>
        <v>4918.8111920297824</v>
      </c>
      <c r="F116" s="118">
        <f>inventory[[#This Row],[CO2_net]]+inventory[[#This Row],[CH4_net]]*GTP_CH4+inventory[[#This Row],[gas1_net]]*GTP_gas1+inventory[[#This Row],[gas2_net]]*GTP_gas2+inventory[[#This Row],[gas3_net]]*GTP_gas3</f>
        <v>2570.9331000621351</v>
      </c>
      <c r="G116" s="199">
        <f t="shared" si="20"/>
        <v>4709.5278712449035</v>
      </c>
      <c r="H116" s="200">
        <f t="shared" si="21"/>
        <v>2286.6652113450555</v>
      </c>
      <c r="I116" s="201">
        <f t="shared" si="22"/>
        <v>5037.7147670316499</v>
      </c>
      <c r="J116" s="201">
        <f t="shared" si="23"/>
        <v>2265.5871003017601</v>
      </c>
      <c r="K116" s="199">
        <f>K115+(inventory[[#This Row],[CO2_flux]]*Z116+inventory[[#This Row],[CH4_flux]]*AA116+inventory[[#This Row],[Gas1_flux]]*AB116+inventory[[#This Row],[Gas2_flux]]*AC116+inventory[[#This Row],[Gas3_flux]]*AD116+inventory[[#This Row],[Other_radfor]])/AGWP_CO2</f>
        <v>217.55715512859908</v>
      </c>
      <c r="L116" s="201">
        <f>L115+(inventory[[#This Row],[CO2_flux]]*AE116+inventory[[#This Row],[CH4_flux]]*AF116+inventory[[#This Row],[Gas1_flux]]*AG116+inventory[[#This Row],[Gas2_flux]]*AH116+inventory[[#This Row],[Gas3_flux]]*AI116+inventory[[#This Row],[Other_radfor]]*AJ116)/AGTP_CO2</f>
        <v>312.57320143698166</v>
      </c>
      <c r="N116" s="16">
        <v>9.8101877710459569E-14</v>
      </c>
      <c r="O116" s="16">
        <v>2.6182873056529699E-12</v>
      </c>
      <c r="P116" s="16">
        <f t="shared" si="14"/>
        <v>2.5637173177227309E-11</v>
      </c>
      <c r="Q116" s="16">
        <f t="shared" si="25"/>
        <v>-3.5199999999999995E-12</v>
      </c>
      <c r="R116" s="182">
        <f t="shared" si="25"/>
        <v>-3.5199999999999995E-12</v>
      </c>
      <c r="S116" s="16">
        <v>5.4149672580229276E-16</v>
      </c>
      <c r="T116" s="16">
        <v>2.2293952301143667E-15</v>
      </c>
      <c r="U116" s="24">
        <f t="shared" si="15"/>
        <v>1.2141029956010373E-13</v>
      </c>
      <c r="V116" s="24">
        <f t="shared" si="16"/>
        <v>-2.8265205177191652E-15</v>
      </c>
      <c r="W116" s="24">
        <f t="shared" si="17"/>
        <v>3.7367478279227505E-14</v>
      </c>
      <c r="Y116" s="16">
        <f t="shared" si="18"/>
        <v>0</v>
      </c>
      <c r="Z116" s="187" cm="1">
        <f t="array" ref="Z116">IF($A116&lt;=time_horizon,INDEX(N$7:N$507,time_horizon-$A116+1),0)</f>
        <v>0</v>
      </c>
      <c r="AA116" s="184" cm="1">
        <f t="array" ref="AA116">IF($A116&lt;=time_horizon,INDEX(O$7:O$507,time_horizon-$A116+1),0)</f>
        <v>0</v>
      </c>
      <c r="AB116" s="184" cm="1">
        <f t="array" ref="AB116">IF($A116&lt;=time_horizon,INDEX(P$7:P$507,time_horizon-$A116+1),0)</f>
        <v>0</v>
      </c>
      <c r="AC116" s="184" cm="1">
        <f t="array" ref="AC116">IF($A116&lt;=time_horizon,INDEX(Q$7:Q$507,time_horizon-$A116+1),0)</f>
        <v>0</v>
      </c>
      <c r="AD116" s="185" cm="1">
        <f t="array" ref="AD116">IF($A116&lt;=time_horizon,INDEX(R$7:R$507,time_horizon-$A116+1),0)</f>
        <v>0</v>
      </c>
      <c r="AE116" s="17" cm="1">
        <f t="array" ref="AE116">IF($A116&lt;=time_horizon,INDEX(S$7:S$507,time_horizon-$A116+1),0)</f>
        <v>0</v>
      </c>
      <c r="AF116" s="17" cm="1">
        <f t="array" ref="AF116">IF($A116&lt;=time_horizon,INDEX(T$7:T$507,time_horizon-$A116+1),0)</f>
        <v>0</v>
      </c>
      <c r="AG116" s="17" cm="1">
        <f t="array" ref="AG116">IF($A116&lt;=time_horizon,INDEX(U$7:U$507,time_horizon-$A116+1),0)</f>
        <v>0</v>
      </c>
      <c r="AH116" s="17" cm="1">
        <f t="array" ref="AH116">IF($A116&lt;=time_horizon,INDEX(V$7:V$507,time_horizon-$A116+1),0)</f>
        <v>0</v>
      </c>
      <c r="AI116" s="17" cm="1">
        <f t="array" ref="AI116">IF($A116&lt;=time_horizon,INDEX(W$7:W$507,time_horizon-$A116+1),0)</f>
        <v>0</v>
      </c>
      <c r="AJ116" s="17">
        <f t="shared" si="19"/>
        <v>8.0822163213617543E-2</v>
      </c>
    </row>
    <row r="117" spans="1:36" x14ac:dyDescent="0.2">
      <c r="A117" s="96">
        <v>110</v>
      </c>
      <c r="B117" s="3">
        <f>inventory[[#This Row],[Integrated_rad_forcing]]</f>
        <v>4.6309483310147835E-10</v>
      </c>
      <c r="C117" s="3">
        <f>inventory[[#This Row],[Temp_change]]</f>
        <v>1.2214271901638239E-12</v>
      </c>
      <c r="E117" s="118">
        <f>inventory[[#This Row],[CO2_net]]+inventory[[#This Row],[CH4_net]]*GWP_CH4+inventory[[#This Row],[gas1_net]]*GWP_gas1+inventory[[#This Row],[gas2_net]]*GWP_gas2+inventory[[#This Row],[gas3_net]]*GWP_gas3</f>
        <v>4918.8111920297824</v>
      </c>
      <c r="F117" s="118">
        <f>inventory[[#This Row],[CO2_net]]+inventory[[#This Row],[CH4_net]]*GTP_CH4+inventory[[#This Row],[gas1_net]]*GTP_gas1+inventory[[#This Row],[gas2_net]]*GTP_gas2+inventory[[#This Row],[gas3_net]]*GTP_gas3</f>
        <v>2570.9331000621351</v>
      </c>
      <c r="G117" s="199">
        <f t="shared" si="20"/>
        <v>4686.9816987576751</v>
      </c>
      <c r="H117" s="200">
        <f t="shared" si="21"/>
        <v>2257.8247042571729</v>
      </c>
      <c r="I117" s="201">
        <f t="shared" si="22"/>
        <v>5049.505136550335</v>
      </c>
      <c r="J117" s="201">
        <f t="shared" si="23"/>
        <v>2234.8579662549273</v>
      </c>
      <c r="K117" s="199">
        <f>K116+(inventory[[#This Row],[CO2_flux]]*Z117+inventory[[#This Row],[CH4_flux]]*AA117+inventory[[#This Row],[Gas1_flux]]*AB117+inventory[[#This Row],[Gas2_flux]]*AC117+inventory[[#This Row],[Gas3_flux]]*AD117+inventory[[#This Row],[Other_radfor]])/AGWP_CO2</f>
        <v>217.55715512859908</v>
      </c>
      <c r="L117" s="201">
        <f>L116+(inventory[[#This Row],[CO2_flux]]*AE117+inventory[[#This Row],[CH4_flux]]*AF117+inventory[[#This Row],[Gas1_flux]]*AG117+inventory[[#This Row],[Gas2_flux]]*AH117+inventory[[#This Row],[Gas3_flux]]*AI117+inventory[[#This Row],[Other_radfor]]*AJ117)/AGTP_CO2</f>
        <v>312.57320143698166</v>
      </c>
      <c r="N117" s="16">
        <v>9.8804489299419628E-14</v>
      </c>
      <c r="O117" s="16">
        <v>2.618318185769809E-12</v>
      </c>
      <c r="P117" s="16">
        <f t="shared" si="14"/>
        <v>2.5781534869308851E-11</v>
      </c>
      <c r="Q117" s="16">
        <f t="shared" si="25"/>
        <v>-3.5199999999999995E-12</v>
      </c>
      <c r="R117" s="182">
        <f t="shared" si="25"/>
        <v>-3.5199999999999995E-12</v>
      </c>
      <c r="S117" s="16">
        <v>5.4097520850967702E-16</v>
      </c>
      <c r="T117" s="16">
        <v>2.2193769946502537E-15</v>
      </c>
      <c r="U117" s="24">
        <f t="shared" si="15"/>
        <v>1.2069603862541122E-13</v>
      </c>
      <c r="V117" s="24">
        <f t="shared" si="16"/>
        <v>-2.8195592774610541E-15</v>
      </c>
      <c r="W117" s="24">
        <f t="shared" si="17"/>
        <v>3.6829265753788445E-14</v>
      </c>
      <c r="Y117" s="16">
        <f t="shared" si="18"/>
        <v>0</v>
      </c>
      <c r="Z117" s="187" cm="1">
        <f t="array" ref="Z117">IF($A117&lt;=time_horizon,INDEX(N$7:N$507,time_horizon-$A117+1),0)</f>
        <v>0</v>
      </c>
      <c r="AA117" s="184" cm="1">
        <f t="array" ref="AA117">IF($A117&lt;=time_horizon,INDEX(O$7:O$507,time_horizon-$A117+1),0)</f>
        <v>0</v>
      </c>
      <c r="AB117" s="184" cm="1">
        <f t="array" ref="AB117">IF($A117&lt;=time_horizon,INDEX(P$7:P$507,time_horizon-$A117+1),0)</f>
        <v>0</v>
      </c>
      <c r="AC117" s="184" cm="1">
        <f t="array" ref="AC117">IF($A117&lt;=time_horizon,INDEX(Q$7:Q$507,time_horizon-$A117+1),0)</f>
        <v>0</v>
      </c>
      <c r="AD117" s="185" cm="1">
        <f t="array" ref="AD117">IF($A117&lt;=time_horizon,INDEX(R$7:R$507,time_horizon-$A117+1),0)</f>
        <v>0</v>
      </c>
      <c r="AE117" s="17" cm="1">
        <f t="array" ref="AE117">IF($A117&lt;=time_horizon,INDEX(S$7:S$507,time_horizon-$A117+1),0)</f>
        <v>0</v>
      </c>
      <c r="AF117" s="17" cm="1">
        <f t="array" ref="AF117">IF($A117&lt;=time_horizon,INDEX(T$7:T$507,time_horizon-$A117+1),0)</f>
        <v>0</v>
      </c>
      <c r="AG117" s="17" cm="1">
        <f t="array" ref="AG117">IF($A117&lt;=time_horizon,INDEX(U$7:U$507,time_horizon-$A117+1),0)</f>
        <v>0</v>
      </c>
      <c r="AH117" s="17" cm="1">
        <f t="array" ref="AH117">IF($A117&lt;=time_horizon,INDEX(V$7:V$507,time_horizon-$A117+1),0)</f>
        <v>0</v>
      </c>
      <c r="AI117" s="17" cm="1">
        <f t="array" ref="AI117">IF($A117&lt;=time_horizon,INDEX(W$7:W$507,time_horizon-$A117+1),0)</f>
        <v>0</v>
      </c>
      <c r="AJ117" s="17">
        <f t="shared" si="19"/>
        <v>8.0822163213617543E-2</v>
      </c>
    </row>
    <row r="118" spans="1:36" x14ac:dyDescent="0.2">
      <c r="A118" s="96">
        <v>111</v>
      </c>
      <c r="B118" s="3">
        <f>inventory[[#This Row],[Integrated_rad_forcing]]</f>
        <v>4.6415439119336298E-10</v>
      </c>
      <c r="C118" s="3">
        <f>inventory[[#This Row],[Temp_change]]</f>
        <v>1.2049707112455736E-12</v>
      </c>
      <c r="E118" s="118">
        <f>inventory[[#This Row],[CO2_net]]+inventory[[#This Row],[CH4_net]]*GWP_CH4+inventory[[#This Row],[gas1_net]]*GWP_gas1+inventory[[#This Row],[gas2_net]]*GWP_gas2+inventory[[#This Row],[gas3_net]]*GWP_gas3</f>
        <v>4918.8111920297824</v>
      </c>
      <c r="F118" s="118">
        <f>inventory[[#This Row],[CO2_net]]+inventory[[#This Row],[CH4_net]]*GTP_CH4+inventory[[#This Row],[gas1_net]]*GTP_gas1+inventory[[#This Row],[gas2_net]]*GTP_gas2+inventory[[#This Row],[gas3_net]]*GTP_gas3</f>
        <v>2570.9331000621351</v>
      </c>
      <c r="G118" s="199">
        <f t="shared" si="20"/>
        <v>4664.6019226360168</v>
      </c>
      <c r="H118" s="200">
        <f t="shared" si="21"/>
        <v>2229.4986710073686</v>
      </c>
      <c r="I118" s="201">
        <f t="shared" si="22"/>
        <v>5061.0583728315796</v>
      </c>
      <c r="J118" s="201">
        <f t="shared" si="23"/>
        <v>2204.7473765258537</v>
      </c>
      <c r="K118" s="199">
        <f>K117+(inventory[[#This Row],[CO2_flux]]*Z118+inventory[[#This Row],[CH4_flux]]*AA118+inventory[[#This Row],[Gas1_flux]]*AB118+inventory[[#This Row],[Gas2_flux]]*AC118+inventory[[#This Row],[Gas3_flux]]*AD118+inventory[[#This Row],[Other_radfor]])/AGWP_CO2</f>
        <v>217.55715512859908</v>
      </c>
      <c r="L118" s="201">
        <f>L117+(inventory[[#This Row],[CO2_flux]]*AE118+inventory[[#This Row],[CH4_flux]]*AF118+inventory[[#This Row],[Gas1_flux]]*AG118+inventory[[#This Row],[Gas2_flux]]*AH118+inventory[[#This Row],[Gas3_flux]]*AI118+inventory[[#This Row],[Other_radfor]]*AJ118)/AGTP_CO2</f>
        <v>312.57320143698166</v>
      </c>
      <c r="N118" s="16">
        <v>9.95056810616466E-14</v>
      </c>
      <c r="O118" s="16">
        <v>2.6183466733254433E-12</v>
      </c>
      <c r="P118" s="16">
        <f t="shared" si="14"/>
        <v>2.5924708406050532E-11</v>
      </c>
      <c r="Q118" s="16">
        <f t="shared" si="25"/>
        <v>-3.5199999999999995E-12</v>
      </c>
      <c r="R118" s="182">
        <f t="shared" si="25"/>
        <v>-3.5199999999999995E-12</v>
      </c>
      <c r="S118" s="16">
        <v>5.4046711348839875E-16</v>
      </c>
      <c r="T118" s="16">
        <v>2.2097344521918292E-15</v>
      </c>
      <c r="U118" s="24">
        <f t="shared" si="15"/>
        <v>1.1998695484273529E-13</v>
      </c>
      <c r="V118" s="24">
        <f t="shared" si="16"/>
        <v>-2.8126225682215153E-15</v>
      </c>
      <c r="W118" s="24">
        <f t="shared" si="17"/>
        <v>3.6302184957356103E-14</v>
      </c>
      <c r="Y118" s="16">
        <f t="shared" si="18"/>
        <v>0</v>
      </c>
      <c r="Z118" s="187" cm="1">
        <f t="array" ref="Z118">IF($A118&lt;=time_horizon,INDEX(N$7:N$507,time_horizon-$A118+1),0)</f>
        <v>0</v>
      </c>
      <c r="AA118" s="184" cm="1">
        <f t="array" ref="AA118">IF($A118&lt;=time_horizon,INDEX(O$7:O$507,time_horizon-$A118+1),0)</f>
        <v>0</v>
      </c>
      <c r="AB118" s="184" cm="1">
        <f t="array" ref="AB118">IF($A118&lt;=time_horizon,INDEX(P$7:P$507,time_horizon-$A118+1),0)</f>
        <v>0</v>
      </c>
      <c r="AC118" s="184" cm="1">
        <f t="array" ref="AC118">IF($A118&lt;=time_horizon,INDEX(Q$7:Q$507,time_horizon-$A118+1),0)</f>
        <v>0</v>
      </c>
      <c r="AD118" s="185" cm="1">
        <f t="array" ref="AD118">IF($A118&lt;=time_horizon,INDEX(R$7:R$507,time_horizon-$A118+1),0)</f>
        <v>0</v>
      </c>
      <c r="AE118" s="17" cm="1">
        <f t="array" ref="AE118">IF($A118&lt;=time_horizon,INDEX(S$7:S$507,time_horizon-$A118+1),0)</f>
        <v>0</v>
      </c>
      <c r="AF118" s="17" cm="1">
        <f t="array" ref="AF118">IF($A118&lt;=time_horizon,INDEX(T$7:T$507,time_horizon-$A118+1),0)</f>
        <v>0</v>
      </c>
      <c r="AG118" s="17" cm="1">
        <f t="array" ref="AG118">IF($A118&lt;=time_horizon,INDEX(U$7:U$507,time_horizon-$A118+1),0)</f>
        <v>0</v>
      </c>
      <c r="AH118" s="17" cm="1">
        <f t="array" ref="AH118">IF($A118&lt;=time_horizon,INDEX(V$7:V$507,time_horizon-$A118+1),0)</f>
        <v>0</v>
      </c>
      <c r="AI118" s="17" cm="1">
        <f t="array" ref="AI118">IF($A118&lt;=time_horizon,INDEX(W$7:W$507,time_horizon-$A118+1),0)</f>
        <v>0</v>
      </c>
      <c r="AJ118" s="17">
        <f t="shared" si="19"/>
        <v>8.0822163213617543E-2</v>
      </c>
    </row>
    <row r="119" spans="1:36" x14ac:dyDescent="0.2">
      <c r="A119" s="96">
        <v>112</v>
      </c>
      <c r="B119" s="3">
        <f>inventory[[#This Row],[Integrated_rad_forcing]]</f>
        <v>4.6519266329969355E-10</v>
      </c>
      <c r="C119" s="3">
        <f>inventory[[#This Row],[Temp_change]]</f>
        <v>1.1888449852219206E-12</v>
      </c>
      <c r="E119" s="118">
        <f>inventory[[#This Row],[CO2_net]]+inventory[[#This Row],[CH4_net]]*GWP_CH4+inventory[[#This Row],[gas1_net]]*GWP_gas1+inventory[[#This Row],[gas2_net]]*GWP_gas2+inventory[[#This Row],[gas3_net]]*GWP_gas3</f>
        <v>4918.8111920297824</v>
      </c>
      <c r="F119" s="118">
        <f>inventory[[#This Row],[CO2_net]]+inventory[[#This Row],[CH4_net]]*GTP_CH4+inventory[[#This Row],[gas1_net]]*GTP_gas1+inventory[[#This Row],[gas2_net]]*GTP_gas2+inventory[[#This Row],[gas3_net]]*GTP_gas3</f>
        <v>2570.9331000621351</v>
      </c>
      <c r="G119" s="199">
        <f t="shared" si="20"/>
        <v>4642.3877836262945</v>
      </c>
      <c r="H119" s="200">
        <f t="shared" si="21"/>
        <v>2201.6786907450787</v>
      </c>
      <c r="I119" s="201">
        <f t="shared" si="22"/>
        <v>5072.3795104459659</v>
      </c>
      <c r="J119" s="201">
        <f t="shared" si="23"/>
        <v>2175.2419687898664</v>
      </c>
      <c r="K119" s="199">
        <f>K118+(inventory[[#This Row],[CO2_flux]]*Z119+inventory[[#This Row],[CH4_flux]]*AA119+inventory[[#This Row],[Gas1_flux]]*AB119+inventory[[#This Row],[Gas2_flux]]*AC119+inventory[[#This Row],[Gas3_flux]]*AD119+inventory[[#This Row],[Other_radfor]])/AGWP_CO2</f>
        <v>217.55715512859908</v>
      </c>
      <c r="L119" s="201">
        <f>L118+(inventory[[#This Row],[CO2_flux]]*AE119+inventory[[#This Row],[CH4_flux]]*AF119+inventory[[#This Row],[Gas1_flux]]*AG119+inventory[[#This Row],[Gas2_flux]]*AH119+inventory[[#This Row],[Gas3_flux]]*AI119+inventory[[#This Row],[Other_radfor]]*AJ119)/AGTP_CO2</f>
        <v>312.57320143698166</v>
      </c>
      <c r="N119" s="16">
        <v>1.0020547291211399E-13</v>
      </c>
      <c r="O119" s="16">
        <v>2.6183729536931712E-12</v>
      </c>
      <c r="P119" s="16">
        <f t="shared" si="14"/>
        <v>2.6066703566453209E-11</v>
      </c>
      <c r="Q119" s="16">
        <f t="shared" si="25"/>
        <v>-3.5199999999999995E-12</v>
      </c>
      <c r="R119" s="182">
        <f t="shared" si="25"/>
        <v>-3.5199999999999995E-12</v>
      </c>
      <c r="S119" s="16">
        <v>5.3997206323489414E-16</v>
      </c>
      <c r="T119" s="16">
        <v>2.2004398808083497E-15</v>
      </c>
      <c r="U119" s="24">
        <f t="shared" si="15"/>
        <v>1.192830080308261E-13</v>
      </c>
      <c r="V119" s="24">
        <f t="shared" si="16"/>
        <v>-2.8057094825300509E-15</v>
      </c>
      <c r="W119" s="24">
        <f t="shared" si="17"/>
        <v>3.5785993658361615E-14</v>
      </c>
      <c r="Y119" s="16">
        <f t="shared" si="18"/>
        <v>0</v>
      </c>
      <c r="Z119" s="187" cm="1">
        <f t="array" ref="Z119">IF($A119&lt;=time_horizon,INDEX(N$7:N$507,time_horizon-$A119+1),0)</f>
        <v>0</v>
      </c>
      <c r="AA119" s="184" cm="1">
        <f t="array" ref="AA119">IF($A119&lt;=time_horizon,INDEX(O$7:O$507,time_horizon-$A119+1),0)</f>
        <v>0</v>
      </c>
      <c r="AB119" s="184" cm="1">
        <f t="array" ref="AB119">IF($A119&lt;=time_horizon,INDEX(P$7:P$507,time_horizon-$A119+1),0)</f>
        <v>0</v>
      </c>
      <c r="AC119" s="184" cm="1">
        <f t="array" ref="AC119">IF($A119&lt;=time_horizon,INDEX(Q$7:Q$507,time_horizon-$A119+1),0)</f>
        <v>0</v>
      </c>
      <c r="AD119" s="185" cm="1">
        <f t="array" ref="AD119">IF($A119&lt;=time_horizon,INDEX(R$7:R$507,time_horizon-$A119+1),0)</f>
        <v>0</v>
      </c>
      <c r="AE119" s="17" cm="1">
        <f t="array" ref="AE119">IF($A119&lt;=time_horizon,INDEX(S$7:S$507,time_horizon-$A119+1),0)</f>
        <v>0</v>
      </c>
      <c r="AF119" s="17" cm="1">
        <f t="array" ref="AF119">IF($A119&lt;=time_horizon,INDEX(T$7:T$507,time_horizon-$A119+1),0)</f>
        <v>0</v>
      </c>
      <c r="AG119" s="17" cm="1">
        <f t="array" ref="AG119">IF($A119&lt;=time_horizon,INDEX(U$7:U$507,time_horizon-$A119+1),0)</f>
        <v>0</v>
      </c>
      <c r="AH119" s="17" cm="1">
        <f t="array" ref="AH119">IF($A119&lt;=time_horizon,INDEX(V$7:V$507,time_horizon-$A119+1),0)</f>
        <v>0</v>
      </c>
      <c r="AI119" s="17" cm="1">
        <f t="array" ref="AI119">IF($A119&lt;=time_horizon,INDEX(W$7:W$507,time_horizon-$A119+1),0)</f>
        <v>0</v>
      </c>
      <c r="AJ119" s="17">
        <f t="shared" si="19"/>
        <v>8.0822163213617543E-2</v>
      </c>
    </row>
    <row r="120" spans="1:36" x14ac:dyDescent="0.2">
      <c r="A120" s="96">
        <v>113</v>
      </c>
      <c r="B120" s="3">
        <f>inventory[[#This Row],[Integrated_rad_forcing]]</f>
        <v>4.6621010112231847E-10</v>
      </c>
      <c r="C120" s="3">
        <f>inventory[[#This Row],[Temp_change]]</f>
        <v>1.1730428678144166E-12</v>
      </c>
      <c r="E120" s="118">
        <f>inventory[[#This Row],[CO2_net]]+inventory[[#This Row],[CH4_net]]*GWP_CH4+inventory[[#This Row],[gas1_net]]*GWP_gas1+inventory[[#This Row],[gas2_net]]*GWP_gas2+inventory[[#This Row],[gas3_net]]*GWP_gas3</f>
        <v>4918.8111920297824</v>
      </c>
      <c r="F120" s="118">
        <f>inventory[[#This Row],[CO2_net]]+inventory[[#This Row],[CH4_net]]*GTP_CH4+inventory[[#This Row],[gas1_net]]*GTP_gas1+inventory[[#This Row],[gas2_net]]*GTP_gas2+inventory[[#This Row],[gas3_net]]*GTP_gas3</f>
        <v>2570.9331000621351</v>
      </c>
      <c r="G120" s="199">
        <f t="shared" si="20"/>
        <v>4620.3384980964101</v>
      </c>
      <c r="H120" s="200">
        <f t="shared" si="21"/>
        <v>2174.3564126816364</v>
      </c>
      <c r="I120" s="201">
        <f t="shared" si="22"/>
        <v>5083.4734746715167</v>
      </c>
      <c r="J120" s="201">
        <f t="shared" si="23"/>
        <v>2146.3286710867756</v>
      </c>
      <c r="K120" s="199">
        <f>K119+(inventory[[#This Row],[CO2_flux]]*Z120+inventory[[#This Row],[CH4_flux]]*AA120+inventory[[#This Row],[Gas1_flux]]*AB120+inventory[[#This Row],[Gas2_flux]]*AC120+inventory[[#This Row],[Gas3_flux]]*AD120+inventory[[#This Row],[Other_radfor]])/AGWP_CO2</f>
        <v>217.55715512859908</v>
      </c>
      <c r="L120" s="201">
        <f>L119+(inventory[[#This Row],[CO2_flux]]*AE120+inventory[[#This Row],[CH4_flux]]*AF120+inventory[[#This Row],[Gas1_flux]]*AG120+inventory[[#This Row],[Gas2_flux]]*AH120+inventory[[#This Row],[Gas3_flux]]*AI120+inventory[[#This Row],[Other_radfor]]*AJ120)/AGTP_CO2</f>
        <v>312.57320143698166</v>
      </c>
      <c r="N120" s="16">
        <v>1.0090388427479893E-13</v>
      </c>
      <c r="O120" s="16">
        <v>2.6183971978837499E-12</v>
      </c>
      <c r="P120" s="16">
        <f t="shared" si="14"/>
        <v>2.6207530049032596E-11</v>
      </c>
      <c r="Q120" s="16">
        <f t="shared" si="25"/>
        <v>-3.5199999999999995E-12</v>
      </c>
      <c r="R120" s="182">
        <f t="shared" si="25"/>
        <v>-3.5199999999999995E-12</v>
      </c>
      <c r="S120" s="16">
        <v>5.3948969036207885E-16</v>
      </c>
      <c r="T120" s="16">
        <v>2.191467657090928E-15</v>
      </c>
      <c r="U120" s="24">
        <f t="shared" si="15"/>
        <v>1.185841582526531E-13</v>
      </c>
      <c r="V120" s="24">
        <f t="shared" si="16"/>
        <v>-2.7988192102637984E-15</v>
      </c>
      <c r="W120" s="24">
        <f t="shared" si="17"/>
        <v>3.528045486291284E-14</v>
      </c>
      <c r="Y120" s="16">
        <f t="shared" si="18"/>
        <v>0</v>
      </c>
      <c r="Z120" s="187" cm="1">
        <f t="array" ref="Z120">IF($A120&lt;=time_horizon,INDEX(N$7:N$507,time_horizon-$A120+1),0)</f>
        <v>0</v>
      </c>
      <c r="AA120" s="184" cm="1">
        <f t="array" ref="AA120">IF($A120&lt;=time_horizon,INDEX(O$7:O$507,time_horizon-$A120+1),0)</f>
        <v>0</v>
      </c>
      <c r="AB120" s="184" cm="1">
        <f t="array" ref="AB120">IF($A120&lt;=time_horizon,INDEX(P$7:P$507,time_horizon-$A120+1),0)</f>
        <v>0</v>
      </c>
      <c r="AC120" s="184" cm="1">
        <f t="array" ref="AC120">IF($A120&lt;=time_horizon,INDEX(Q$7:Q$507,time_horizon-$A120+1),0)</f>
        <v>0</v>
      </c>
      <c r="AD120" s="185" cm="1">
        <f t="array" ref="AD120">IF($A120&lt;=time_horizon,INDEX(R$7:R$507,time_horizon-$A120+1),0)</f>
        <v>0</v>
      </c>
      <c r="AE120" s="17" cm="1">
        <f t="array" ref="AE120">IF($A120&lt;=time_horizon,INDEX(S$7:S$507,time_horizon-$A120+1),0)</f>
        <v>0</v>
      </c>
      <c r="AF120" s="17" cm="1">
        <f t="array" ref="AF120">IF($A120&lt;=time_horizon,INDEX(T$7:T$507,time_horizon-$A120+1),0)</f>
        <v>0</v>
      </c>
      <c r="AG120" s="17" cm="1">
        <f t="array" ref="AG120">IF($A120&lt;=time_horizon,INDEX(U$7:U$507,time_horizon-$A120+1),0)</f>
        <v>0</v>
      </c>
      <c r="AH120" s="17" cm="1">
        <f t="array" ref="AH120">IF($A120&lt;=time_horizon,INDEX(V$7:V$507,time_horizon-$A120+1),0)</f>
        <v>0</v>
      </c>
      <c r="AI120" s="17" cm="1">
        <f t="array" ref="AI120">IF($A120&lt;=time_horizon,INDEX(W$7:W$507,time_horizon-$A120+1),0)</f>
        <v>0</v>
      </c>
      <c r="AJ120" s="17">
        <f t="shared" si="19"/>
        <v>8.0822163213617543E-2</v>
      </c>
    </row>
    <row r="121" spans="1:36" x14ac:dyDescent="0.2">
      <c r="A121" s="96">
        <v>114</v>
      </c>
      <c r="B121" s="3">
        <f>inventory[[#This Row],[Integrated_rad_forcing]]</f>
        <v>4.672071465597364E-10</v>
      </c>
      <c r="C121" s="3">
        <f>inventory[[#This Row],[Temp_change]]</f>
        <v>1.1575573701370485E-12</v>
      </c>
      <c r="E121" s="118">
        <f>inventory[[#This Row],[CO2_net]]+inventory[[#This Row],[CH4_net]]*GWP_CH4+inventory[[#This Row],[gas1_net]]*GWP_gas1+inventory[[#This Row],[gas2_net]]*GWP_gas2+inventory[[#This Row],[gas3_net]]*GWP_gas3</f>
        <v>4918.8111920297824</v>
      </c>
      <c r="F121" s="118">
        <f>inventory[[#This Row],[CO2_net]]+inventory[[#This Row],[CH4_net]]*GTP_CH4+inventory[[#This Row],[gas1_net]]*GTP_gas1+inventory[[#This Row],[gas2_net]]*GTP_gas2+inventory[[#This Row],[gas3_net]]*GTP_gas3</f>
        <v>2570.9331000621351</v>
      </c>
      <c r="G121" s="199">
        <f t="shared" si="20"/>
        <v>4598.4532594859475</v>
      </c>
      <c r="H121" s="200">
        <f t="shared" si="21"/>
        <v>2147.523559328702</v>
      </c>
      <c r="I121" s="201">
        <f t="shared" si="22"/>
        <v>5094.3450838922408</v>
      </c>
      <c r="J121" s="201">
        <f t="shared" si="23"/>
        <v>2117.9946957795396</v>
      </c>
      <c r="K121" s="199">
        <f>K120+(inventory[[#This Row],[CO2_flux]]*Z121+inventory[[#This Row],[CH4_flux]]*AA121+inventory[[#This Row],[Gas1_flux]]*AB121+inventory[[#This Row],[Gas2_flux]]*AC121+inventory[[#This Row],[Gas3_flux]]*AD121+inventory[[#This Row],[Other_radfor]])/AGWP_CO2</f>
        <v>217.55715512859908</v>
      </c>
      <c r="L121" s="201">
        <f>L120+(inventory[[#This Row],[CO2_flux]]*AE121+inventory[[#This Row],[CH4_flux]]*AF121+inventory[[#This Row],[Gas1_flux]]*AG121+inventory[[#This Row],[Gas2_flux]]*AH121+inventory[[#This Row],[Gas3_flux]]*AI121+inventory[[#This Row],[Other_radfor]]*AJ121)/AGTP_CO2</f>
        <v>312.57320143698166</v>
      </c>
      <c r="N121" s="16">
        <v>1.0160093409581912E-13</v>
      </c>
      <c r="O121" s="16">
        <v>2.6184195636581904E-12</v>
      </c>
      <c r="P121" s="16">
        <f t="shared" si="14"/>
        <v>2.6347197472481704E-11</v>
      </c>
      <c r="Q121" s="16">
        <f t="shared" si="25"/>
        <v>-3.5199999999999995E-12</v>
      </c>
      <c r="R121" s="182">
        <f t="shared" si="25"/>
        <v>-3.5199999999999995E-12</v>
      </c>
      <c r="S121" s="16">
        <v>5.3901963734399792E-16</v>
      </c>
      <c r="T121" s="16">
        <v>2.1827940988403028E-15</v>
      </c>
      <c r="U121" s="24">
        <f t="shared" si="15"/>
        <v>1.1789036582264823E-13</v>
      </c>
      <c r="V121" s="24">
        <f t="shared" si="16"/>
        <v>-2.7919510277327469E-15</v>
      </c>
      <c r="W121" s="24">
        <f t="shared" si="17"/>
        <v>3.4785336708872918E-14</v>
      </c>
      <c r="Y121" s="16">
        <f t="shared" si="18"/>
        <v>0</v>
      </c>
      <c r="Z121" s="187" cm="1">
        <f t="array" ref="Z121">IF($A121&lt;=time_horizon,INDEX(N$7:N$507,time_horizon-$A121+1),0)</f>
        <v>0</v>
      </c>
      <c r="AA121" s="184" cm="1">
        <f t="array" ref="AA121">IF($A121&lt;=time_horizon,INDEX(O$7:O$507,time_horizon-$A121+1),0)</f>
        <v>0</v>
      </c>
      <c r="AB121" s="184" cm="1">
        <f t="array" ref="AB121">IF($A121&lt;=time_horizon,INDEX(P$7:P$507,time_horizon-$A121+1),0)</f>
        <v>0</v>
      </c>
      <c r="AC121" s="184" cm="1">
        <f t="array" ref="AC121">IF($A121&lt;=time_horizon,INDEX(Q$7:Q$507,time_horizon-$A121+1),0)</f>
        <v>0</v>
      </c>
      <c r="AD121" s="185" cm="1">
        <f t="array" ref="AD121">IF($A121&lt;=time_horizon,INDEX(R$7:R$507,time_horizon-$A121+1),0)</f>
        <v>0</v>
      </c>
      <c r="AE121" s="17" cm="1">
        <f t="array" ref="AE121">IF($A121&lt;=time_horizon,INDEX(S$7:S$507,time_horizon-$A121+1),0)</f>
        <v>0</v>
      </c>
      <c r="AF121" s="17" cm="1">
        <f t="array" ref="AF121">IF($A121&lt;=time_horizon,INDEX(T$7:T$507,time_horizon-$A121+1),0)</f>
        <v>0</v>
      </c>
      <c r="AG121" s="17" cm="1">
        <f t="array" ref="AG121">IF($A121&lt;=time_horizon,INDEX(U$7:U$507,time_horizon-$A121+1),0)</f>
        <v>0</v>
      </c>
      <c r="AH121" s="17" cm="1">
        <f t="array" ref="AH121">IF($A121&lt;=time_horizon,INDEX(V$7:V$507,time_horizon-$A121+1),0)</f>
        <v>0</v>
      </c>
      <c r="AI121" s="17" cm="1">
        <f t="array" ref="AI121">IF($A121&lt;=time_horizon,INDEX(W$7:W$507,time_horizon-$A121+1),0)</f>
        <v>0</v>
      </c>
      <c r="AJ121" s="17">
        <f t="shared" si="19"/>
        <v>8.0822163213617543E-2</v>
      </c>
    </row>
    <row r="122" spans="1:36" x14ac:dyDescent="0.2">
      <c r="A122" s="96">
        <v>115</v>
      </c>
      <c r="B122" s="3">
        <f>inventory[[#This Row],[Integrated_rad_forcing]]</f>
        <v>4.6818423192218158E-10</v>
      </c>
      <c r="C122" s="3">
        <f>inventory[[#This Row],[Temp_change]]</f>
        <v>1.1423816554423484E-12</v>
      </c>
      <c r="E122" s="118">
        <f>inventory[[#This Row],[CO2_net]]+inventory[[#This Row],[CH4_net]]*GWP_CH4+inventory[[#This Row],[gas1_net]]*GWP_gas1+inventory[[#This Row],[gas2_net]]*GWP_gas2+inventory[[#This Row],[gas3_net]]*GWP_gas3</f>
        <v>4918.8111920297824</v>
      </c>
      <c r="F122" s="118">
        <f>inventory[[#This Row],[CO2_net]]+inventory[[#This Row],[CH4_net]]*GTP_CH4+inventory[[#This Row],[gas1_net]]*GTP_gas1+inventory[[#This Row],[gas2_net]]*GTP_gas2+inventory[[#This Row],[gas3_net]]*GTP_gas3</f>
        <v>2570.9331000621351</v>
      </c>
      <c r="G122" s="199">
        <f t="shared" si="20"/>
        <v>4576.731239691876</v>
      </c>
      <c r="H122" s="200">
        <f t="shared" si="21"/>
        <v>2121.1719294711652</v>
      </c>
      <c r="I122" s="201">
        <f t="shared" si="22"/>
        <v>5104.9990519433895</v>
      </c>
      <c r="J122" s="201">
        <f t="shared" si="23"/>
        <v>2090.2275336005864</v>
      </c>
      <c r="K122" s="199">
        <f>K121+(inventory[[#This Row],[CO2_flux]]*Z122+inventory[[#This Row],[CH4_flux]]*AA122+inventory[[#This Row],[Gas1_flux]]*AB122+inventory[[#This Row],[Gas2_flux]]*AC122+inventory[[#This Row],[Gas3_flux]]*AD122+inventory[[#This Row],[Other_radfor]])/AGWP_CO2</f>
        <v>217.55715512859908</v>
      </c>
      <c r="L122" s="201">
        <f>L121+(inventory[[#This Row],[CO2_flux]]*AE122+inventory[[#This Row],[CH4_flux]]*AF122+inventory[[#This Row],[Gas1_flux]]*AG122+inventory[[#This Row],[Gas2_flux]]*AH122+inventory[[#This Row],[Gas3_flux]]*AI122+inventory[[#This Row],[Other_radfor]]*AJ122)/AGTP_CO2</f>
        <v>312.57320143698166</v>
      </c>
      <c r="N122" s="16">
        <v>1.0229664085621547E-13</v>
      </c>
      <c r="O122" s="16">
        <v>2.6184401965543351E-12</v>
      </c>
      <c r="P122" s="16">
        <f t="shared" si="14"/>
        <v>2.648571537632776E-11</v>
      </c>
      <c r="Q122" s="16">
        <f t="shared" si="25"/>
        <v>-3.5199999999999995E-12</v>
      </c>
      <c r="R122" s="182">
        <f t="shared" si="25"/>
        <v>-3.5199999999999995E-12</v>
      </c>
      <c r="S122" s="16">
        <v>5.385615562653417E-16</v>
      </c>
      <c r="T122" s="16">
        <v>2.1743973193511241E-15</v>
      </c>
      <c r="U122" s="24">
        <f t="shared" si="15"/>
        <v>1.1720159131285175E-13</v>
      </c>
      <c r="V122" s="24">
        <f t="shared" si="16"/>
        <v>-2.7851042879899499E-15</v>
      </c>
      <c r="W122" s="24">
        <f t="shared" si="17"/>
        <v>3.4300412361236534E-14</v>
      </c>
      <c r="Y122" s="16">
        <f t="shared" si="18"/>
        <v>0</v>
      </c>
      <c r="Z122" s="187" cm="1">
        <f t="array" ref="Z122">IF($A122&lt;=time_horizon,INDEX(N$7:N$507,time_horizon-$A122+1),0)</f>
        <v>0</v>
      </c>
      <c r="AA122" s="184" cm="1">
        <f t="array" ref="AA122">IF($A122&lt;=time_horizon,INDEX(O$7:O$507,time_horizon-$A122+1),0)</f>
        <v>0</v>
      </c>
      <c r="AB122" s="184" cm="1">
        <f t="array" ref="AB122">IF($A122&lt;=time_horizon,INDEX(P$7:P$507,time_horizon-$A122+1),0)</f>
        <v>0</v>
      </c>
      <c r="AC122" s="184" cm="1">
        <f t="array" ref="AC122">IF($A122&lt;=time_horizon,INDEX(Q$7:Q$507,time_horizon-$A122+1),0)</f>
        <v>0</v>
      </c>
      <c r="AD122" s="185" cm="1">
        <f t="array" ref="AD122">IF($A122&lt;=time_horizon,INDEX(R$7:R$507,time_horizon-$A122+1),0)</f>
        <v>0</v>
      </c>
      <c r="AE122" s="17" cm="1">
        <f t="array" ref="AE122">IF($A122&lt;=time_horizon,INDEX(S$7:S$507,time_horizon-$A122+1),0)</f>
        <v>0</v>
      </c>
      <c r="AF122" s="17" cm="1">
        <f t="array" ref="AF122">IF($A122&lt;=time_horizon,INDEX(T$7:T$507,time_horizon-$A122+1),0)</f>
        <v>0</v>
      </c>
      <c r="AG122" s="17" cm="1">
        <f t="array" ref="AG122">IF($A122&lt;=time_horizon,INDEX(U$7:U$507,time_horizon-$A122+1),0)</f>
        <v>0</v>
      </c>
      <c r="AH122" s="17" cm="1">
        <f t="array" ref="AH122">IF($A122&lt;=time_horizon,INDEX(V$7:V$507,time_horizon-$A122+1),0)</f>
        <v>0</v>
      </c>
      <c r="AI122" s="17" cm="1">
        <f t="array" ref="AI122">IF($A122&lt;=time_horizon,INDEX(W$7:W$507,time_horizon-$A122+1),0)</f>
        <v>0</v>
      </c>
      <c r="AJ122" s="17">
        <f t="shared" si="19"/>
        <v>8.0822163213617543E-2</v>
      </c>
    </row>
    <row r="123" spans="1:36" x14ac:dyDescent="0.2">
      <c r="A123" s="96">
        <v>116</v>
      </c>
      <c r="B123" s="3">
        <f>inventory[[#This Row],[Integrated_rad_forcing]]</f>
        <v>4.6914178014193619E-10</v>
      </c>
      <c r="C123" s="3">
        <f>inventory[[#This Row],[Temp_change]]</f>
        <v>1.1275090359174623E-12</v>
      </c>
      <c r="E123" s="118">
        <f>inventory[[#This Row],[CO2_net]]+inventory[[#This Row],[CH4_net]]*GWP_CH4+inventory[[#This Row],[gas1_net]]*GWP_gas1+inventory[[#This Row],[gas2_net]]*GWP_gas2+inventory[[#This Row],[gas3_net]]*GWP_gas3</f>
        <v>4918.8111920297824</v>
      </c>
      <c r="F123" s="118">
        <f>inventory[[#This Row],[CO2_net]]+inventory[[#This Row],[CH4_net]]*GTP_CH4+inventory[[#This Row],[gas1_net]]*GTP_gas1+inventory[[#This Row],[gas2_net]]*GTP_gas2+inventory[[#This Row],[gas3_net]]*GTP_gas3</f>
        <v>2570.9331000621351</v>
      </c>
      <c r="G123" s="199">
        <f t="shared" si="20"/>
        <v>4555.1715903929971</v>
      </c>
      <c r="H123" s="200">
        <f t="shared" si="21"/>
        <v>2095.2934008883808</v>
      </c>
      <c r="I123" s="201">
        <f t="shared" si="22"/>
        <v>5115.4399904046613</v>
      </c>
      <c r="J123" s="201">
        <f t="shared" si="23"/>
        <v>2063.0149477895466</v>
      </c>
      <c r="K123" s="199">
        <f>K122+(inventory[[#This Row],[CO2_flux]]*Z123+inventory[[#This Row],[CH4_flux]]*AA123+inventory[[#This Row],[Gas1_flux]]*AB123+inventory[[#This Row],[Gas2_flux]]*AC123+inventory[[#This Row],[Gas3_flux]]*AD123+inventory[[#This Row],[Other_radfor]])/AGWP_CO2</f>
        <v>217.55715512859908</v>
      </c>
      <c r="L123" s="201">
        <f>L122+(inventory[[#This Row],[CO2_flux]]*AE123+inventory[[#This Row],[CH4_flux]]*AF123+inventory[[#This Row],[Gas1_flux]]*AG123+inventory[[#This Row],[Gas2_flux]]*AH123+inventory[[#This Row],[Gas3_flux]]*AI123+inventory[[#This Row],[Other_radfor]]*AJ123)/AGTP_CO2</f>
        <v>312.57320143698166</v>
      </c>
      <c r="N123" s="16">
        <v>1.0299102258438984E-13</v>
      </c>
      <c r="O123" s="16">
        <v>2.6184592308338973E-12</v>
      </c>
      <c r="P123" s="16">
        <f t="shared" si="14"/>
        <v>2.662309322158384E-11</v>
      </c>
      <c r="Q123" s="16">
        <f t="shared" si="25"/>
        <v>-3.5199999999999995E-12</v>
      </c>
      <c r="R123" s="182">
        <f t="shared" si="25"/>
        <v>-3.5199999999999995E-12</v>
      </c>
      <c r="S123" s="16">
        <v>5.3811510857592122E-16</v>
      </c>
      <c r="T123" s="16">
        <v>2.1662570924607092E-15</v>
      </c>
      <c r="U123" s="24">
        <f t="shared" si="15"/>
        <v>1.1651779555808697E-13</v>
      </c>
      <c r="V123" s="24">
        <f t="shared" si="16"/>
        <v>-2.778278412229228E-15</v>
      </c>
      <c r="W123" s="24">
        <f t="shared" si="17"/>
        <v>3.3825459908891156E-14</v>
      </c>
      <c r="Y123" s="16">
        <f t="shared" si="18"/>
        <v>0</v>
      </c>
      <c r="Z123" s="187" cm="1">
        <f t="array" ref="Z123">IF($A123&lt;=time_horizon,INDEX(N$7:N$507,time_horizon-$A123+1),0)</f>
        <v>0</v>
      </c>
      <c r="AA123" s="184" cm="1">
        <f t="array" ref="AA123">IF($A123&lt;=time_horizon,INDEX(O$7:O$507,time_horizon-$A123+1),0)</f>
        <v>0</v>
      </c>
      <c r="AB123" s="184" cm="1">
        <f t="array" ref="AB123">IF($A123&lt;=time_horizon,INDEX(P$7:P$507,time_horizon-$A123+1),0)</f>
        <v>0</v>
      </c>
      <c r="AC123" s="184" cm="1">
        <f t="array" ref="AC123">IF($A123&lt;=time_horizon,INDEX(Q$7:Q$507,time_horizon-$A123+1),0)</f>
        <v>0</v>
      </c>
      <c r="AD123" s="185" cm="1">
        <f t="array" ref="AD123">IF($A123&lt;=time_horizon,INDEX(R$7:R$507,time_horizon-$A123+1),0)</f>
        <v>0</v>
      </c>
      <c r="AE123" s="17" cm="1">
        <f t="array" ref="AE123">IF($A123&lt;=time_horizon,INDEX(S$7:S$507,time_horizon-$A123+1),0)</f>
        <v>0</v>
      </c>
      <c r="AF123" s="17" cm="1">
        <f t="array" ref="AF123">IF($A123&lt;=time_horizon,INDEX(T$7:T$507,time_horizon-$A123+1),0)</f>
        <v>0</v>
      </c>
      <c r="AG123" s="17" cm="1">
        <f t="array" ref="AG123">IF($A123&lt;=time_horizon,INDEX(U$7:U$507,time_horizon-$A123+1),0)</f>
        <v>0</v>
      </c>
      <c r="AH123" s="17" cm="1">
        <f t="array" ref="AH123">IF($A123&lt;=time_horizon,INDEX(V$7:V$507,time_horizon-$A123+1),0)</f>
        <v>0</v>
      </c>
      <c r="AI123" s="17" cm="1">
        <f t="array" ref="AI123">IF($A123&lt;=time_horizon,INDEX(W$7:W$507,time_horizon-$A123+1),0)</f>
        <v>0</v>
      </c>
      <c r="AJ123" s="17">
        <f t="shared" si="19"/>
        <v>8.0822163213617543E-2</v>
      </c>
    </row>
    <row r="124" spans="1:36" x14ac:dyDescent="0.2">
      <c r="A124" s="96">
        <v>117</v>
      </c>
      <c r="B124" s="3">
        <f>inventory[[#This Row],[Integrated_rad_forcing]]</f>
        <v>4.7008020497897635E-10</v>
      </c>
      <c r="C124" s="3">
        <f>inventory[[#This Row],[Temp_change]]</f>
        <v>1.1129329695317962E-12</v>
      </c>
      <c r="E124" s="118">
        <f>inventory[[#This Row],[CO2_net]]+inventory[[#This Row],[CH4_net]]*GWP_CH4+inventory[[#This Row],[gas1_net]]*GWP_gas1+inventory[[#This Row],[gas2_net]]*GWP_gas2+inventory[[#This Row],[gas3_net]]*GWP_gas3</f>
        <v>4918.8111920297824</v>
      </c>
      <c r="F124" s="118">
        <f>inventory[[#This Row],[CO2_net]]+inventory[[#This Row],[CH4_net]]*GTP_CH4+inventory[[#This Row],[gas1_net]]*GTP_gas1+inventory[[#This Row],[gas2_net]]*GTP_gas2+inventory[[#This Row],[gas3_net]]*GTP_gas3</f>
        <v>2570.9331000621351</v>
      </c>
      <c r="G124" s="199">
        <f t="shared" si="20"/>
        <v>4533.7734443160934</v>
      </c>
      <c r="H124" s="200">
        <f t="shared" si="21"/>
        <v>2069.8799328368441</v>
      </c>
      <c r="I124" s="201">
        <f t="shared" si="22"/>
        <v>5125.6724108425342</v>
      </c>
      <c r="J124" s="201">
        <f t="shared" si="23"/>
        <v>2036.3449683253614</v>
      </c>
      <c r="K124" s="199">
        <f>K123+(inventory[[#This Row],[CO2_flux]]*Z124+inventory[[#This Row],[CH4_flux]]*AA124+inventory[[#This Row],[Gas1_flux]]*AB124+inventory[[#This Row],[Gas2_flux]]*AC124+inventory[[#This Row],[Gas3_flux]]*AD124+inventory[[#This Row],[Other_radfor]])/AGWP_CO2</f>
        <v>217.55715512859908</v>
      </c>
      <c r="L124" s="201">
        <f>L123+(inventory[[#This Row],[CO2_flux]]*AE124+inventory[[#This Row],[CH4_flux]]*AF124+inventory[[#This Row],[Gas1_flux]]*AG124+inventory[[#This Row],[Gas2_flux]]*AH124+inventory[[#This Row],[Gas3_flux]]*AI124+inventory[[#This Row],[Other_radfor]]*AJ124)/AGTP_CO2</f>
        <v>312.57320143698166</v>
      </c>
      <c r="N124" s="16">
        <v>1.0368409686820745E-13</v>
      </c>
      <c r="O124" s="16">
        <v>2.6184767903561235E-12</v>
      </c>
      <c r="P124" s="16">
        <f t="shared" si="14"/>
        <v>2.6759340391395021E-11</v>
      </c>
      <c r="Q124" s="16">
        <f t="shared" si="25"/>
        <v>-3.5199999999999995E-12</v>
      </c>
      <c r="R124" s="182">
        <f t="shared" si="25"/>
        <v>-3.5199999999999995E-12</v>
      </c>
      <c r="S124" s="16">
        <v>5.376799648501747E-16</v>
      </c>
      <c r="T124" s="16">
        <v>2.1583547275872082E-15</v>
      </c>
      <c r="U124" s="24">
        <f t="shared" si="15"/>
        <v>1.1583893966027432E-13</v>
      </c>
      <c r="V124" s="24">
        <f t="shared" si="16"/>
        <v>-2.7714728821483313E-15</v>
      </c>
      <c r="W124" s="24">
        <f t="shared" si="17"/>
        <v>3.3360262262835282E-14</v>
      </c>
      <c r="Y124" s="16">
        <f t="shared" si="18"/>
        <v>0</v>
      </c>
      <c r="Z124" s="187" cm="1">
        <f t="array" ref="Z124">IF($A124&lt;=time_horizon,INDEX(N$7:N$507,time_horizon-$A124+1),0)</f>
        <v>0</v>
      </c>
      <c r="AA124" s="184" cm="1">
        <f t="array" ref="AA124">IF($A124&lt;=time_horizon,INDEX(O$7:O$507,time_horizon-$A124+1),0)</f>
        <v>0</v>
      </c>
      <c r="AB124" s="184" cm="1">
        <f t="array" ref="AB124">IF($A124&lt;=time_horizon,INDEX(P$7:P$507,time_horizon-$A124+1),0)</f>
        <v>0</v>
      </c>
      <c r="AC124" s="184" cm="1">
        <f t="array" ref="AC124">IF($A124&lt;=time_horizon,INDEX(Q$7:Q$507,time_horizon-$A124+1),0)</f>
        <v>0</v>
      </c>
      <c r="AD124" s="185" cm="1">
        <f t="array" ref="AD124">IF($A124&lt;=time_horizon,INDEX(R$7:R$507,time_horizon-$A124+1),0)</f>
        <v>0</v>
      </c>
      <c r="AE124" s="17" cm="1">
        <f t="array" ref="AE124">IF($A124&lt;=time_horizon,INDEX(S$7:S$507,time_horizon-$A124+1),0)</f>
        <v>0</v>
      </c>
      <c r="AF124" s="17" cm="1">
        <f t="array" ref="AF124">IF($A124&lt;=time_horizon,INDEX(T$7:T$507,time_horizon-$A124+1),0)</f>
        <v>0</v>
      </c>
      <c r="AG124" s="17" cm="1">
        <f t="array" ref="AG124">IF($A124&lt;=time_horizon,INDEX(U$7:U$507,time_horizon-$A124+1),0)</f>
        <v>0</v>
      </c>
      <c r="AH124" s="17" cm="1">
        <f t="array" ref="AH124">IF($A124&lt;=time_horizon,INDEX(V$7:V$507,time_horizon-$A124+1),0)</f>
        <v>0</v>
      </c>
      <c r="AI124" s="17" cm="1">
        <f t="array" ref="AI124">IF($A124&lt;=time_horizon,INDEX(W$7:W$507,time_horizon-$A124+1),0)</f>
        <v>0</v>
      </c>
      <c r="AJ124" s="17">
        <f t="shared" si="19"/>
        <v>8.0822163213617543E-2</v>
      </c>
    </row>
    <row r="125" spans="1:36" x14ac:dyDescent="0.2">
      <c r="A125" s="96">
        <v>118</v>
      </c>
      <c r="B125" s="3">
        <f>inventory[[#This Row],[Integrated_rad_forcing]]</f>
        <v>4.7099991122205982E-10</v>
      </c>
      <c r="C125" s="3">
        <f>inventory[[#This Row],[Temp_change]]</f>
        <v>1.0986470569375033E-12</v>
      </c>
      <c r="E125" s="118">
        <f>inventory[[#This Row],[CO2_net]]+inventory[[#This Row],[CH4_net]]*GWP_CH4+inventory[[#This Row],[gas1_net]]*GWP_gas1+inventory[[#This Row],[gas2_net]]*GWP_gas2+inventory[[#This Row],[gas3_net]]*GWP_gas3</f>
        <v>4918.8111920297824</v>
      </c>
      <c r="F125" s="118">
        <f>inventory[[#This Row],[CO2_net]]+inventory[[#This Row],[CH4_net]]*GTP_CH4+inventory[[#This Row],[gas1_net]]*GTP_gas1+inventory[[#This Row],[gas2_net]]*GTP_gas2+inventory[[#This Row],[gas3_net]]*GTP_gas3</f>
        <v>2570.9331000621351</v>
      </c>
      <c r="G125" s="199">
        <f t="shared" si="20"/>
        <v>4512.5359164465654</v>
      </c>
      <c r="H125" s="200">
        <f t="shared" si="21"/>
        <v>2044.9235683068073</v>
      </c>
      <c r="I125" s="201">
        <f t="shared" si="22"/>
        <v>5135.7007270028871</v>
      </c>
      <c r="J125" s="201">
        <f t="shared" si="23"/>
        <v>2010.2058862550705</v>
      </c>
      <c r="K125" s="199">
        <f>K124+(inventory[[#This Row],[CO2_flux]]*Z125+inventory[[#This Row],[CH4_flux]]*AA125+inventory[[#This Row],[Gas1_flux]]*AB125+inventory[[#This Row],[Gas2_flux]]*AC125+inventory[[#This Row],[Gas3_flux]]*AD125+inventory[[#This Row],[Other_radfor]])/AGWP_CO2</f>
        <v>217.55715512859908</v>
      </c>
      <c r="L125" s="201">
        <f>L124+(inventory[[#This Row],[CO2_flux]]*AE125+inventory[[#This Row],[CH4_flux]]*AF125+inventory[[#This Row],[Gas1_flux]]*AG125+inventory[[#This Row],[Gas2_flux]]*AH125+inventory[[#This Row],[Gas3_flux]]*AI125+inventory[[#This Row],[Other_radfor]]*AJ125)/AGTP_CO2</f>
        <v>312.57320143698166</v>
      </c>
      <c r="N125" s="16">
        <v>1.0437588086677274E-13</v>
      </c>
      <c r="O125" s="16">
        <v>2.6184929893837675E-12</v>
      </c>
      <c r="P125" s="16">
        <f t="shared" si="14"/>
        <v>2.6894466191679297E-11</v>
      </c>
      <c r="Q125" s="16">
        <f t="shared" si="25"/>
        <v>-3.5199999999999995E-12</v>
      </c>
      <c r="R125" s="182">
        <f t="shared" si="25"/>
        <v>-3.5199999999999995E-12</v>
      </c>
      <c r="S125" s="16">
        <v>5.3725580455174709E-16</v>
      </c>
      <c r="T125" s="16">
        <v>2.1506729540355712E-15</v>
      </c>
      <c r="U125" s="24">
        <f t="shared" si="15"/>
        <v>1.1516498499198436E-13</v>
      </c>
      <c r="V125" s="24">
        <f t="shared" si="16"/>
        <v>-2.7646872331691817E-15</v>
      </c>
      <c r="W125" s="24">
        <f t="shared" si="17"/>
        <v>3.2904607055912808E-14</v>
      </c>
      <c r="Y125" s="16">
        <f t="shared" si="18"/>
        <v>0</v>
      </c>
      <c r="Z125" s="187" cm="1">
        <f t="array" ref="Z125">IF($A125&lt;=time_horizon,INDEX(N$7:N$507,time_horizon-$A125+1),0)</f>
        <v>0</v>
      </c>
      <c r="AA125" s="184" cm="1">
        <f t="array" ref="AA125">IF($A125&lt;=time_horizon,INDEX(O$7:O$507,time_horizon-$A125+1),0)</f>
        <v>0</v>
      </c>
      <c r="AB125" s="184" cm="1">
        <f t="array" ref="AB125">IF($A125&lt;=time_horizon,INDEX(P$7:P$507,time_horizon-$A125+1),0)</f>
        <v>0</v>
      </c>
      <c r="AC125" s="184" cm="1">
        <f t="array" ref="AC125">IF($A125&lt;=time_horizon,INDEX(Q$7:Q$507,time_horizon-$A125+1),0)</f>
        <v>0</v>
      </c>
      <c r="AD125" s="185" cm="1">
        <f t="array" ref="AD125">IF($A125&lt;=time_horizon,INDEX(R$7:R$507,time_horizon-$A125+1),0)</f>
        <v>0</v>
      </c>
      <c r="AE125" s="17" cm="1">
        <f t="array" ref="AE125">IF($A125&lt;=time_horizon,INDEX(S$7:S$507,time_horizon-$A125+1),0)</f>
        <v>0</v>
      </c>
      <c r="AF125" s="17" cm="1">
        <f t="array" ref="AF125">IF($A125&lt;=time_horizon,INDEX(T$7:T$507,time_horizon-$A125+1),0)</f>
        <v>0</v>
      </c>
      <c r="AG125" s="17" cm="1">
        <f t="array" ref="AG125">IF($A125&lt;=time_horizon,INDEX(U$7:U$507,time_horizon-$A125+1),0)</f>
        <v>0</v>
      </c>
      <c r="AH125" s="17" cm="1">
        <f t="array" ref="AH125">IF($A125&lt;=time_horizon,INDEX(V$7:V$507,time_horizon-$A125+1),0)</f>
        <v>0</v>
      </c>
      <c r="AI125" s="17" cm="1">
        <f t="array" ref="AI125">IF($A125&lt;=time_horizon,INDEX(W$7:W$507,time_horizon-$A125+1),0)</f>
        <v>0</v>
      </c>
      <c r="AJ125" s="17">
        <f t="shared" si="19"/>
        <v>8.0822163213617543E-2</v>
      </c>
    </row>
    <row r="126" spans="1:36" x14ac:dyDescent="0.2">
      <c r="A126" s="96">
        <v>119</v>
      </c>
      <c r="B126" s="3">
        <f>inventory[[#This Row],[Integrated_rad_forcing]]</f>
        <v>4.7190129488535874E-10</v>
      </c>
      <c r="C126" s="3">
        <f>inventory[[#This Row],[Temp_change]]</f>
        <v>1.0846450384237509E-12</v>
      </c>
      <c r="E126" s="118">
        <f>inventory[[#This Row],[CO2_net]]+inventory[[#This Row],[CH4_net]]*GWP_CH4+inventory[[#This Row],[gas1_net]]*GWP_gas1+inventory[[#This Row],[gas2_net]]*GWP_gas2+inventory[[#This Row],[gas3_net]]*GWP_gas3</f>
        <v>4918.8111920297824</v>
      </c>
      <c r="F126" s="118">
        <f>inventory[[#This Row],[CO2_net]]+inventory[[#This Row],[CH4_net]]*GTP_CH4+inventory[[#This Row],[gas1_net]]*GTP_gas1+inventory[[#This Row],[gas2_net]]*GTP_gas2+inventory[[#This Row],[gas3_net]]*GTP_gas3</f>
        <v>2570.9331000621351</v>
      </c>
      <c r="G126" s="199">
        <f t="shared" si="20"/>
        <v>4491.4581051862106</v>
      </c>
      <c r="H126" s="200">
        <f t="shared" si="21"/>
        <v>2020.4164360647019</v>
      </c>
      <c r="I126" s="201">
        <f t="shared" si="22"/>
        <v>5145.5292569550511</v>
      </c>
      <c r="J126" s="201">
        <f t="shared" si="23"/>
        <v>1984.5862481210024</v>
      </c>
      <c r="K126" s="199">
        <f>K125+(inventory[[#This Row],[CO2_flux]]*Z126+inventory[[#This Row],[CH4_flux]]*AA126+inventory[[#This Row],[Gas1_flux]]*AB126+inventory[[#This Row],[Gas2_flux]]*AC126+inventory[[#This Row],[Gas3_flux]]*AD126+inventory[[#This Row],[Other_radfor]])/AGWP_CO2</f>
        <v>217.55715512859908</v>
      </c>
      <c r="L126" s="201">
        <f>L125+(inventory[[#This Row],[CO2_flux]]*AE126+inventory[[#This Row],[CH4_flux]]*AF126+inventory[[#This Row],[Gas1_flux]]*AG126+inventory[[#This Row],[Gas2_flux]]*AH126+inventory[[#This Row],[Gas3_flux]]*AI126+inventory[[#This Row],[Other_radfor]]*AJ126)/AGTP_CO2</f>
        <v>312.57320143698166</v>
      </c>
      <c r="N126" s="16">
        <v>1.0506639132188771E-13</v>
      </c>
      <c r="O126" s="16">
        <v>2.6185079333266173E-12</v>
      </c>
      <c r="P126" s="16">
        <f t="shared" si="14"/>
        <v>2.702847985176318E-11</v>
      </c>
      <c r="Q126" s="16">
        <f t="shared" si="25"/>
        <v>-3.5199999999999995E-12</v>
      </c>
      <c r="R126" s="182">
        <f t="shared" si="25"/>
        <v>-3.5199999999999995E-12</v>
      </c>
      <c r="S126" s="16">
        <v>5.3684231580316457E-16</v>
      </c>
      <c r="T126" s="16">
        <v>2.1431958138997285E-15</v>
      </c>
      <c r="U126" s="24">
        <f t="shared" si="15"/>
        <v>1.144958931993171E-13</v>
      </c>
      <c r="V126" s="24">
        <f t="shared" si="16"/>
        <v>-2.7579210484190181E-15</v>
      </c>
      <c r="W126" s="24">
        <f t="shared" si="17"/>
        <v>3.2458286544111124E-14</v>
      </c>
      <c r="Y126" s="16">
        <f t="shared" si="18"/>
        <v>0</v>
      </c>
      <c r="Z126" s="187" cm="1">
        <f t="array" ref="Z126">IF($A126&lt;=time_horizon,INDEX(N$7:N$507,time_horizon-$A126+1),0)</f>
        <v>0</v>
      </c>
      <c r="AA126" s="184" cm="1">
        <f t="array" ref="AA126">IF($A126&lt;=time_horizon,INDEX(O$7:O$507,time_horizon-$A126+1),0)</f>
        <v>0</v>
      </c>
      <c r="AB126" s="184" cm="1">
        <f t="array" ref="AB126">IF($A126&lt;=time_horizon,INDEX(P$7:P$507,time_horizon-$A126+1),0)</f>
        <v>0</v>
      </c>
      <c r="AC126" s="184" cm="1">
        <f t="array" ref="AC126">IF($A126&lt;=time_horizon,INDEX(Q$7:Q$507,time_horizon-$A126+1),0)</f>
        <v>0</v>
      </c>
      <c r="AD126" s="185" cm="1">
        <f t="array" ref="AD126">IF($A126&lt;=time_horizon,INDEX(R$7:R$507,time_horizon-$A126+1),0)</f>
        <v>0</v>
      </c>
      <c r="AE126" s="17" cm="1">
        <f t="array" ref="AE126">IF($A126&lt;=time_horizon,INDEX(S$7:S$507,time_horizon-$A126+1),0)</f>
        <v>0</v>
      </c>
      <c r="AF126" s="17" cm="1">
        <f t="array" ref="AF126">IF($A126&lt;=time_horizon,INDEX(T$7:T$507,time_horizon-$A126+1),0)</f>
        <v>0</v>
      </c>
      <c r="AG126" s="17" cm="1">
        <f t="array" ref="AG126">IF($A126&lt;=time_horizon,INDEX(U$7:U$507,time_horizon-$A126+1),0)</f>
        <v>0</v>
      </c>
      <c r="AH126" s="17" cm="1">
        <f t="array" ref="AH126">IF($A126&lt;=time_horizon,INDEX(V$7:V$507,time_horizon-$A126+1),0)</f>
        <v>0</v>
      </c>
      <c r="AI126" s="17" cm="1">
        <f t="array" ref="AI126">IF($A126&lt;=time_horizon,INDEX(W$7:W$507,time_horizon-$A126+1),0)</f>
        <v>0</v>
      </c>
      <c r="AJ126" s="17">
        <f t="shared" si="19"/>
        <v>8.0822163213617543E-2</v>
      </c>
    </row>
    <row r="127" spans="1:36" x14ac:dyDescent="0.2">
      <c r="A127" s="96">
        <v>120</v>
      </c>
      <c r="B127" s="3">
        <f>inventory[[#This Row],[Integrated_rad_forcing]]</f>
        <v>4.7278474340073856E-10</v>
      </c>
      <c r="C127" s="3">
        <f>inventory[[#This Row],[Temp_change]]</f>
        <v>1.070920790925433E-12</v>
      </c>
      <c r="E127" s="118">
        <f>inventory[[#This Row],[CO2_net]]+inventory[[#This Row],[CH4_net]]*GWP_CH4+inventory[[#This Row],[gas1_net]]*GWP_gas1+inventory[[#This Row],[gas2_net]]*GWP_gas2+inventory[[#This Row],[gas3_net]]*GWP_gas3</f>
        <v>4918.8111920297824</v>
      </c>
      <c r="F127" s="118">
        <f>inventory[[#This Row],[CO2_net]]+inventory[[#This Row],[CH4_net]]*GTP_CH4+inventory[[#This Row],[gas1_net]]*GTP_gas1+inventory[[#This Row],[gas2_net]]*GTP_gas2+inventory[[#This Row],[gas3_net]]*GTP_gas3</f>
        <v>2570.9331000621351</v>
      </c>
      <c r="G127" s="199">
        <f t="shared" si="20"/>
        <v>4470.5390934606048</v>
      </c>
      <c r="H127" s="200">
        <f t="shared" si="21"/>
        <v>1996.3507524926442</v>
      </c>
      <c r="I127" s="201">
        <f t="shared" si="22"/>
        <v>5155.1622251883864</v>
      </c>
      <c r="J127" s="201">
        <f t="shared" si="23"/>
        <v>1959.4748504875863</v>
      </c>
      <c r="K127" s="199">
        <f>K126+(inventory[[#This Row],[CO2_flux]]*Z127+inventory[[#This Row],[CH4_flux]]*AA127+inventory[[#This Row],[Gas1_flux]]*AB127+inventory[[#This Row],[Gas2_flux]]*AC127+inventory[[#This Row],[Gas3_flux]]*AD127+inventory[[#This Row],[Other_radfor]])/AGWP_CO2</f>
        <v>217.55715512859908</v>
      </c>
      <c r="L127" s="201">
        <f>L126+(inventory[[#This Row],[CO2_flux]]*AE127+inventory[[#This Row],[CH4_flux]]*AF127+inventory[[#This Row],[Gas1_flux]]*AG127+inventory[[#This Row],[Gas2_flux]]*AH127+inventory[[#This Row],[Gas3_flux]]*AI127+inventory[[#This Row],[Other_radfor]]*AJ127)/AGTP_CO2</f>
        <v>312.57320143698166</v>
      </c>
      <c r="N127" s="16">
        <v>1.0575564456920118E-13</v>
      </c>
      <c r="O127" s="16">
        <v>2.6185217194274129E-12</v>
      </c>
      <c r="P127" s="16">
        <f t="shared" si="14"/>
        <v>2.7161390525012059E-11</v>
      </c>
      <c r="Q127" s="16">
        <f t="shared" ref="Q127:R146" si="26">A_gas2*life_gas2*(1-EXP(-$A127/life_gas2))</f>
        <v>-3.5199999999999995E-12</v>
      </c>
      <c r="R127" s="182">
        <f t="shared" si="26"/>
        <v>-3.5199999999999995E-12</v>
      </c>
      <c r="S127" s="16">
        <v>5.3643919516061035E-16</v>
      </c>
      <c r="T127" s="16">
        <v>2.1359085629362234E-15</v>
      </c>
      <c r="U127" s="24">
        <f t="shared" si="15"/>
        <v>1.138316262041854E-13</v>
      </c>
      <c r="V127" s="24">
        <f t="shared" si="16"/>
        <v>-2.7511739533870368E-15</v>
      </c>
      <c r="W127" s="24">
        <f t="shared" si="17"/>
        <v>3.2021097509460481E-14</v>
      </c>
      <c r="Y127" s="16">
        <f t="shared" si="18"/>
        <v>0</v>
      </c>
      <c r="Z127" s="187" cm="1">
        <f t="array" ref="Z127">IF($A127&lt;=time_horizon,INDEX(N$7:N$507,time_horizon-$A127+1),0)</f>
        <v>0</v>
      </c>
      <c r="AA127" s="184" cm="1">
        <f t="array" ref="AA127">IF($A127&lt;=time_horizon,INDEX(O$7:O$507,time_horizon-$A127+1),0)</f>
        <v>0</v>
      </c>
      <c r="AB127" s="184" cm="1">
        <f t="array" ref="AB127">IF($A127&lt;=time_horizon,INDEX(P$7:P$507,time_horizon-$A127+1),0)</f>
        <v>0</v>
      </c>
      <c r="AC127" s="184" cm="1">
        <f t="array" ref="AC127">IF($A127&lt;=time_horizon,INDEX(Q$7:Q$507,time_horizon-$A127+1),0)</f>
        <v>0</v>
      </c>
      <c r="AD127" s="185" cm="1">
        <f t="array" ref="AD127">IF($A127&lt;=time_horizon,INDEX(R$7:R$507,time_horizon-$A127+1),0)</f>
        <v>0</v>
      </c>
      <c r="AE127" s="17" cm="1">
        <f t="array" ref="AE127">IF($A127&lt;=time_horizon,INDEX(S$7:S$507,time_horizon-$A127+1),0)</f>
        <v>0</v>
      </c>
      <c r="AF127" s="17" cm="1">
        <f t="array" ref="AF127">IF($A127&lt;=time_horizon,INDEX(T$7:T$507,time_horizon-$A127+1),0)</f>
        <v>0</v>
      </c>
      <c r="AG127" s="17" cm="1">
        <f t="array" ref="AG127">IF($A127&lt;=time_horizon,INDEX(U$7:U$507,time_horizon-$A127+1),0)</f>
        <v>0</v>
      </c>
      <c r="AH127" s="17" cm="1">
        <f t="array" ref="AH127">IF($A127&lt;=time_horizon,INDEX(V$7:V$507,time_horizon-$A127+1),0)</f>
        <v>0</v>
      </c>
      <c r="AI127" s="17" cm="1">
        <f t="array" ref="AI127">IF($A127&lt;=time_horizon,INDEX(W$7:W$507,time_horizon-$A127+1),0)</f>
        <v>0</v>
      </c>
      <c r="AJ127" s="17">
        <f t="shared" si="19"/>
        <v>8.0822163213617543E-2</v>
      </c>
    </row>
    <row r="128" spans="1:36" x14ac:dyDescent="0.2">
      <c r="A128" s="96">
        <v>121</v>
      </c>
      <c r="B128" s="3">
        <f>inventory[[#This Row],[Integrated_rad_forcing]]</f>
        <v>4.7365063580578284E-10</v>
      </c>
      <c r="C128" s="3">
        <f>inventory[[#This Row],[Temp_change]]</f>
        <v>1.0574683250867524E-12</v>
      </c>
      <c r="E128" s="118">
        <f>inventory[[#This Row],[CO2_net]]+inventory[[#This Row],[CH4_net]]*GWP_CH4+inventory[[#This Row],[gas1_net]]*GWP_gas1+inventory[[#This Row],[gas2_net]]*GWP_gas2+inventory[[#This Row],[gas3_net]]*GWP_gas3</f>
        <v>4918.8111920297824</v>
      </c>
      <c r="F128" s="118">
        <f>inventory[[#This Row],[CO2_net]]+inventory[[#This Row],[CH4_net]]*GTP_CH4+inventory[[#This Row],[gas1_net]]*GTP_gas1+inventory[[#This Row],[gas2_net]]*GTP_gas2+inventory[[#This Row],[gas3_net]]*GTP_gas3</f>
        <v>2570.9331000621351</v>
      </c>
      <c r="G128" s="199">
        <f t="shared" si="20"/>
        <v>4449.7779497784204</v>
      </c>
      <c r="H128" s="200">
        <f t="shared" si="21"/>
        <v>1972.7188232357946</v>
      </c>
      <c r="I128" s="201">
        <f t="shared" si="22"/>
        <v>5164.6037646624682</v>
      </c>
      <c r="J128" s="201">
        <f t="shared" si="23"/>
        <v>1934.8607345685562</v>
      </c>
      <c r="K128" s="199">
        <f>K127+(inventory[[#This Row],[CO2_flux]]*Z128+inventory[[#This Row],[CH4_flux]]*AA128+inventory[[#This Row],[Gas1_flux]]*AB128+inventory[[#This Row],[Gas2_flux]]*AC128+inventory[[#This Row],[Gas3_flux]]*AD128+inventory[[#This Row],[Other_radfor]])/AGWP_CO2</f>
        <v>217.55715512859908</v>
      </c>
      <c r="L128" s="201">
        <f>L127+(inventory[[#This Row],[CO2_flux]]*AE128+inventory[[#This Row],[CH4_flux]]*AF128+inventory[[#This Row],[Gas1_flux]]*AG128+inventory[[#This Row],[Gas2_flux]]*AH128+inventory[[#This Row],[Gas3_flux]]*AI128+inventory[[#This Row],[Other_radfor]]*AJ128)/AGTP_CO2</f>
        <v>312.57320143698166</v>
      </c>
      <c r="N128" s="16">
        <v>1.0644365654905737E-13</v>
      </c>
      <c r="O128" s="16">
        <v>2.6185344373946228E-12</v>
      </c>
      <c r="P128" s="16">
        <f t="shared" si="14"/>
        <v>2.7293207289455435E-11</v>
      </c>
      <c r="Q128" s="16">
        <f t="shared" si="26"/>
        <v>-3.5199999999999995E-12</v>
      </c>
      <c r="R128" s="182">
        <f t="shared" si="26"/>
        <v>-3.5199999999999995E-12</v>
      </c>
      <c r="S128" s="16">
        <v>5.3604614739378679E-16</v>
      </c>
      <c r="T128" s="16">
        <v>2.1287975788283016E-15</v>
      </c>
      <c r="U128" s="24">
        <f t="shared" si="15"/>
        <v>1.1317214620607189E-13</v>
      </c>
      <c r="V128" s="24">
        <f t="shared" si="16"/>
        <v>-2.7444456111807081E-15</v>
      </c>
      <c r="W128" s="24">
        <f t="shared" si="17"/>
        <v>3.1592841164562886E-14</v>
      </c>
      <c r="Y128" s="16">
        <f t="shared" si="18"/>
        <v>0</v>
      </c>
      <c r="Z128" s="187" cm="1">
        <f t="array" ref="Z128">IF($A128&lt;=time_horizon,INDEX(N$7:N$507,time_horizon-$A128+1),0)</f>
        <v>0</v>
      </c>
      <c r="AA128" s="184" cm="1">
        <f t="array" ref="AA128">IF($A128&lt;=time_horizon,INDEX(O$7:O$507,time_horizon-$A128+1),0)</f>
        <v>0</v>
      </c>
      <c r="AB128" s="184" cm="1">
        <f t="array" ref="AB128">IF($A128&lt;=time_horizon,INDEX(P$7:P$507,time_horizon-$A128+1),0)</f>
        <v>0</v>
      </c>
      <c r="AC128" s="184" cm="1">
        <f t="array" ref="AC128">IF($A128&lt;=time_horizon,INDEX(Q$7:Q$507,time_horizon-$A128+1),0)</f>
        <v>0</v>
      </c>
      <c r="AD128" s="185" cm="1">
        <f t="array" ref="AD128">IF($A128&lt;=time_horizon,INDEX(R$7:R$507,time_horizon-$A128+1),0)</f>
        <v>0</v>
      </c>
      <c r="AE128" s="17" cm="1">
        <f t="array" ref="AE128">IF($A128&lt;=time_horizon,INDEX(S$7:S$507,time_horizon-$A128+1),0)</f>
        <v>0</v>
      </c>
      <c r="AF128" s="17" cm="1">
        <f t="array" ref="AF128">IF($A128&lt;=time_horizon,INDEX(T$7:T$507,time_horizon-$A128+1),0)</f>
        <v>0</v>
      </c>
      <c r="AG128" s="17" cm="1">
        <f t="array" ref="AG128">IF($A128&lt;=time_horizon,INDEX(U$7:U$507,time_horizon-$A128+1),0)</f>
        <v>0</v>
      </c>
      <c r="AH128" s="17" cm="1">
        <f t="array" ref="AH128">IF($A128&lt;=time_horizon,INDEX(V$7:V$507,time_horizon-$A128+1),0)</f>
        <v>0</v>
      </c>
      <c r="AI128" s="17" cm="1">
        <f t="array" ref="AI128">IF($A128&lt;=time_horizon,INDEX(W$7:W$507,time_horizon-$A128+1),0)</f>
        <v>0</v>
      </c>
      <c r="AJ128" s="17">
        <f t="shared" si="19"/>
        <v>8.0822163213617543E-2</v>
      </c>
    </row>
    <row r="129" spans="1:36" x14ac:dyDescent="0.2">
      <c r="A129" s="96">
        <v>122</v>
      </c>
      <c r="B129" s="3">
        <f>inventory[[#This Row],[Integrated_rad_forcing]]</f>
        <v>4.7449934292765825E-10</v>
      </c>
      <c r="C129" s="3">
        <f>inventory[[#This Row],[Temp_change]]</f>
        <v>1.0442817823798868E-12</v>
      </c>
      <c r="E129" s="118">
        <f>inventory[[#This Row],[CO2_net]]+inventory[[#This Row],[CH4_net]]*GWP_CH4+inventory[[#This Row],[gas1_net]]*GWP_gas1+inventory[[#This Row],[gas2_net]]*GWP_gas2+inventory[[#This Row],[gas3_net]]*GWP_gas3</f>
        <v>4918.8111920297824</v>
      </c>
      <c r="F129" s="118">
        <f>inventory[[#This Row],[CO2_net]]+inventory[[#This Row],[CH4_net]]*GTP_CH4+inventory[[#This Row],[gas1_net]]*GTP_gas1+inventory[[#This Row],[gas2_net]]*GTP_gas2+inventory[[#This Row],[gas3_net]]*GTP_gas3</f>
        <v>2570.9331000621351</v>
      </c>
      <c r="G129" s="199">
        <f t="shared" si="20"/>
        <v>4429.1737292448906</v>
      </c>
      <c r="H129" s="200">
        <f t="shared" si="21"/>
        <v>1949.5130446677849</v>
      </c>
      <c r="I129" s="201">
        <f t="shared" si="22"/>
        <v>5173.857918811922</v>
      </c>
      <c r="J129" s="201">
        <f t="shared" si="23"/>
        <v>1910.7331809549455</v>
      </c>
      <c r="K129" s="199">
        <f>K128+(inventory[[#This Row],[CO2_flux]]*Z129+inventory[[#This Row],[CH4_flux]]*AA129+inventory[[#This Row],[Gas1_flux]]*AB129+inventory[[#This Row],[Gas2_flux]]*AC129+inventory[[#This Row],[Gas3_flux]]*AD129+inventory[[#This Row],[Other_radfor]])/AGWP_CO2</f>
        <v>217.55715512859908</v>
      </c>
      <c r="L129" s="201">
        <f>L128+(inventory[[#This Row],[CO2_flux]]*AE129+inventory[[#This Row],[CH4_flux]]*AF129+inventory[[#This Row],[Gas1_flux]]*AG129+inventory[[#This Row],[Gas2_flux]]*AH129+inventory[[#This Row],[Gas3_flux]]*AI129+inventory[[#This Row],[Other_radfor]]*AJ129)/AGTP_CO2</f>
        <v>312.57320143698166</v>
      </c>
      <c r="N129" s="16">
        <v>1.0713044281705189E-13</v>
      </c>
      <c r="O129" s="16">
        <v>2.6185461699861911E-12</v>
      </c>
      <c r="P129" s="16">
        <f t="shared" si="14"/>
        <v>2.7423939148406926E-11</v>
      </c>
      <c r="Q129" s="16">
        <f t="shared" si="26"/>
        <v>-3.5199999999999995E-12</v>
      </c>
      <c r="R129" s="182">
        <f t="shared" si="26"/>
        <v>-3.5199999999999995E-12</v>
      </c>
      <c r="S129" s="16">
        <v>5.3566288527084059E-16</v>
      </c>
      <c r="T129" s="16">
        <v>2.1218502763003756E-15</v>
      </c>
      <c r="U129" s="24">
        <f t="shared" si="15"/>
        <v>1.1251741568332056E-13</v>
      </c>
      <c r="V129" s="24">
        <f t="shared" si="16"/>
        <v>-2.7377357183144829E-15</v>
      </c>
      <c r="W129" s="24">
        <f t="shared" si="17"/>
        <v>3.1173323058771673E-14</v>
      </c>
      <c r="Y129" s="16">
        <f t="shared" si="18"/>
        <v>0</v>
      </c>
      <c r="Z129" s="187" cm="1">
        <f t="array" ref="Z129">IF($A129&lt;=time_horizon,INDEX(N$7:N$507,time_horizon-$A129+1),0)</f>
        <v>0</v>
      </c>
      <c r="AA129" s="184" cm="1">
        <f t="array" ref="AA129">IF($A129&lt;=time_horizon,INDEX(O$7:O$507,time_horizon-$A129+1),0)</f>
        <v>0</v>
      </c>
      <c r="AB129" s="184" cm="1">
        <f t="array" ref="AB129">IF($A129&lt;=time_horizon,INDEX(P$7:P$507,time_horizon-$A129+1),0)</f>
        <v>0</v>
      </c>
      <c r="AC129" s="184" cm="1">
        <f t="array" ref="AC129">IF($A129&lt;=time_horizon,INDEX(Q$7:Q$507,time_horizon-$A129+1),0)</f>
        <v>0</v>
      </c>
      <c r="AD129" s="185" cm="1">
        <f t="array" ref="AD129">IF($A129&lt;=time_horizon,INDEX(R$7:R$507,time_horizon-$A129+1),0)</f>
        <v>0</v>
      </c>
      <c r="AE129" s="17" cm="1">
        <f t="array" ref="AE129">IF($A129&lt;=time_horizon,INDEX(S$7:S$507,time_horizon-$A129+1),0)</f>
        <v>0</v>
      </c>
      <c r="AF129" s="17" cm="1">
        <f t="array" ref="AF129">IF($A129&lt;=time_horizon,INDEX(T$7:T$507,time_horizon-$A129+1),0)</f>
        <v>0</v>
      </c>
      <c r="AG129" s="17" cm="1">
        <f t="array" ref="AG129">IF($A129&lt;=time_horizon,INDEX(U$7:U$507,time_horizon-$A129+1),0)</f>
        <v>0</v>
      </c>
      <c r="AH129" s="17" cm="1">
        <f t="array" ref="AH129">IF($A129&lt;=time_horizon,INDEX(V$7:V$507,time_horizon-$A129+1),0)</f>
        <v>0</v>
      </c>
      <c r="AI129" s="17" cm="1">
        <f t="array" ref="AI129">IF($A129&lt;=time_horizon,INDEX(W$7:W$507,time_horizon-$A129+1),0)</f>
        <v>0</v>
      </c>
      <c r="AJ129" s="17">
        <f t="shared" si="19"/>
        <v>8.0822163213617543E-2</v>
      </c>
    </row>
    <row r="130" spans="1:36" x14ac:dyDescent="0.2">
      <c r="A130" s="96">
        <v>123</v>
      </c>
      <c r="B130" s="3">
        <f>inventory[[#This Row],[Integrated_rad_forcing]]</f>
        <v>4.7533122756291617E-10</v>
      </c>
      <c r="C130" s="3">
        <f>inventory[[#This Row],[Temp_change]]</f>
        <v>1.0313554322787755E-12</v>
      </c>
      <c r="E130" s="118">
        <f>inventory[[#This Row],[CO2_net]]+inventory[[#This Row],[CH4_net]]*GWP_CH4+inventory[[#This Row],[gas1_net]]*GWP_gas1+inventory[[#This Row],[gas2_net]]*GWP_gas2+inventory[[#This Row],[gas3_net]]*GWP_gas3</f>
        <v>4918.8111920297824</v>
      </c>
      <c r="F130" s="118">
        <f>inventory[[#This Row],[CO2_net]]+inventory[[#This Row],[CH4_net]]*GTP_CH4+inventory[[#This Row],[gas1_net]]*GTP_gas1+inventory[[#This Row],[gas2_net]]*GTP_gas2+inventory[[#This Row],[gas3_net]]*GTP_gas3</f>
        <v>2570.9331000621351</v>
      </c>
      <c r="G130" s="199">
        <f t="shared" si="20"/>
        <v>4408.7254745314931</v>
      </c>
      <c r="H130" s="200">
        <f t="shared" si="21"/>
        <v>1926.7259051839933</v>
      </c>
      <c r="I130" s="201">
        <f t="shared" si="22"/>
        <v>5182.928643506948</v>
      </c>
      <c r="J130" s="201">
        <f t="shared" si="23"/>
        <v>1887.0817044439355</v>
      </c>
      <c r="K130" s="199">
        <f>K129+(inventory[[#This Row],[CO2_flux]]*Z130+inventory[[#This Row],[CH4_flux]]*AA130+inventory[[#This Row],[Gas1_flux]]*AB130+inventory[[#This Row],[Gas2_flux]]*AC130+inventory[[#This Row],[Gas3_flux]]*AD130+inventory[[#This Row],[Other_radfor]])/AGWP_CO2</f>
        <v>217.55715512859908</v>
      </c>
      <c r="L130" s="201">
        <f>L129+(inventory[[#This Row],[CO2_flux]]*AE130+inventory[[#This Row],[CH4_flux]]*AF130+inventory[[#This Row],[Gas1_flux]]*AG130+inventory[[#This Row],[Gas2_flux]]*AH130+inventory[[#This Row],[Gas3_flux]]*AI130+inventory[[#This Row],[Other_radfor]]*AJ130)/AGTP_CO2</f>
        <v>312.57320143698166</v>
      </c>
      <c r="N130" s="16">
        <v>1.0781601855430309E-13</v>
      </c>
      <c r="O130" s="16">
        <v>2.618556993548057E-12</v>
      </c>
      <c r="P130" s="16">
        <f t="shared" si="14"/>
        <v>2.7553595031079223E-11</v>
      </c>
      <c r="Q130" s="16">
        <f t="shared" si="26"/>
        <v>-3.5199999999999995E-12</v>
      </c>
      <c r="R130" s="182">
        <f t="shared" si="26"/>
        <v>-3.5199999999999995E-12</v>
      </c>
      <c r="S130" s="16">
        <v>5.3528912934831069E-16</v>
      </c>
      <c r="T130" s="16">
        <v>2.1150550285809716E-15</v>
      </c>
      <c r="U130" s="24">
        <f t="shared" si="15"/>
        <v>1.1186739739401722E-13</v>
      </c>
      <c r="V130" s="24">
        <f t="shared" si="16"/>
        <v>-2.7310440009711161E-15</v>
      </c>
      <c r="W130" s="24">
        <f t="shared" si="17"/>
        <v>3.0762352986035451E-14</v>
      </c>
      <c r="Y130" s="16">
        <f t="shared" si="18"/>
        <v>0</v>
      </c>
      <c r="Z130" s="187" cm="1">
        <f t="array" ref="Z130">IF($A130&lt;=time_horizon,INDEX(N$7:N$507,time_horizon-$A130+1),0)</f>
        <v>0</v>
      </c>
      <c r="AA130" s="184" cm="1">
        <f t="array" ref="AA130">IF($A130&lt;=time_horizon,INDEX(O$7:O$507,time_horizon-$A130+1),0)</f>
        <v>0</v>
      </c>
      <c r="AB130" s="184" cm="1">
        <f t="array" ref="AB130">IF($A130&lt;=time_horizon,INDEX(P$7:P$507,time_horizon-$A130+1),0)</f>
        <v>0</v>
      </c>
      <c r="AC130" s="184" cm="1">
        <f t="array" ref="AC130">IF($A130&lt;=time_horizon,INDEX(Q$7:Q$507,time_horizon-$A130+1),0)</f>
        <v>0</v>
      </c>
      <c r="AD130" s="185" cm="1">
        <f t="array" ref="AD130">IF($A130&lt;=time_horizon,INDEX(R$7:R$507,time_horizon-$A130+1),0)</f>
        <v>0</v>
      </c>
      <c r="AE130" s="17" cm="1">
        <f t="array" ref="AE130">IF($A130&lt;=time_horizon,INDEX(S$7:S$507,time_horizon-$A130+1),0)</f>
        <v>0</v>
      </c>
      <c r="AF130" s="17" cm="1">
        <f t="array" ref="AF130">IF($A130&lt;=time_horizon,INDEX(T$7:T$507,time_horizon-$A130+1),0)</f>
        <v>0</v>
      </c>
      <c r="AG130" s="17" cm="1">
        <f t="array" ref="AG130">IF($A130&lt;=time_horizon,INDEX(U$7:U$507,time_horizon-$A130+1),0)</f>
        <v>0</v>
      </c>
      <c r="AH130" s="17" cm="1">
        <f t="array" ref="AH130">IF($A130&lt;=time_horizon,INDEX(V$7:V$507,time_horizon-$A130+1),0)</f>
        <v>0</v>
      </c>
      <c r="AI130" s="17" cm="1">
        <f t="array" ref="AI130">IF($A130&lt;=time_horizon,INDEX(W$7:W$507,time_horizon-$A130+1),0)</f>
        <v>0</v>
      </c>
      <c r="AJ130" s="17">
        <f t="shared" si="19"/>
        <v>8.0822163213617543E-2</v>
      </c>
    </row>
    <row r="131" spans="1:36" x14ac:dyDescent="0.2">
      <c r="A131" s="96">
        <v>124</v>
      </c>
      <c r="B131" s="3">
        <f>inventory[[#This Row],[Integrated_rad_forcing]]</f>
        <v>4.7614664465332106E-10</v>
      </c>
      <c r="C131" s="3">
        <f>inventory[[#This Row],[Temp_change]]</f>
        <v>1.0186836694879054E-12</v>
      </c>
      <c r="E131" s="118">
        <f>inventory[[#This Row],[CO2_net]]+inventory[[#This Row],[CH4_net]]*GWP_CH4+inventory[[#This Row],[gas1_net]]*GWP_gas1+inventory[[#This Row],[gas2_net]]*GWP_gas2+inventory[[#This Row],[gas3_net]]*GWP_gas3</f>
        <v>4918.8111920297824</v>
      </c>
      <c r="F131" s="118">
        <f>inventory[[#This Row],[CO2_net]]+inventory[[#This Row],[CH4_net]]*GTP_CH4+inventory[[#This Row],[gas1_net]]*GTP_gas1+inventory[[#This Row],[gas2_net]]*GTP_gas2+inventory[[#This Row],[gas3_net]]*GTP_gas3</f>
        <v>2570.9331000621351</v>
      </c>
      <c r="G131" s="199">
        <f t="shared" si="20"/>
        <v>4388.4322168038225</v>
      </c>
      <c r="H131" s="200">
        <f t="shared" si="21"/>
        <v>1904.3499863319423</v>
      </c>
      <c r="I131" s="201">
        <f t="shared" si="22"/>
        <v>5191.8198089705193</v>
      </c>
      <c r="J131" s="201">
        <f t="shared" si="23"/>
        <v>1863.8960489683354</v>
      </c>
      <c r="K131" s="199">
        <f>K130+(inventory[[#This Row],[CO2_flux]]*Z131+inventory[[#This Row],[CH4_flux]]*AA131+inventory[[#This Row],[Gas1_flux]]*AB131+inventory[[#This Row],[Gas2_flux]]*AC131+inventory[[#This Row],[Gas3_flux]]*AD131+inventory[[#This Row],[Other_radfor]])/AGWP_CO2</f>
        <v>217.55715512859908</v>
      </c>
      <c r="L131" s="201">
        <f>L130+(inventory[[#This Row],[CO2_flux]]*AE131+inventory[[#This Row],[CH4_flux]]*AF131+inventory[[#This Row],[Gas1_flux]]*AG131+inventory[[#This Row],[Gas2_flux]]*AH131+inventory[[#This Row],[Gas3_flux]]*AI131+inventory[[#This Row],[Other_radfor]]*AJ131)/AGTP_CO2</f>
        <v>312.57320143698166</v>
      </c>
      <c r="N131" s="16">
        <v>1.0850039857744632E-13</v>
      </c>
      <c r="O131" s="16">
        <v>2.6185669785109516E-12</v>
      </c>
      <c r="P131" s="16">
        <f t="shared" si="14"/>
        <v>2.7682183793193976E-11</v>
      </c>
      <c r="Q131" s="16">
        <f t="shared" si="26"/>
        <v>-3.5199999999999995E-12</v>
      </c>
      <c r="R131" s="182">
        <f t="shared" si="26"/>
        <v>-3.5199999999999995E-12</v>
      </c>
      <c r="S131" s="16">
        <v>5.3492460776605446E-16</v>
      </c>
      <c r="T131" s="16">
        <v>2.1084010947479127E-15</v>
      </c>
      <c r="U131" s="24">
        <f t="shared" si="15"/>
        <v>1.1122205437650769E-13</v>
      </c>
      <c r="V131" s="24">
        <f t="shared" si="16"/>
        <v>-2.7243702116825734E-15</v>
      </c>
      <c r="W131" s="24">
        <f t="shared" si="17"/>
        <v>3.0359744894414525E-14</v>
      </c>
      <c r="Y131" s="16">
        <f t="shared" si="18"/>
        <v>0</v>
      </c>
      <c r="Z131" s="187" cm="1">
        <f t="array" ref="Z131">IF($A131&lt;=time_horizon,INDEX(N$7:N$507,time_horizon-$A131+1),0)</f>
        <v>0</v>
      </c>
      <c r="AA131" s="184" cm="1">
        <f t="array" ref="AA131">IF($A131&lt;=time_horizon,INDEX(O$7:O$507,time_horizon-$A131+1),0)</f>
        <v>0</v>
      </c>
      <c r="AB131" s="184" cm="1">
        <f t="array" ref="AB131">IF($A131&lt;=time_horizon,INDEX(P$7:P$507,time_horizon-$A131+1),0)</f>
        <v>0</v>
      </c>
      <c r="AC131" s="184" cm="1">
        <f t="array" ref="AC131">IF($A131&lt;=time_horizon,INDEX(Q$7:Q$507,time_horizon-$A131+1),0)</f>
        <v>0</v>
      </c>
      <c r="AD131" s="185" cm="1">
        <f t="array" ref="AD131">IF($A131&lt;=time_horizon,INDEX(R$7:R$507,time_horizon-$A131+1),0)</f>
        <v>0</v>
      </c>
      <c r="AE131" s="17" cm="1">
        <f t="array" ref="AE131">IF($A131&lt;=time_horizon,INDEX(S$7:S$507,time_horizon-$A131+1),0)</f>
        <v>0</v>
      </c>
      <c r="AF131" s="17" cm="1">
        <f t="array" ref="AF131">IF($A131&lt;=time_horizon,INDEX(T$7:T$507,time_horizon-$A131+1),0)</f>
        <v>0</v>
      </c>
      <c r="AG131" s="17" cm="1">
        <f t="array" ref="AG131">IF($A131&lt;=time_horizon,INDEX(U$7:U$507,time_horizon-$A131+1),0)</f>
        <v>0</v>
      </c>
      <c r="AH131" s="17" cm="1">
        <f t="array" ref="AH131">IF($A131&lt;=time_horizon,INDEX(V$7:V$507,time_horizon-$A131+1),0)</f>
        <v>0</v>
      </c>
      <c r="AI131" s="17" cm="1">
        <f t="array" ref="AI131">IF($A131&lt;=time_horizon,INDEX(W$7:W$507,time_horizon-$A131+1),0)</f>
        <v>0</v>
      </c>
      <c r="AJ131" s="17">
        <f t="shared" si="19"/>
        <v>8.0822163213617543E-2</v>
      </c>
    </row>
    <row r="132" spans="1:36" x14ac:dyDescent="0.2">
      <c r="A132" s="96">
        <v>125</v>
      </c>
      <c r="B132" s="3">
        <f>inventory[[#This Row],[Integrated_rad_forcing]]</f>
        <v>4.7694594145779571E-10</v>
      </c>
      <c r="C132" s="3">
        <f>inventory[[#This Row],[Temp_change]]</f>
        <v>1.0062610112258462E-12</v>
      </c>
      <c r="E132" s="118">
        <f>inventory[[#This Row],[CO2_net]]+inventory[[#This Row],[CH4_net]]*GWP_CH4+inventory[[#This Row],[gas1_net]]*GWP_gas1+inventory[[#This Row],[gas2_net]]*GWP_gas2+inventory[[#This Row],[gas3_net]]*GWP_gas3</f>
        <v>4918.8111920297824</v>
      </c>
      <c r="F132" s="118">
        <f>inventory[[#This Row],[CO2_net]]+inventory[[#This Row],[CH4_net]]*GTP_CH4+inventory[[#This Row],[gas1_net]]*GTP_gas1+inventory[[#This Row],[gas2_net]]*GTP_gas2+inventory[[#This Row],[gas3_net]]*GTP_gas3</f>
        <v>2570.9331000621351</v>
      </c>
      <c r="G132" s="199">
        <f t="shared" si="20"/>
        <v>4368.2929766095021</v>
      </c>
      <c r="H132" s="200">
        <f t="shared" si="21"/>
        <v>1882.3779637877135</v>
      </c>
      <c r="I132" s="201">
        <f t="shared" si="22"/>
        <v>5200.5352016532497</v>
      </c>
      <c r="J132" s="201">
        <f t="shared" si="23"/>
        <v>1841.1661826262393</v>
      </c>
      <c r="K132" s="199">
        <f>K131+(inventory[[#This Row],[CO2_flux]]*Z132+inventory[[#This Row],[CH4_flux]]*AA132+inventory[[#This Row],[Gas1_flux]]*AB132+inventory[[#This Row],[Gas2_flux]]*AC132+inventory[[#This Row],[Gas3_flux]]*AD132+inventory[[#This Row],[Other_radfor]])/AGWP_CO2</f>
        <v>217.55715512859908</v>
      </c>
      <c r="L132" s="201">
        <f>L131+(inventory[[#This Row],[CO2_flux]]*AE132+inventory[[#This Row],[CH4_flux]]*AF132+inventory[[#This Row],[Gas1_flux]]*AG132+inventory[[#This Row],[Gas2_flux]]*AH132+inventory[[#This Row],[Gas3_flux]]*AI132+inventory[[#This Row],[Other_radfor]]*AJ132)/AGTP_CO2</f>
        <v>312.57320143698166</v>
      </c>
      <c r="N132" s="16">
        <v>1.0918359734835883E-13</v>
      </c>
      <c r="O132" s="16">
        <v>2.6185761898487016E-12</v>
      </c>
      <c r="P132" s="16">
        <f t="shared" si="14"/>
        <v>2.7809714217586653E-11</v>
      </c>
      <c r="Q132" s="16">
        <f t="shared" si="26"/>
        <v>-3.5199999999999995E-12</v>
      </c>
      <c r="R132" s="182">
        <f t="shared" si="26"/>
        <v>-3.5199999999999995E-12</v>
      </c>
      <c r="S132" s="16">
        <v>5.3456905604709255E-16</v>
      </c>
      <c r="T132" s="16">
        <v>2.1018785525227397E-15</v>
      </c>
      <c r="U132" s="24">
        <f t="shared" si="15"/>
        <v>1.1058134994959603E-13</v>
      </c>
      <c r="V132" s="24">
        <f t="shared" si="16"/>
        <v>-2.7177141263834366E-15</v>
      </c>
      <c r="W132" s="24">
        <f t="shared" si="17"/>
        <v>2.9965316797272739E-14</v>
      </c>
      <c r="Y132" s="16">
        <f t="shared" si="18"/>
        <v>0</v>
      </c>
      <c r="Z132" s="187" cm="1">
        <f t="array" ref="Z132">IF($A132&lt;=time_horizon,INDEX(N$7:N$507,time_horizon-$A132+1),0)</f>
        <v>0</v>
      </c>
      <c r="AA132" s="184" cm="1">
        <f t="array" ref="AA132">IF($A132&lt;=time_horizon,INDEX(O$7:O$507,time_horizon-$A132+1),0)</f>
        <v>0</v>
      </c>
      <c r="AB132" s="184" cm="1">
        <f t="array" ref="AB132">IF($A132&lt;=time_horizon,INDEX(P$7:P$507,time_horizon-$A132+1),0)</f>
        <v>0</v>
      </c>
      <c r="AC132" s="184" cm="1">
        <f t="array" ref="AC132">IF($A132&lt;=time_horizon,INDEX(Q$7:Q$507,time_horizon-$A132+1),0)</f>
        <v>0</v>
      </c>
      <c r="AD132" s="185" cm="1">
        <f t="array" ref="AD132">IF($A132&lt;=time_horizon,INDEX(R$7:R$507,time_horizon-$A132+1),0)</f>
        <v>0</v>
      </c>
      <c r="AE132" s="17" cm="1">
        <f t="array" ref="AE132">IF($A132&lt;=time_horizon,INDEX(S$7:S$507,time_horizon-$A132+1),0)</f>
        <v>0</v>
      </c>
      <c r="AF132" s="17" cm="1">
        <f t="array" ref="AF132">IF($A132&lt;=time_horizon,INDEX(T$7:T$507,time_horizon-$A132+1),0)</f>
        <v>0</v>
      </c>
      <c r="AG132" s="17" cm="1">
        <f t="array" ref="AG132">IF($A132&lt;=time_horizon,INDEX(U$7:U$507,time_horizon-$A132+1),0)</f>
        <v>0</v>
      </c>
      <c r="AH132" s="17" cm="1">
        <f t="array" ref="AH132">IF($A132&lt;=time_horizon,INDEX(V$7:V$507,time_horizon-$A132+1),0)</f>
        <v>0</v>
      </c>
      <c r="AI132" s="17" cm="1">
        <f t="array" ref="AI132">IF($A132&lt;=time_horizon,INDEX(W$7:W$507,time_horizon-$A132+1),0)</f>
        <v>0</v>
      </c>
      <c r="AJ132" s="17">
        <f t="shared" si="19"/>
        <v>8.0822163213617543E-2</v>
      </c>
    </row>
    <row r="133" spans="1:36" x14ac:dyDescent="0.2">
      <c r="A133" s="96">
        <v>126</v>
      </c>
      <c r="B133" s="3">
        <f>inventory[[#This Row],[Integrated_rad_forcing]]</f>
        <v>4.7772945772057068E-10</v>
      </c>
      <c r="C133" s="3">
        <f>inventory[[#This Row],[Temp_change]]</f>
        <v>9.9408209456316412E-13</v>
      </c>
      <c r="E133" s="118">
        <f>inventory[[#This Row],[CO2_net]]+inventory[[#This Row],[CH4_net]]*GWP_CH4+inventory[[#This Row],[gas1_net]]*GWP_gas1+inventory[[#This Row],[gas2_net]]*GWP_gas2+inventory[[#This Row],[gas3_net]]*GWP_gas3</f>
        <v>4918.8111920297824</v>
      </c>
      <c r="F133" s="118">
        <f>inventory[[#This Row],[CO2_net]]+inventory[[#This Row],[CH4_net]]*GTP_CH4+inventory[[#This Row],[gas1_net]]*GTP_gas1+inventory[[#This Row],[gas2_net]]*GTP_gas2+inventory[[#This Row],[gas3_net]]*GTP_gas3</f>
        <v>2570.9331000621351</v>
      </c>
      <c r="G133" s="199">
        <f t="shared" si="20"/>
        <v>4348.3067647279031</v>
      </c>
      <c r="H133" s="200">
        <f t="shared" si="21"/>
        <v>1860.8026081868181</v>
      </c>
      <c r="I133" s="201">
        <f t="shared" si="22"/>
        <v>5209.0785260668608</v>
      </c>
      <c r="J133" s="201">
        <f t="shared" si="23"/>
        <v>1818.8822928101797</v>
      </c>
      <c r="K133" s="199">
        <f>K132+(inventory[[#This Row],[CO2_flux]]*Z133+inventory[[#This Row],[CH4_flux]]*AA133+inventory[[#This Row],[Gas1_flux]]*AB133+inventory[[#This Row],[Gas2_flux]]*AC133+inventory[[#This Row],[Gas3_flux]]*AD133+inventory[[#This Row],[Other_radfor]])/AGWP_CO2</f>
        <v>217.55715512859908</v>
      </c>
      <c r="L133" s="201">
        <f>L132+(inventory[[#This Row],[CO2_flux]]*AE133+inventory[[#This Row],[CH4_flux]]*AF133+inventory[[#This Row],[Gas1_flux]]*AG133+inventory[[#This Row],[Gas2_flux]]*AH133+inventory[[#This Row],[Gas3_flux]]*AI133+inventory[[#This Row],[Other_radfor]]*AJ133)/AGTP_CO2</f>
        <v>312.57320143698166</v>
      </c>
      <c r="N133" s="16">
        <v>1.0986562898362226E-13</v>
      </c>
      <c r="O133" s="16">
        <v>2.6185846875010253E-12</v>
      </c>
      <c r="P133" s="16">
        <f t="shared" si="14"/>
        <v>2.7936195014806407E-11</v>
      </c>
      <c r="Q133" s="16">
        <f t="shared" si="26"/>
        <v>-3.5199999999999995E-12</v>
      </c>
      <c r="R133" s="182">
        <f t="shared" si="26"/>
        <v>-3.5199999999999995E-12</v>
      </c>
      <c r="S133" s="16">
        <v>5.3422221690231088E-16</v>
      </c>
      <c r="T133" s="16">
        <v>2.0954782361123745E-15</v>
      </c>
      <c r="U133" s="24">
        <f t="shared" si="15"/>
        <v>1.0994524771246116E-13</v>
      </c>
      <c r="V133" s="24">
        <f t="shared" si="16"/>
        <v>-2.7110755417949795E-15</v>
      </c>
      <c r="W133" s="24">
        <f t="shared" si="17"/>
        <v>2.9578890686142894E-14</v>
      </c>
      <c r="Y133" s="16">
        <f t="shared" si="18"/>
        <v>0</v>
      </c>
      <c r="Z133" s="187" cm="1">
        <f t="array" ref="Z133">IF($A133&lt;=time_horizon,INDEX(N$7:N$507,time_horizon-$A133+1),0)</f>
        <v>0</v>
      </c>
      <c r="AA133" s="184" cm="1">
        <f t="array" ref="AA133">IF($A133&lt;=time_horizon,INDEX(O$7:O$507,time_horizon-$A133+1),0)</f>
        <v>0</v>
      </c>
      <c r="AB133" s="184" cm="1">
        <f t="array" ref="AB133">IF($A133&lt;=time_horizon,INDEX(P$7:P$507,time_horizon-$A133+1),0)</f>
        <v>0</v>
      </c>
      <c r="AC133" s="184" cm="1">
        <f t="array" ref="AC133">IF($A133&lt;=time_horizon,INDEX(Q$7:Q$507,time_horizon-$A133+1),0)</f>
        <v>0</v>
      </c>
      <c r="AD133" s="185" cm="1">
        <f t="array" ref="AD133">IF($A133&lt;=time_horizon,INDEX(R$7:R$507,time_horizon-$A133+1),0)</f>
        <v>0</v>
      </c>
      <c r="AE133" s="17" cm="1">
        <f t="array" ref="AE133">IF($A133&lt;=time_horizon,INDEX(S$7:S$507,time_horizon-$A133+1),0)</f>
        <v>0</v>
      </c>
      <c r="AF133" s="17" cm="1">
        <f t="array" ref="AF133">IF($A133&lt;=time_horizon,INDEX(T$7:T$507,time_horizon-$A133+1),0)</f>
        <v>0</v>
      </c>
      <c r="AG133" s="17" cm="1">
        <f t="array" ref="AG133">IF($A133&lt;=time_horizon,INDEX(U$7:U$507,time_horizon-$A133+1),0)</f>
        <v>0</v>
      </c>
      <c r="AH133" s="17" cm="1">
        <f t="array" ref="AH133">IF($A133&lt;=time_horizon,INDEX(V$7:V$507,time_horizon-$A133+1),0)</f>
        <v>0</v>
      </c>
      <c r="AI133" s="17" cm="1">
        <f t="array" ref="AI133">IF($A133&lt;=time_horizon,INDEX(W$7:W$507,time_horizon-$A133+1),0)</f>
        <v>0</v>
      </c>
      <c r="AJ133" s="17">
        <f t="shared" si="19"/>
        <v>8.0822163213617543E-2</v>
      </c>
    </row>
    <row r="134" spans="1:36" x14ac:dyDescent="0.2">
      <c r="A134" s="96">
        <v>127</v>
      </c>
      <c r="B134" s="3">
        <f>inventory[[#This Row],[Integrated_rad_forcing]]</f>
        <v>4.7849752583562312E-10</v>
      </c>
      <c r="C134" s="3">
        <f>inventory[[#This Row],[Temp_change]]</f>
        <v>9.8214167381425017E-13</v>
      </c>
      <c r="E134" s="118">
        <f>inventory[[#This Row],[CO2_net]]+inventory[[#This Row],[CH4_net]]*GWP_CH4+inventory[[#This Row],[gas1_net]]*GWP_gas1+inventory[[#This Row],[gas2_net]]*GWP_gas2+inventory[[#This Row],[gas3_net]]*GWP_gas3</f>
        <v>4918.8111920297824</v>
      </c>
      <c r="F134" s="118">
        <f>inventory[[#This Row],[CO2_net]]+inventory[[#This Row],[CH4_net]]*GTP_CH4+inventory[[#This Row],[gas1_net]]*GTP_gas1+inventory[[#This Row],[gas2_net]]*GTP_gas2+inventory[[#This Row],[gas3_net]]*GTP_gas3</f>
        <v>2570.9331000621351</v>
      </c>
      <c r="G134" s="199">
        <f t="shared" si="20"/>
        <v>4328.4725829833269</v>
      </c>
      <c r="H134" s="200">
        <f t="shared" si="21"/>
        <v>1839.6167858175993</v>
      </c>
      <c r="I134" s="201">
        <f t="shared" si="22"/>
        <v>5217.453406577195</v>
      </c>
      <c r="J134" s="201">
        <f t="shared" si="23"/>
        <v>1797.0347814349279</v>
      </c>
      <c r="K134" s="199">
        <f>K133+(inventory[[#This Row],[CO2_flux]]*Z134+inventory[[#This Row],[CH4_flux]]*AA134+inventory[[#This Row],[Gas1_flux]]*AB134+inventory[[#This Row],[Gas2_flux]]*AC134+inventory[[#This Row],[Gas3_flux]]*AD134+inventory[[#This Row],[Other_radfor]])/AGWP_CO2</f>
        <v>217.55715512859908</v>
      </c>
      <c r="L134" s="201">
        <f>L133+(inventory[[#This Row],[CO2_flux]]*AE134+inventory[[#This Row],[CH4_flux]]*AF134+inventory[[#This Row],[Gas1_flux]]*AG134+inventory[[#This Row],[Gas2_flux]]*AH134+inventory[[#This Row],[Gas3_flux]]*AI134+inventory[[#This Row],[Other_radfor]]*AJ134)/AGTP_CO2</f>
        <v>312.57320143698166</v>
      </c>
      <c r="N134" s="16">
        <v>1.1054650726373013E-13</v>
      </c>
      <c r="O134" s="16">
        <v>2.6185925267635708E-12</v>
      </c>
      <c r="P134" s="16">
        <f t="shared" si="14"/>
        <v>2.8061634823711043E-11</v>
      </c>
      <c r="Q134" s="16">
        <f t="shared" si="26"/>
        <v>-3.5199999999999995E-12</v>
      </c>
      <c r="R134" s="182">
        <f t="shared" si="26"/>
        <v>-3.5199999999999995E-12</v>
      </c>
      <c r="S134" s="16">
        <v>5.3388384003995E-16</v>
      </c>
      <c r="T134" s="16">
        <v>2.0891916787248888E-15</v>
      </c>
      <c r="U134" s="24">
        <f t="shared" si="15"/>
        <v>1.0931371154432543E-13</v>
      </c>
      <c r="V134" s="24">
        <f t="shared" si="16"/>
        <v>-2.7044542731028258E-15</v>
      </c>
      <c r="W134" s="24">
        <f t="shared" si="17"/>
        <v>2.9200292445260303E-14</v>
      </c>
      <c r="Y134" s="16">
        <f t="shared" si="18"/>
        <v>0</v>
      </c>
      <c r="Z134" s="187" cm="1">
        <f t="array" ref="Z134">IF($A134&lt;=time_horizon,INDEX(N$7:N$507,time_horizon-$A134+1),0)</f>
        <v>0</v>
      </c>
      <c r="AA134" s="184" cm="1">
        <f t="array" ref="AA134">IF($A134&lt;=time_horizon,INDEX(O$7:O$507,time_horizon-$A134+1),0)</f>
        <v>0</v>
      </c>
      <c r="AB134" s="184" cm="1">
        <f t="array" ref="AB134">IF($A134&lt;=time_horizon,INDEX(P$7:P$507,time_horizon-$A134+1),0)</f>
        <v>0</v>
      </c>
      <c r="AC134" s="184" cm="1">
        <f t="array" ref="AC134">IF($A134&lt;=time_horizon,INDEX(Q$7:Q$507,time_horizon-$A134+1),0)</f>
        <v>0</v>
      </c>
      <c r="AD134" s="185" cm="1">
        <f t="array" ref="AD134">IF($A134&lt;=time_horizon,INDEX(R$7:R$507,time_horizon-$A134+1),0)</f>
        <v>0</v>
      </c>
      <c r="AE134" s="17" cm="1">
        <f t="array" ref="AE134">IF($A134&lt;=time_horizon,INDEX(S$7:S$507,time_horizon-$A134+1),0)</f>
        <v>0</v>
      </c>
      <c r="AF134" s="17" cm="1">
        <f t="array" ref="AF134">IF($A134&lt;=time_horizon,INDEX(T$7:T$507,time_horizon-$A134+1),0)</f>
        <v>0</v>
      </c>
      <c r="AG134" s="17" cm="1">
        <f t="array" ref="AG134">IF($A134&lt;=time_horizon,INDEX(U$7:U$507,time_horizon-$A134+1),0)</f>
        <v>0</v>
      </c>
      <c r="AH134" s="17" cm="1">
        <f t="array" ref="AH134">IF($A134&lt;=time_horizon,INDEX(V$7:V$507,time_horizon-$A134+1),0)</f>
        <v>0</v>
      </c>
      <c r="AI134" s="17" cm="1">
        <f t="array" ref="AI134">IF($A134&lt;=time_horizon,INDEX(W$7:W$507,time_horizon-$A134+1),0)</f>
        <v>0</v>
      </c>
      <c r="AJ134" s="17">
        <f t="shared" si="19"/>
        <v>8.0822163213617543E-2</v>
      </c>
    </row>
    <row r="135" spans="1:36" x14ac:dyDescent="0.2">
      <c r="A135" s="96">
        <v>128</v>
      </c>
      <c r="B135" s="3">
        <f>inventory[[#This Row],[Integrated_rad_forcing]]</f>
        <v>4.792504710074881E-10</v>
      </c>
      <c r="C135" s="3">
        <f>inventory[[#This Row],[Temp_change]]</f>
        <v>9.7043461798252056E-13</v>
      </c>
      <c r="E135" s="118">
        <f>inventory[[#This Row],[CO2_net]]+inventory[[#This Row],[CH4_net]]*GWP_CH4+inventory[[#This Row],[gas1_net]]*GWP_gas1+inventory[[#This Row],[gas2_net]]*GWP_gas2+inventory[[#This Row],[gas3_net]]*GWP_gas3</f>
        <v>4918.8111920297824</v>
      </c>
      <c r="F135" s="118">
        <f>inventory[[#This Row],[CO2_net]]+inventory[[#This Row],[CH4_net]]*GTP_CH4+inventory[[#This Row],[gas1_net]]*GTP_gas1+inventory[[#This Row],[gas2_net]]*GTP_gas2+inventory[[#This Row],[gas3_net]]*GTP_gas3</f>
        <v>2570.9331000621351</v>
      </c>
      <c r="G135" s="199">
        <f t="shared" si="20"/>
        <v>4308.7894250232339</v>
      </c>
      <c r="H135" s="200">
        <f t="shared" si="21"/>
        <v>1818.8134591848802</v>
      </c>
      <c r="I135" s="201">
        <f t="shared" si="22"/>
        <v>5225.6633891576739</v>
      </c>
      <c r="J135" s="201">
        <f t="shared" si="23"/>
        <v>1775.6142602629513</v>
      </c>
      <c r="K135" s="199">
        <f>K134+(inventory[[#This Row],[CO2_flux]]*Z135+inventory[[#This Row],[CH4_flux]]*AA135+inventory[[#This Row],[Gas1_flux]]*AB135+inventory[[#This Row],[Gas2_flux]]*AC135+inventory[[#This Row],[Gas3_flux]]*AD135+inventory[[#This Row],[Other_radfor]])/AGWP_CO2</f>
        <v>217.55715512859908</v>
      </c>
      <c r="L135" s="201">
        <f>L134+(inventory[[#This Row],[CO2_flux]]*AE135+inventory[[#This Row],[CH4_flux]]*AF135+inventory[[#This Row],[Gas1_flux]]*AG135+inventory[[#This Row],[Gas2_flux]]*AH135+inventory[[#This Row],[Gas3_flux]]*AI135+inventory[[#This Row],[Other_radfor]]*AJ135)/AGTP_CO2</f>
        <v>312.57320143698166</v>
      </c>
      <c r="N135" s="16">
        <v>1.1122624564204687E-13</v>
      </c>
      <c r="O135" s="16">
        <v>2.6185997586477331E-12</v>
      </c>
      <c r="P135" s="16">
        <f t="shared" ref="P135:P198" si="27">A_gas1*life_gas1*(1-EXP(-$A135/life_gas1))</f>
        <v>2.8186042212057067E-11</v>
      </c>
      <c r="Q135" s="16">
        <f t="shared" si="26"/>
        <v>-3.5199999999999995E-12</v>
      </c>
      <c r="R135" s="182">
        <f t="shared" si="26"/>
        <v>-3.5199999999999995E-12</v>
      </c>
      <c r="S135" s="16">
        <v>5.3355368197980608E-16</v>
      </c>
      <c r="T135" s="16">
        <v>2.0830110594131684E-15</v>
      </c>
      <c r="U135" s="24">
        <f t="shared" ref="U135:U198" si="28">A_gas1*(life_gas1*clim_sens1/(life_gas1-clim_time1)*(EXP(-$A135/life_gas1)-EXP(-$A135/clim_time1))
                 +life_gas1*clim_sens2/(life_gas1-clim_time2)*(EXP(-$A135/life_gas1)-EXP(-$A135/clim_time2)))</f>
        <v>1.0868670560390543E-13</v>
      </c>
      <c r="V135" s="24">
        <f t="shared" ref="V135:V198" si="29">A_gas2*(life_gas2*clim_sens1/(life_gas2-clim_time1)*(EXP(-$A135/life_gas2)-EXP(-$A135/clim_time1))
                 +life_gas2*clim_sens2/(life_gas2-clim_time2)*(EXP(-$A135/life_gas2)-EXP(-$A135/clim_time2)))</f>
        <v>-2.6978501518952212E-15</v>
      </c>
      <c r="W135" s="24">
        <f t="shared" ref="W135:W198" si="30">A_gas1*(life_gas3*clim_sens1/(life_gas3-clim_time1)*(EXP(-$A135/life_gas3)-EXP(-$A135/clim_time1))
                 +life_gas3*clim_sens2/(life_gas3-clim_time2)*(EXP(-$A135/life_gas3)-EXP(-$A135/clim_time2)))</f>
        <v>2.8829351767755498E-14</v>
      </c>
      <c r="Y135" s="16">
        <f t="shared" ref="Y135:Y198" si="31">IF(A135&lt;=time_horizon,time_horizon-A135,0)</f>
        <v>0</v>
      </c>
      <c r="Z135" s="187" cm="1">
        <f t="array" ref="Z135">IF($A135&lt;=time_horizon,INDEX(N$7:N$507,time_horizon-$A135+1),0)</f>
        <v>0</v>
      </c>
      <c r="AA135" s="184" cm="1">
        <f t="array" ref="AA135">IF($A135&lt;=time_horizon,INDEX(O$7:O$507,time_horizon-$A135+1),0)</f>
        <v>0</v>
      </c>
      <c r="AB135" s="184" cm="1">
        <f t="array" ref="AB135">IF($A135&lt;=time_horizon,INDEX(P$7:P$507,time_horizon-$A135+1),0)</f>
        <v>0</v>
      </c>
      <c r="AC135" s="184" cm="1">
        <f t="array" ref="AC135">IF($A135&lt;=time_horizon,INDEX(Q$7:Q$507,time_horizon-$A135+1),0)</f>
        <v>0</v>
      </c>
      <c r="AD135" s="185" cm="1">
        <f t="array" ref="AD135">IF($A135&lt;=time_horizon,INDEX(R$7:R$507,time_horizon-$A135+1),0)</f>
        <v>0</v>
      </c>
      <c r="AE135" s="17" cm="1">
        <f t="array" ref="AE135">IF($A135&lt;=time_horizon,INDEX(S$7:S$507,time_horizon-$A135+1),0)</f>
        <v>0</v>
      </c>
      <c r="AF135" s="17" cm="1">
        <f t="array" ref="AF135">IF($A135&lt;=time_horizon,INDEX(T$7:T$507,time_horizon-$A135+1),0)</f>
        <v>0</v>
      </c>
      <c r="AG135" s="17" cm="1">
        <f t="array" ref="AG135">IF($A135&lt;=time_horizon,INDEX(U$7:U$507,time_horizon-$A135+1),0)</f>
        <v>0</v>
      </c>
      <c r="AH135" s="17" cm="1">
        <f t="array" ref="AH135">IF($A135&lt;=time_horizon,INDEX(V$7:V$507,time_horizon-$A135+1),0)</f>
        <v>0</v>
      </c>
      <c r="AI135" s="17" cm="1">
        <f t="array" ref="AI135">IF($A135&lt;=time_horizon,INDEX(W$7:W$507,time_horizon-$A135+1),0)</f>
        <v>0</v>
      </c>
      <c r="AJ135" s="17">
        <f t="shared" ref="AJ135:AJ198" si="32">Other_forcing_efficacy*(clim_sens1*(EXP((1-Y135)/clim_time1)-EXP(-Y135/clim_time1))
                                               +clim_sens2*(EXP((1-Y135)/clim_time2)-EXP(-Y135/clim_time2)))</f>
        <v>8.0822163213617543E-2</v>
      </c>
    </row>
    <row r="136" spans="1:36" x14ac:dyDescent="0.2">
      <c r="A136" s="96">
        <v>129</v>
      </c>
      <c r="B136" s="3">
        <f>inventory[[#This Row],[Integrated_rad_forcing]]</f>
        <v>4.7998861140852483E-10</v>
      </c>
      <c r="C136" s="3">
        <f>inventory[[#This Row],[Temp_change]]</f>
        <v>9.5895590825836408E-13</v>
      </c>
      <c r="E136" s="118">
        <f>inventory[[#This Row],[CO2_net]]+inventory[[#This Row],[CH4_net]]*GWP_CH4+inventory[[#This Row],[gas1_net]]*GWP_gas1+inventory[[#This Row],[gas2_net]]*GWP_gas2+inventory[[#This Row],[gas3_net]]*GWP_gas3</f>
        <v>4918.8111920297824</v>
      </c>
      <c r="F136" s="118">
        <f>inventory[[#This Row],[CO2_net]]+inventory[[#This Row],[CH4_net]]*GTP_CH4+inventory[[#This Row],[gas1_net]]*GTP_gas1+inventory[[#This Row],[gas2_net]]*GTP_gas2+inventory[[#This Row],[gas3_net]]*GTP_gas3</f>
        <v>2570.9331000621351</v>
      </c>
      <c r="G136" s="199">
        <f t="shared" ref="G136:G199" si="33">B136/N136</f>
        <v>4289.2562770630157</v>
      </c>
      <c r="H136" s="200">
        <f t="shared" ref="H136:H199" si="34">C136/S136</f>
        <v>1798.3856874511816</v>
      </c>
      <c r="I136" s="201">
        <f t="shared" ref="I136:I199" si="35">B136/AGWP_CO2</f>
        <v>5233.7119431041037</v>
      </c>
      <c r="J136" s="201">
        <f t="shared" ref="J136:J199" si="36">C136/AGTP_CO2</f>
        <v>1754.6115463263816</v>
      </c>
      <c r="K136" s="199">
        <f>K135+(inventory[[#This Row],[CO2_flux]]*Z136+inventory[[#This Row],[CH4_flux]]*AA136+inventory[[#This Row],[Gas1_flux]]*AB136+inventory[[#This Row],[Gas2_flux]]*AC136+inventory[[#This Row],[Gas3_flux]]*AD136+inventory[[#This Row],[Other_radfor]])/AGWP_CO2</f>
        <v>217.55715512859908</v>
      </c>
      <c r="L136" s="201">
        <f>L135+(inventory[[#This Row],[CO2_flux]]*AE136+inventory[[#This Row],[CH4_flux]]*AF136+inventory[[#This Row],[Gas1_flux]]*AG136+inventory[[#This Row],[Gas2_flux]]*AH136+inventory[[#This Row],[Gas3_flux]]*AI136+inventory[[#This Row],[Other_radfor]]*AJ136)/AGTP_CO2</f>
        <v>312.57320143698166</v>
      </c>
      <c r="N136" s="16">
        <v>1.1190485725352545E-13</v>
      </c>
      <c r="O136" s="16">
        <v>2.6186064302125944E-12</v>
      </c>
      <c r="P136" s="16">
        <f t="shared" si="27"/>
        <v>2.8309425677084853E-11</v>
      </c>
      <c r="Q136" s="16">
        <f t="shared" si="26"/>
        <v>-3.5199999999999995E-12</v>
      </c>
      <c r="R136" s="182">
        <f t="shared" si="26"/>
        <v>-3.5199999999999995E-12</v>
      </c>
      <c r="S136" s="16">
        <v>5.3323150587206592E-16</v>
      </c>
      <c r="T136" s="16">
        <v>2.0769291539252714E-15</v>
      </c>
      <c r="U136" s="24">
        <f t="shared" si="28"/>
        <v>1.0806419432867108E-13</v>
      </c>
      <c r="V136" s="24">
        <f t="shared" si="29"/>
        <v>-2.6912630243326814E-15</v>
      </c>
      <c r="W136" s="24">
        <f t="shared" si="30"/>
        <v>2.8465902073494148E-14</v>
      </c>
      <c r="Y136" s="16">
        <f t="shared" si="31"/>
        <v>0</v>
      </c>
      <c r="Z136" s="187" cm="1">
        <f t="array" ref="Z136">IF($A136&lt;=time_horizon,INDEX(N$7:N$507,time_horizon-$A136+1),0)</f>
        <v>0</v>
      </c>
      <c r="AA136" s="184" cm="1">
        <f t="array" ref="AA136">IF($A136&lt;=time_horizon,INDEX(O$7:O$507,time_horizon-$A136+1),0)</f>
        <v>0</v>
      </c>
      <c r="AB136" s="184" cm="1">
        <f t="array" ref="AB136">IF($A136&lt;=time_horizon,INDEX(P$7:P$507,time_horizon-$A136+1),0)</f>
        <v>0</v>
      </c>
      <c r="AC136" s="184" cm="1">
        <f t="array" ref="AC136">IF($A136&lt;=time_horizon,INDEX(Q$7:Q$507,time_horizon-$A136+1),0)</f>
        <v>0</v>
      </c>
      <c r="AD136" s="185" cm="1">
        <f t="array" ref="AD136">IF($A136&lt;=time_horizon,INDEX(R$7:R$507,time_horizon-$A136+1),0)</f>
        <v>0</v>
      </c>
      <c r="AE136" s="17" cm="1">
        <f t="array" ref="AE136">IF($A136&lt;=time_horizon,INDEX(S$7:S$507,time_horizon-$A136+1),0)</f>
        <v>0</v>
      </c>
      <c r="AF136" s="17" cm="1">
        <f t="array" ref="AF136">IF($A136&lt;=time_horizon,INDEX(T$7:T$507,time_horizon-$A136+1),0)</f>
        <v>0</v>
      </c>
      <c r="AG136" s="17" cm="1">
        <f t="array" ref="AG136">IF($A136&lt;=time_horizon,INDEX(U$7:U$507,time_horizon-$A136+1),0)</f>
        <v>0</v>
      </c>
      <c r="AH136" s="17" cm="1">
        <f t="array" ref="AH136">IF($A136&lt;=time_horizon,INDEX(V$7:V$507,time_horizon-$A136+1),0)</f>
        <v>0</v>
      </c>
      <c r="AI136" s="17" cm="1">
        <f t="array" ref="AI136">IF($A136&lt;=time_horizon,INDEX(W$7:W$507,time_horizon-$A136+1),0)</f>
        <v>0</v>
      </c>
      <c r="AJ136" s="17">
        <f t="shared" si="32"/>
        <v>8.0822163213617543E-2</v>
      </c>
    </row>
    <row r="137" spans="1:36" x14ac:dyDescent="0.2">
      <c r="A137" s="96">
        <v>130</v>
      </c>
      <c r="B137" s="3">
        <f>inventory[[#This Row],[Integrated_rad_forcing]]</f>
        <v>4.8071225833271555E-10</v>
      </c>
      <c r="C137" s="3">
        <f>inventory[[#This Row],[Temp_change]]</f>
        <v>9.4770063556917249E-13</v>
      </c>
      <c r="E137" s="118">
        <f>inventory[[#This Row],[CO2_net]]+inventory[[#This Row],[CH4_net]]*GWP_CH4+inventory[[#This Row],[gas1_net]]*GWP_gas1+inventory[[#This Row],[gas2_net]]*GWP_gas2+inventory[[#This Row],[gas3_net]]*GWP_gas3</f>
        <v>4918.8111920297824</v>
      </c>
      <c r="F137" s="118">
        <f>inventory[[#This Row],[CO2_net]]+inventory[[#This Row],[CH4_net]]*GTP_CH4+inventory[[#This Row],[gas1_net]]*GTP_gas1+inventory[[#This Row],[gas2_net]]*GTP_gas2+inventory[[#This Row],[gas3_net]]*GTP_gas3</f>
        <v>2570.9331000621351</v>
      </c>
      <c r="G137" s="199">
        <f t="shared" si="33"/>
        <v>4269.872118598737</v>
      </c>
      <c r="H137" s="200">
        <f t="shared" si="34"/>
        <v>1778.3266267625511</v>
      </c>
      <c r="I137" s="201">
        <f t="shared" si="35"/>
        <v>5241.6024627116703</v>
      </c>
      <c r="J137" s="201">
        <f t="shared" si="36"/>
        <v>1734.0176574442798</v>
      </c>
      <c r="K137" s="199">
        <f>K136+(inventory[[#This Row],[CO2_flux]]*Z137+inventory[[#This Row],[CH4_flux]]*AA137+inventory[[#This Row],[Gas1_flux]]*AB137+inventory[[#This Row],[Gas2_flux]]*AC137+inventory[[#This Row],[Gas3_flux]]*AD137+inventory[[#This Row],[Other_radfor]])/AGWP_CO2</f>
        <v>217.55715512859908</v>
      </c>
      <c r="L137" s="201">
        <f>L136+(inventory[[#This Row],[CO2_flux]]*AE137+inventory[[#This Row],[CH4_flux]]*AF137+inventory[[#This Row],[Gas1_flux]]*AG137+inventory[[#This Row],[Gas2_flux]]*AH137+inventory[[#This Row],[Gas3_flux]]*AI137+inventory[[#This Row],[Other_radfor]]*AJ137)/AGTP_CO2</f>
        <v>312.57320143698166</v>
      </c>
      <c r="N137" s="16">
        <v>1.1258235492318985E-13</v>
      </c>
      <c r="O137" s="16">
        <v>2.6186125848711451E-12</v>
      </c>
      <c r="P137" s="16">
        <f t="shared" si="27"/>
        <v>2.8431793646099047E-11</v>
      </c>
      <c r="Q137" s="16">
        <f t="shared" si="26"/>
        <v>-3.5199999999999995E-12</v>
      </c>
      <c r="R137" s="182">
        <f t="shared" si="26"/>
        <v>-3.5199999999999995E-12</v>
      </c>
      <c r="S137" s="16">
        <v>5.329170813206932E-16</v>
      </c>
      <c r="T137" s="16">
        <v>2.0709392892635997E-15</v>
      </c>
      <c r="U137" s="24">
        <f t="shared" si="28"/>
        <v>1.0744614243393702E-13</v>
      </c>
      <c r="V137" s="24">
        <f t="shared" si="29"/>
        <v>-2.6846927495230371E-15</v>
      </c>
      <c r="W137" s="24">
        <f t="shared" si="30"/>
        <v>2.8109780428549963E-14</v>
      </c>
      <c r="Y137" s="16">
        <f t="shared" si="31"/>
        <v>0</v>
      </c>
      <c r="Z137" s="187" cm="1">
        <f t="array" ref="Z137">IF($A137&lt;=time_horizon,INDEX(N$7:N$507,time_horizon-$A137+1),0)</f>
        <v>0</v>
      </c>
      <c r="AA137" s="184" cm="1">
        <f t="array" ref="AA137">IF($A137&lt;=time_horizon,INDEX(O$7:O$507,time_horizon-$A137+1),0)</f>
        <v>0</v>
      </c>
      <c r="AB137" s="184" cm="1">
        <f t="array" ref="AB137">IF($A137&lt;=time_horizon,INDEX(P$7:P$507,time_horizon-$A137+1),0)</f>
        <v>0</v>
      </c>
      <c r="AC137" s="184" cm="1">
        <f t="array" ref="AC137">IF($A137&lt;=time_horizon,INDEX(Q$7:Q$507,time_horizon-$A137+1),0)</f>
        <v>0</v>
      </c>
      <c r="AD137" s="185" cm="1">
        <f t="array" ref="AD137">IF($A137&lt;=time_horizon,INDEX(R$7:R$507,time_horizon-$A137+1),0)</f>
        <v>0</v>
      </c>
      <c r="AE137" s="17" cm="1">
        <f t="array" ref="AE137">IF($A137&lt;=time_horizon,INDEX(S$7:S$507,time_horizon-$A137+1),0)</f>
        <v>0</v>
      </c>
      <c r="AF137" s="17" cm="1">
        <f t="array" ref="AF137">IF($A137&lt;=time_horizon,INDEX(T$7:T$507,time_horizon-$A137+1),0)</f>
        <v>0</v>
      </c>
      <c r="AG137" s="17" cm="1">
        <f t="array" ref="AG137">IF($A137&lt;=time_horizon,INDEX(U$7:U$507,time_horizon-$A137+1),0)</f>
        <v>0</v>
      </c>
      <c r="AH137" s="17" cm="1">
        <f t="array" ref="AH137">IF($A137&lt;=time_horizon,INDEX(V$7:V$507,time_horizon-$A137+1),0)</f>
        <v>0</v>
      </c>
      <c r="AI137" s="17" cm="1">
        <f t="array" ref="AI137">IF($A137&lt;=time_horizon,INDEX(W$7:W$507,time_horizon-$A137+1),0)</f>
        <v>0</v>
      </c>
      <c r="AJ137" s="17">
        <f t="shared" si="32"/>
        <v>8.0822163213617543E-2</v>
      </c>
    </row>
    <row r="138" spans="1:36" x14ac:dyDescent="0.2">
      <c r="A138" s="96">
        <v>131</v>
      </c>
      <c r="B138" s="3">
        <f>inventory[[#This Row],[Integrated_rad_forcing]]</f>
        <v>4.8142171634607522E-10</v>
      </c>
      <c r="C138" s="3">
        <f>inventory[[#This Row],[Temp_change]]</f>
        <v>9.3666399818072414E-13</v>
      </c>
      <c r="E138" s="118">
        <f>inventory[[#This Row],[CO2_net]]+inventory[[#This Row],[CH4_net]]*GWP_CH4+inventory[[#This Row],[gas1_net]]*GWP_gas1+inventory[[#This Row],[gas2_net]]*GWP_gas2+inventory[[#This Row],[gas3_net]]*GWP_gas3</f>
        <v>4918.8111920297824</v>
      </c>
      <c r="F138" s="118">
        <f>inventory[[#This Row],[CO2_net]]+inventory[[#This Row],[CH4_net]]*GTP_CH4+inventory[[#This Row],[gas1_net]]*GTP_gas1+inventory[[#This Row],[gas2_net]]*GTP_gas2+inventory[[#This Row],[gas3_net]]*GTP_gas3</f>
        <v>2570.9331000621351</v>
      </c>
      <c r="G138" s="199">
        <f t="shared" si="33"/>
        <v>4250.6359230891721</v>
      </c>
      <c r="H138" s="200">
        <f t="shared" si="34"/>
        <v>1758.6295304656774</v>
      </c>
      <c r="I138" s="201">
        <f t="shared" si="35"/>
        <v>5249.3382689149785</v>
      </c>
      <c r="J138" s="201">
        <f t="shared" si="36"/>
        <v>1713.8238078338643</v>
      </c>
      <c r="K138" s="199">
        <f>K137+(inventory[[#This Row],[CO2_flux]]*Z138+inventory[[#This Row],[CH4_flux]]*AA138+inventory[[#This Row],[Gas1_flux]]*AB138+inventory[[#This Row],[Gas2_flux]]*AC138+inventory[[#This Row],[Gas3_flux]]*AD138+inventory[[#This Row],[Other_radfor]])/AGWP_CO2</f>
        <v>217.55715512859908</v>
      </c>
      <c r="L138" s="201">
        <f>L137+(inventory[[#This Row],[CO2_flux]]*AE138+inventory[[#This Row],[CH4_flux]]*AF138+inventory[[#This Row],[Gas1_flux]]*AG138+inventory[[#This Row],[Gas2_flux]]*AH138+inventory[[#This Row],[Gas3_flux]]*AI138+inventory[[#This Row],[Other_radfor]]*AJ138)/AGTP_CO2</f>
        <v>312.57320143698166</v>
      </c>
      <c r="N138" s="16">
        <v>1.1325875117438885E-13</v>
      </c>
      <c r="O138" s="16">
        <v>2.61861826267278E-12</v>
      </c>
      <c r="P138" s="16">
        <f t="shared" si="27"/>
        <v>2.8553154477044161E-11</v>
      </c>
      <c r="Q138" s="16">
        <f t="shared" si="26"/>
        <v>-3.5199999999999995E-12</v>
      </c>
      <c r="R138" s="182">
        <f t="shared" si="26"/>
        <v>-3.5199999999999995E-12</v>
      </c>
      <c r="S138" s="16">
        <v>5.3261018421128164E-16</v>
      </c>
      <c r="T138" s="16">
        <v>2.0650353016766653E-15</v>
      </c>
      <c r="U138" s="24">
        <f t="shared" si="28"/>
        <v>1.0683251491180693E-13</v>
      </c>
      <c r="V138" s="24">
        <f t="shared" si="29"/>
        <v>-2.6781391980788361E-15</v>
      </c>
      <c r="W138" s="24">
        <f t="shared" si="30"/>
        <v>2.7760827466293891E-14</v>
      </c>
      <c r="Y138" s="16">
        <f t="shared" si="31"/>
        <v>0</v>
      </c>
      <c r="Z138" s="187" cm="1">
        <f t="array" ref="Z138">IF($A138&lt;=time_horizon,INDEX(N$7:N$507,time_horizon-$A138+1),0)</f>
        <v>0</v>
      </c>
      <c r="AA138" s="184" cm="1">
        <f t="array" ref="AA138">IF($A138&lt;=time_horizon,INDEX(O$7:O$507,time_horizon-$A138+1),0)</f>
        <v>0</v>
      </c>
      <c r="AB138" s="184" cm="1">
        <f t="array" ref="AB138">IF($A138&lt;=time_horizon,INDEX(P$7:P$507,time_horizon-$A138+1),0)</f>
        <v>0</v>
      </c>
      <c r="AC138" s="184" cm="1">
        <f t="array" ref="AC138">IF($A138&lt;=time_horizon,INDEX(Q$7:Q$507,time_horizon-$A138+1),0)</f>
        <v>0</v>
      </c>
      <c r="AD138" s="185" cm="1">
        <f t="array" ref="AD138">IF($A138&lt;=time_horizon,INDEX(R$7:R$507,time_horizon-$A138+1),0)</f>
        <v>0</v>
      </c>
      <c r="AE138" s="17" cm="1">
        <f t="array" ref="AE138">IF($A138&lt;=time_horizon,INDEX(S$7:S$507,time_horizon-$A138+1),0)</f>
        <v>0</v>
      </c>
      <c r="AF138" s="17" cm="1">
        <f t="array" ref="AF138">IF($A138&lt;=time_horizon,INDEX(T$7:T$507,time_horizon-$A138+1),0)</f>
        <v>0</v>
      </c>
      <c r="AG138" s="17" cm="1">
        <f t="array" ref="AG138">IF($A138&lt;=time_horizon,INDEX(U$7:U$507,time_horizon-$A138+1),0)</f>
        <v>0</v>
      </c>
      <c r="AH138" s="17" cm="1">
        <f t="array" ref="AH138">IF($A138&lt;=time_horizon,INDEX(V$7:V$507,time_horizon-$A138+1),0)</f>
        <v>0</v>
      </c>
      <c r="AI138" s="17" cm="1">
        <f t="array" ref="AI138">IF($A138&lt;=time_horizon,INDEX(W$7:W$507,time_horizon-$A138+1),0)</f>
        <v>0</v>
      </c>
      <c r="AJ138" s="17">
        <f t="shared" si="32"/>
        <v>8.0822163213617543E-2</v>
      </c>
    </row>
    <row r="139" spans="1:36" x14ac:dyDescent="0.2">
      <c r="A139" s="96">
        <v>132</v>
      </c>
      <c r="B139" s="3">
        <f>inventory[[#This Row],[Integrated_rad_forcing]]</f>
        <v>4.8211728343374901E-10</v>
      </c>
      <c r="C139" s="3">
        <f>inventory[[#This Row],[Temp_change]]</f>
        <v>9.2584129934916412E-13</v>
      </c>
      <c r="E139" s="118">
        <f>inventory[[#This Row],[CO2_net]]+inventory[[#This Row],[CH4_net]]*GWP_CH4+inventory[[#This Row],[gas1_net]]*GWP_gas1+inventory[[#This Row],[gas2_net]]*GWP_gas2+inventory[[#This Row],[gas3_net]]*GWP_gas3</f>
        <v>4918.8111920297824</v>
      </c>
      <c r="F139" s="118">
        <f>inventory[[#This Row],[CO2_net]]+inventory[[#This Row],[CH4_net]]*GTP_CH4+inventory[[#This Row],[gas1_net]]*GTP_gas1+inventory[[#This Row],[gas2_net]]*GTP_gas2+inventory[[#This Row],[gas3_net]]*GTP_gas3</f>
        <v>2570.9331000621351</v>
      </c>
      <c r="G139" s="199">
        <f t="shared" si="33"/>
        <v>4231.5466586084649</v>
      </c>
      <c r="H139" s="200">
        <f t="shared" si="34"/>
        <v>1739.2877492226903</v>
      </c>
      <c r="I139" s="201">
        <f t="shared" si="35"/>
        <v>5256.9226108919802</v>
      </c>
      <c r="J139" s="201">
        <f t="shared" si="36"/>
        <v>1694.0214038143126</v>
      </c>
      <c r="K139" s="199">
        <f>K138+(inventory[[#This Row],[CO2_flux]]*Z139+inventory[[#This Row],[CH4_flux]]*AA139+inventory[[#This Row],[Gas1_flux]]*AB139+inventory[[#This Row],[Gas2_flux]]*AC139+inventory[[#This Row],[Gas3_flux]]*AD139+inventory[[#This Row],[Other_radfor]])/AGWP_CO2</f>
        <v>217.55715512859908</v>
      </c>
      <c r="L139" s="201">
        <f>L138+(inventory[[#This Row],[CO2_flux]]*AE139+inventory[[#This Row],[CH4_flux]]*AF139+inventory[[#This Row],[Gas1_flux]]*AG139+inventory[[#This Row],[Gas2_flux]]*AH139+inventory[[#This Row],[Gas3_flux]]*AI139+inventory[[#This Row],[Other_radfor]]*AJ139)/AGTP_CO2</f>
        <v>312.57320143698166</v>
      </c>
      <c r="N139" s="16">
        <v>1.1393405823682734E-13</v>
      </c>
      <c r="O139" s="16">
        <v>2.6186235005639057E-12</v>
      </c>
      <c r="P139" s="16">
        <f t="shared" si="27"/>
        <v>2.8673516459075417E-11</v>
      </c>
      <c r="Q139" s="16">
        <f t="shared" si="26"/>
        <v>-3.5199999999999995E-12</v>
      </c>
      <c r="R139" s="182">
        <f t="shared" si="26"/>
        <v>-3.5199999999999995E-12</v>
      </c>
      <c r="S139" s="16">
        <v>5.3231059654328868E-16</v>
      </c>
      <c r="T139" s="16">
        <v>2.0592114978273831E-15</v>
      </c>
      <c r="U139" s="24">
        <f t="shared" si="28"/>
        <v>1.0622327702998957E-13</v>
      </c>
      <c r="V139" s="24">
        <f t="shared" si="29"/>
        <v>-2.6716022508366212E-15</v>
      </c>
      <c r="W139" s="24">
        <f t="shared" si="30"/>
        <v>2.7418887310081541E-14</v>
      </c>
      <c r="Y139" s="16">
        <f t="shared" si="31"/>
        <v>0</v>
      </c>
      <c r="Z139" s="187" cm="1">
        <f t="array" ref="Z139">IF($A139&lt;=time_horizon,INDEX(N$7:N$507,time_horizon-$A139+1),0)</f>
        <v>0</v>
      </c>
      <c r="AA139" s="184" cm="1">
        <f t="array" ref="AA139">IF($A139&lt;=time_horizon,INDEX(O$7:O$507,time_horizon-$A139+1),0)</f>
        <v>0</v>
      </c>
      <c r="AB139" s="184" cm="1">
        <f t="array" ref="AB139">IF($A139&lt;=time_horizon,INDEX(P$7:P$507,time_horizon-$A139+1),0)</f>
        <v>0</v>
      </c>
      <c r="AC139" s="184" cm="1">
        <f t="array" ref="AC139">IF($A139&lt;=time_horizon,INDEX(Q$7:Q$507,time_horizon-$A139+1),0)</f>
        <v>0</v>
      </c>
      <c r="AD139" s="185" cm="1">
        <f t="array" ref="AD139">IF($A139&lt;=time_horizon,INDEX(R$7:R$507,time_horizon-$A139+1),0)</f>
        <v>0</v>
      </c>
      <c r="AE139" s="17" cm="1">
        <f t="array" ref="AE139">IF($A139&lt;=time_horizon,INDEX(S$7:S$507,time_horizon-$A139+1),0)</f>
        <v>0</v>
      </c>
      <c r="AF139" s="17" cm="1">
        <f t="array" ref="AF139">IF($A139&lt;=time_horizon,INDEX(T$7:T$507,time_horizon-$A139+1),0)</f>
        <v>0</v>
      </c>
      <c r="AG139" s="17" cm="1">
        <f t="array" ref="AG139">IF($A139&lt;=time_horizon,INDEX(U$7:U$507,time_horizon-$A139+1),0)</f>
        <v>0</v>
      </c>
      <c r="AH139" s="17" cm="1">
        <f t="array" ref="AH139">IF($A139&lt;=time_horizon,INDEX(V$7:V$507,time_horizon-$A139+1),0)</f>
        <v>0</v>
      </c>
      <c r="AI139" s="17" cm="1">
        <f t="array" ref="AI139">IF($A139&lt;=time_horizon,INDEX(W$7:W$507,time_horizon-$A139+1),0)</f>
        <v>0</v>
      </c>
      <c r="AJ139" s="17">
        <f t="shared" si="32"/>
        <v>8.0822163213617543E-2</v>
      </c>
    </row>
    <row r="140" spans="1:36" x14ac:dyDescent="0.2">
      <c r="A140" s="96">
        <v>133</v>
      </c>
      <c r="B140" s="3">
        <f>inventory[[#This Row],[Integrated_rad_forcing]]</f>
        <v>4.8279925114386939E-10</v>
      </c>
      <c r="C140" s="3">
        <f>inventory[[#This Row],[Temp_change]]</f>
        <v>9.1522794502278413E-13</v>
      </c>
      <c r="E140" s="118">
        <f>inventory[[#This Row],[CO2_net]]+inventory[[#This Row],[CH4_net]]*GWP_CH4+inventory[[#This Row],[gas1_net]]*GWP_gas1+inventory[[#This Row],[gas2_net]]*GWP_gas2+inventory[[#This Row],[gas3_net]]*GWP_gas3</f>
        <v>4918.8111920297824</v>
      </c>
      <c r="F140" s="118">
        <f>inventory[[#This Row],[CO2_net]]+inventory[[#This Row],[CH4_net]]*GTP_CH4+inventory[[#This Row],[gas1_net]]*GTP_gas1+inventory[[#This Row],[gas2_net]]*GTP_gas2+inventory[[#This Row],[gas3_net]]*GTP_gas3</f>
        <v>2570.9331000621351</v>
      </c>
      <c r="G140" s="199">
        <f t="shared" si="33"/>
        <v>4212.6032884705855</v>
      </c>
      <c r="H140" s="200">
        <f t="shared" si="34"/>
        <v>1720.2947310297404</v>
      </c>
      <c r="I140" s="201">
        <f t="shared" si="35"/>
        <v>5264.3586676325649</v>
      </c>
      <c r="J140" s="201">
        <f t="shared" si="36"/>
        <v>1674.6020396016859</v>
      </c>
      <c r="K140" s="199">
        <f>K139+(inventory[[#This Row],[CO2_flux]]*Z140+inventory[[#This Row],[CH4_flux]]*AA140+inventory[[#This Row],[Gas1_flux]]*AB140+inventory[[#This Row],[Gas2_flux]]*AC140+inventory[[#This Row],[Gas3_flux]]*AD140+inventory[[#This Row],[Other_radfor]])/AGWP_CO2</f>
        <v>217.55715512859908</v>
      </c>
      <c r="L140" s="201">
        <f>L139+(inventory[[#This Row],[CO2_flux]]*AE140+inventory[[#This Row],[CH4_flux]]*AF140+inventory[[#This Row],[Gas1_flux]]*AG140+inventory[[#This Row],[Gas2_flux]]*AH140+inventory[[#This Row],[Gas3_flux]]*AI140+inventory[[#This Row],[Other_radfor]]*AJ140)/AGTP_CO2</f>
        <v>312.57320143698166</v>
      </c>
      <c r="N140" s="16">
        <v>1.1460828805438097E-13</v>
      </c>
      <c r="O140" s="16">
        <v>2.6186283326283577E-12</v>
      </c>
      <c r="P140" s="16">
        <f t="shared" si="27"/>
        <v>2.8792887813124941E-11</v>
      </c>
      <c r="Q140" s="16">
        <f t="shared" si="26"/>
        <v>-3.5199999999999995E-12</v>
      </c>
      <c r="R140" s="182">
        <f t="shared" si="26"/>
        <v>-3.5199999999999995E-12</v>
      </c>
      <c r="S140" s="16">
        <v>5.3201810626656022E-16</v>
      </c>
      <c r="T140" s="16">
        <v>2.0534626189005574E-15</v>
      </c>
      <c r="U140" s="24">
        <f t="shared" si="28"/>
        <v>1.0561839433050264E-13</v>
      </c>
      <c r="V140" s="24">
        <f t="shared" si="29"/>
        <v>-2.6650817977199316E-15</v>
      </c>
      <c r="W140" s="24">
        <f t="shared" si="30"/>
        <v>2.7083807497518691E-14</v>
      </c>
      <c r="Y140" s="16">
        <f t="shared" si="31"/>
        <v>0</v>
      </c>
      <c r="Z140" s="187" cm="1">
        <f t="array" ref="Z140">IF($A140&lt;=time_horizon,INDEX(N$7:N$507,time_horizon-$A140+1),0)</f>
        <v>0</v>
      </c>
      <c r="AA140" s="184" cm="1">
        <f t="array" ref="AA140">IF($A140&lt;=time_horizon,INDEX(O$7:O$507,time_horizon-$A140+1),0)</f>
        <v>0</v>
      </c>
      <c r="AB140" s="184" cm="1">
        <f t="array" ref="AB140">IF($A140&lt;=time_horizon,INDEX(P$7:P$507,time_horizon-$A140+1),0)</f>
        <v>0</v>
      </c>
      <c r="AC140" s="184" cm="1">
        <f t="array" ref="AC140">IF($A140&lt;=time_horizon,INDEX(Q$7:Q$507,time_horizon-$A140+1),0)</f>
        <v>0</v>
      </c>
      <c r="AD140" s="185" cm="1">
        <f t="array" ref="AD140">IF($A140&lt;=time_horizon,INDEX(R$7:R$507,time_horizon-$A140+1),0)</f>
        <v>0</v>
      </c>
      <c r="AE140" s="17" cm="1">
        <f t="array" ref="AE140">IF($A140&lt;=time_horizon,INDEX(S$7:S$507,time_horizon-$A140+1),0)</f>
        <v>0</v>
      </c>
      <c r="AF140" s="17" cm="1">
        <f t="array" ref="AF140">IF($A140&lt;=time_horizon,INDEX(T$7:T$507,time_horizon-$A140+1),0)</f>
        <v>0</v>
      </c>
      <c r="AG140" s="17" cm="1">
        <f t="array" ref="AG140">IF($A140&lt;=time_horizon,INDEX(U$7:U$507,time_horizon-$A140+1),0)</f>
        <v>0</v>
      </c>
      <c r="AH140" s="17" cm="1">
        <f t="array" ref="AH140">IF($A140&lt;=time_horizon,INDEX(V$7:V$507,time_horizon-$A140+1),0)</f>
        <v>0</v>
      </c>
      <c r="AI140" s="17" cm="1">
        <f t="array" ref="AI140">IF($A140&lt;=time_horizon,INDEX(W$7:W$507,time_horizon-$A140+1),0)</f>
        <v>0</v>
      </c>
      <c r="AJ140" s="17">
        <f t="shared" si="32"/>
        <v>8.0822163213617543E-2</v>
      </c>
    </row>
    <row r="141" spans="1:36" x14ac:dyDescent="0.2">
      <c r="A141" s="96">
        <v>134</v>
      </c>
      <c r="B141" s="3">
        <f>inventory[[#This Row],[Integrated_rad_forcing]]</f>
        <v>4.8346790472824673E-10</v>
      </c>
      <c r="C141" s="3">
        <f>inventory[[#This Row],[Temp_change]]</f>
        <v>9.0481944159278784E-13</v>
      </c>
      <c r="E141" s="118">
        <f>inventory[[#This Row],[CO2_net]]+inventory[[#This Row],[CH4_net]]*GWP_CH4+inventory[[#This Row],[gas1_net]]*GWP_gas1+inventory[[#This Row],[gas2_net]]*GWP_gas2+inventory[[#This Row],[gas3_net]]*GWP_gas3</f>
        <v>4918.8111920297824</v>
      </c>
      <c r="F141" s="118">
        <f>inventory[[#This Row],[CO2_net]]+inventory[[#This Row],[CH4_net]]*GTP_CH4+inventory[[#This Row],[gas1_net]]*GTP_gas1+inventory[[#This Row],[gas2_net]]*GTP_gas2+inventory[[#This Row],[gas3_net]]*GTP_gas3</f>
        <v>2570.9331000621351</v>
      </c>
      <c r="G141" s="199">
        <f t="shared" si="33"/>
        <v>4193.8047718267717</v>
      </c>
      <c r="H141" s="200">
        <f t="shared" si="34"/>
        <v>1701.6440211451784</v>
      </c>
      <c r="I141" s="201">
        <f t="shared" si="35"/>
        <v>5271.6495494726278</v>
      </c>
      <c r="J141" s="201">
        <f t="shared" si="36"/>
        <v>1655.5574931934805</v>
      </c>
      <c r="K141" s="199">
        <f>K140+(inventory[[#This Row],[CO2_flux]]*Z141+inventory[[#This Row],[CH4_flux]]*AA141+inventory[[#This Row],[Gas1_flux]]*AB141+inventory[[#This Row],[Gas2_flux]]*AC141+inventory[[#This Row],[Gas3_flux]]*AD141+inventory[[#This Row],[Other_radfor]])/AGWP_CO2</f>
        <v>217.55715512859908</v>
      </c>
      <c r="L141" s="201">
        <f>L140+(inventory[[#This Row],[CO2_flux]]*AE141+inventory[[#This Row],[CH4_flux]]*AF141+inventory[[#This Row],[Gas1_flux]]*AG141+inventory[[#This Row],[Gas2_flux]]*AH141+inventory[[#This Row],[Gas3_flux]]*AI141+inventory[[#This Row],[Other_radfor]]*AJ141)/AGTP_CO2</f>
        <v>312.57320143698166</v>
      </c>
      <c r="N141" s="16">
        <v>1.1528145229270027E-13</v>
      </c>
      <c r="O141" s="16">
        <v>2.6186327903091891E-12</v>
      </c>
      <c r="P141" s="16">
        <f t="shared" si="27"/>
        <v>2.8911276692463225E-11</v>
      </c>
      <c r="Q141" s="16">
        <f t="shared" si="26"/>
        <v>-3.5199999999999995E-12</v>
      </c>
      <c r="R141" s="182">
        <f t="shared" si="26"/>
        <v>-3.5199999999999995E-12</v>
      </c>
      <c r="S141" s="16">
        <v>5.3173250712205911E-16</v>
      </c>
      <c r="T141" s="16">
        <v>2.0477838074296273E-15</v>
      </c>
      <c r="U141" s="24">
        <f t="shared" si="28"/>
        <v>1.0501783262827941E-13</v>
      </c>
      <c r="V141" s="24">
        <f t="shared" si="29"/>
        <v>-2.6585777367298843E-15</v>
      </c>
      <c r="W141" s="24">
        <f t="shared" si="30"/>
        <v>2.6755438906284068E-14</v>
      </c>
      <c r="Y141" s="16">
        <f t="shared" si="31"/>
        <v>0</v>
      </c>
      <c r="Z141" s="187" cm="1">
        <f t="array" ref="Z141">IF($A141&lt;=time_horizon,INDEX(N$7:N$507,time_horizon-$A141+1),0)</f>
        <v>0</v>
      </c>
      <c r="AA141" s="184" cm="1">
        <f t="array" ref="AA141">IF($A141&lt;=time_horizon,INDEX(O$7:O$507,time_horizon-$A141+1),0)</f>
        <v>0</v>
      </c>
      <c r="AB141" s="184" cm="1">
        <f t="array" ref="AB141">IF($A141&lt;=time_horizon,INDEX(P$7:P$507,time_horizon-$A141+1),0)</f>
        <v>0</v>
      </c>
      <c r="AC141" s="184" cm="1">
        <f t="array" ref="AC141">IF($A141&lt;=time_horizon,INDEX(Q$7:Q$507,time_horizon-$A141+1),0)</f>
        <v>0</v>
      </c>
      <c r="AD141" s="185" cm="1">
        <f t="array" ref="AD141">IF($A141&lt;=time_horizon,INDEX(R$7:R$507,time_horizon-$A141+1),0)</f>
        <v>0</v>
      </c>
      <c r="AE141" s="17" cm="1">
        <f t="array" ref="AE141">IF($A141&lt;=time_horizon,INDEX(S$7:S$507,time_horizon-$A141+1),0)</f>
        <v>0</v>
      </c>
      <c r="AF141" s="17" cm="1">
        <f t="array" ref="AF141">IF($A141&lt;=time_horizon,INDEX(T$7:T$507,time_horizon-$A141+1),0)</f>
        <v>0</v>
      </c>
      <c r="AG141" s="17" cm="1">
        <f t="array" ref="AG141">IF($A141&lt;=time_horizon,INDEX(U$7:U$507,time_horizon-$A141+1),0)</f>
        <v>0</v>
      </c>
      <c r="AH141" s="17" cm="1">
        <f t="array" ref="AH141">IF($A141&lt;=time_horizon,INDEX(V$7:V$507,time_horizon-$A141+1),0)</f>
        <v>0</v>
      </c>
      <c r="AI141" s="17" cm="1">
        <f t="array" ref="AI141">IF($A141&lt;=time_horizon,INDEX(W$7:W$507,time_horizon-$A141+1),0)</f>
        <v>0</v>
      </c>
      <c r="AJ141" s="17">
        <f t="shared" si="32"/>
        <v>8.0822163213617543E-2</v>
      </c>
    </row>
    <row r="142" spans="1:36" x14ac:dyDescent="0.2">
      <c r="A142" s="96">
        <v>135</v>
      </c>
      <c r="B142" s="3">
        <f>inventory[[#This Row],[Integrated_rad_forcing]]</f>
        <v>4.8412352327996287E-10</v>
      </c>
      <c r="C142" s="3">
        <f>inventory[[#This Row],[Temp_change]]</f>
        <v>8.9461139369220475E-13</v>
      </c>
      <c r="E142" s="118">
        <f>inventory[[#This Row],[CO2_net]]+inventory[[#This Row],[CH4_net]]*GWP_CH4+inventory[[#This Row],[gas1_net]]*GWP_gas1+inventory[[#This Row],[gas2_net]]*GWP_gas2+inventory[[#This Row],[gas3_net]]*GWP_gas3</f>
        <v>4918.8111920297824</v>
      </c>
      <c r="F142" s="118">
        <f>inventory[[#This Row],[CO2_net]]+inventory[[#This Row],[CH4_net]]*GTP_CH4+inventory[[#This Row],[gas1_net]]*GTP_gas1+inventory[[#This Row],[gas2_net]]*GTP_gas2+inventory[[#This Row],[gas3_net]]*GTP_gas3</f>
        <v>2570.9331000621351</v>
      </c>
      <c r="G142" s="199">
        <f t="shared" si="33"/>
        <v>4175.1500642370565</v>
      </c>
      <c r="H142" s="200">
        <f t="shared" si="34"/>
        <v>1683.329261932887</v>
      </c>
      <c r="I142" s="201">
        <f t="shared" si="35"/>
        <v>5278.7982995943612</v>
      </c>
      <c r="J142" s="201">
        <f t="shared" si="36"/>
        <v>1636.8797223412776</v>
      </c>
      <c r="K142" s="199">
        <f>K141+(inventory[[#This Row],[CO2_flux]]*Z142+inventory[[#This Row],[CH4_flux]]*AA142+inventory[[#This Row],[Gas1_flux]]*AB142+inventory[[#This Row],[Gas2_flux]]*AC142+inventory[[#This Row],[Gas3_flux]]*AD142+inventory[[#This Row],[Other_radfor]])/AGWP_CO2</f>
        <v>217.55715512859908</v>
      </c>
      <c r="L142" s="201">
        <f>L141+(inventory[[#This Row],[CO2_flux]]*AE142+inventory[[#This Row],[CH4_flux]]*AF142+inventory[[#This Row],[Gas1_flux]]*AG142+inventory[[#This Row],[Gas2_flux]]*AH142+inventory[[#This Row],[Gas3_flux]]*AI142+inventory[[#This Row],[Other_radfor]]*AJ142)/AGTP_CO2</f>
        <v>312.57320143698166</v>
      </c>
      <c r="N142" s="16">
        <v>1.1595356234660966E-13</v>
      </c>
      <c r="O142" s="16">
        <v>2.6186369026132761E-12</v>
      </c>
      <c r="P142" s="16">
        <f t="shared" si="27"/>
        <v>2.9028691183256058E-11</v>
      </c>
      <c r="Q142" s="16">
        <f t="shared" si="26"/>
        <v>-3.5199999999999995E-12</v>
      </c>
      <c r="R142" s="182">
        <f t="shared" si="26"/>
        <v>-3.5199999999999995E-12</v>
      </c>
      <c r="S142" s="16">
        <v>5.3145359848670666E-16</v>
      </c>
      <c r="T142" s="16">
        <v>2.0421705766389095E-15</v>
      </c>
      <c r="U142" s="24">
        <f t="shared" si="28"/>
        <v>1.0442155800969073E-13</v>
      </c>
      <c r="V142" s="24">
        <f t="shared" si="29"/>
        <v>-2.6520899730490208E-15</v>
      </c>
      <c r="W142" s="24">
        <f t="shared" si="30"/>
        <v>2.6433635681486971E-14</v>
      </c>
      <c r="Y142" s="16">
        <f t="shared" si="31"/>
        <v>0</v>
      </c>
      <c r="Z142" s="187" cm="1">
        <f t="array" ref="Z142">IF($A142&lt;=time_horizon,INDEX(N$7:N$507,time_horizon-$A142+1),0)</f>
        <v>0</v>
      </c>
      <c r="AA142" s="184" cm="1">
        <f t="array" ref="AA142">IF($A142&lt;=time_horizon,INDEX(O$7:O$507,time_horizon-$A142+1),0)</f>
        <v>0</v>
      </c>
      <c r="AB142" s="184" cm="1">
        <f t="array" ref="AB142">IF($A142&lt;=time_horizon,INDEX(P$7:P$507,time_horizon-$A142+1),0)</f>
        <v>0</v>
      </c>
      <c r="AC142" s="184" cm="1">
        <f t="array" ref="AC142">IF($A142&lt;=time_horizon,INDEX(Q$7:Q$507,time_horizon-$A142+1),0)</f>
        <v>0</v>
      </c>
      <c r="AD142" s="185" cm="1">
        <f t="array" ref="AD142">IF($A142&lt;=time_horizon,INDEX(R$7:R$507,time_horizon-$A142+1),0)</f>
        <v>0</v>
      </c>
      <c r="AE142" s="17" cm="1">
        <f t="array" ref="AE142">IF($A142&lt;=time_horizon,INDEX(S$7:S$507,time_horizon-$A142+1),0)</f>
        <v>0</v>
      </c>
      <c r="AF142" s="17" cm="1">
        <f t="array" ref="AF142">IF($A142&lt;=time_horizon,INDEX(T$7:T$507,time_horizon-$A142+1),0)</f>
        <v>0</v>
      </c>
      <c r="AG142" s="17" cm="1">
        <f t="array" ref="AG142">IF($A142&lt;=time_horizon,INDEX(U$7:U$507,time_horizon-$A142+1),0)</f>
        <v>0</v>
      </c>
      <c r="AH142" s="17" cm="1">
        <f t="array" ref="AH142">IF($A142&lt;=time_horizon,INDEX(V$7:V$507,time_horizon-$A142+1),0)</f>
        <v>0</v>
      </c>
      <c r="AI142" s="17" cm="1">
        <f t="array" ref="AI142">IF($A142&lt;=time_horizon,INDEX(W$7:W$507,time_horizon-$A142+1),0)</f>
        <v>0</v>
      </c>
      <c r="AJ142" s="17">
        <f t="shared" si="32"/>
        <v>8.0822163213617543E-2</v>
      </c>
    </row>
    <row r="143" spans="1:36" x14ac:dyDescent="0.2">
      <c r="A143" s="96">
        <v>136</v>
      </c>
      <c r="B143" s="3">
        <f>inventory[[#This Row],[Integrated_rad_forcing]]</f>
        <v>4.847663798679377E-10</v>
      </c>
      <c r="C143" s="3">
        <f>inventory[[#This Row],[Temp_change]]</f>
        <v>8.8459950204209709E-13</v>
      </c>
      <c r="E143" s="118">
        <f>inventory[[#This Row],[CO2_net]]+inventory[[#This Row],[CH4_net]]*GWP_CH4+inventory[[#This Row],[gas1_net]]*GWP_gas1+inventory[[#This Row],[gas2_net]]*GWP_gas2+inventory[[#This Row],[gas3_net]]*GWP_gas3</f>
        <v>4918.8111920297824</v>
      </c>
      <c r="F143" s="118">
        <f>inventory[[#This Row],[CO2_net]]+inventory[[#This Row],[CH4_net]]*GTP_CH4+inventory[[#This Row],[gas1_net]]*GTP_gas1+inventory[[#This Row],[gas2_net]]*GTP_gas2+inventory[[#This Row],[gas3_net]]*GTP_gas3</f>
        <v>2570.9331000621351</v>
      </c>
      <c r="G143" s="199">
        <f t="shared" si="33"/>
        <v>4156.6381182169325</v>
      </c>
      <c r="H143" s="200">
        <f t="shared" si="34"/>
        <v>1665.3441926260625</v>
      </c>
      <c r="I143" s="201">
        <f t="shared" si="35"/>
        <v>5285.8078954935509</v>
      </c>
      <c r="J143" s="201">
        <f t="shared" si="36"/>
        <v>1618.5608606099261</v>
      </c>
      <c r="K143" s="199">
        <f>K142+(inventory[[#This Row],[CO2_flux]]*Z143+inventory[[#This Row],[CH4_flux]]*AA143+inventory[[#This Row],[Gas1_flux]]*AB143+inventory[[#This Row],[Gas2_flux]]*AC143+inventory[[#This Row],[Gas3_flux]]*AD143+inventory[[#This Row],[Other_radfor]])/AGWP_CO2</f>
        <v>217.55715512859908</v>
      </c>
      <c r="L143" s="201">
        <f>L142+(inventory[[#This Row],[CO2_flux]]*AE143+inventory[[#This Row],[CH4_flux]]*AF143+inventory[[#This Row],[Gas1_flux]]*AG143+inventory[[#This Row],[Gas2_flux]]*AH143+inventory[[#This Row],[Gas3_flux]]*AI143+inventory[[#This Row],[Other_radfor]]*AJ143)/AGTP_CO2</f>
        <v>312.57320143698166</v>
      </c>
      <c r="N143" s="16">
        <v>1.1662462934730706E-13</v>
      </c>
      <c r="O143" s="16">
        <v>2.6186406963000706E-12</v>
      </c>
      <c r="P143" s="16">
        <f t="shared" si="27"/>
        <v>2.9145139305116784E-11</v>
      </c>
      <c r="Q143" s="16">
        <f t="shared" si="26"/>
        <v>-3.5199999999999995E-12</v>
      </c>
      <c r="R143" s="182">
        <f t="shared" si="26"/>
        <v>-3.5199999999999995E-12</v>
      </c>
      <c r="S143" s="16">
        <v>5.3118118522224654E-16</v>
      </c>
      <c r="T143" s="16">
        <v>2.0366187821125693E-15</v>
      </c>
      <c r="U143" s="24">
        <f t="shared" si="28"/>
        <v>1.0382953683099426E-13</v>
      </c>
      <c r="V143" s="24">
        <f t="shared" si="29"/>
        <v>-2.6456184182457111E-15</v>
      </c>
      <c r="W143" s="24">
        <f t="shared" si="30"/>
        <v>2.6118255164536763E-14</v>
      </c>
      <c r="Y143" s="16">
        <f t="shared" si="31"/>
        <v>0</v>
      </c>
      <c r="Z143" s="187" cm="1">
        <f t="array" ref="Z143">IF($A143&lt;=time_horizon,INDEX(N$7:N$507,time_horizon-$A143+1),0)</f>
        <v>0</v>
      </c>
      <c r="AA143" s="184" cm="1">
        <f t="array" ref="AA143">IF($A143&lt;=time_horizon,INDEX(O$7:O$507,time_horizon-$A143+1),0)</f>
        <v>0</v>
      </c>
      <c r="AB143" s="184" cm="1">
        <f t="array" ref="AB143">IF($A143&lt;=time_horizon,INDEX(P$7:P$507,time_horizon-$A143+1),0)</f>
        <v>0</v>
      </c>
      <c r="AC143" s="184" cm="1">
        <f t="array" ref="AC143">IF($A143&lt;=time_horizon,INDEX(Q$7:Q$507,time_horizon-$A143+1),0)</f>
        <v>0</v>
      </c>
      <c r="AD143" s="185" cm="1">
        <f t="array" ref="AD143">IF($A143&lt;=time_horizon,INDEX(R$7:R$507,time_horizon-$A143+1),0)</f>
        <v>0</v>
      </c>
      <c r="AE143" s="17" cm="1">
        <f t="array" ref="AE143">IF($A143&lt;=time_horizon,INDEX(S$7:S$507,time_horizon-$A143+1),0)</f>
        <v>0</v>
      </c>
      <c r="AF143" s="17" cm="1">
        <f t="array" ref="AF143">IF($A143&lt;=time_horizon,INDEX(T$7:T$507,time_horizon-$A143+1),0)</f>
        <v>0</v>
      </c>
      <c r="AG143" s="17" cm="1">
        <f t="array" ref="AG143">IF($A143&lt;=time_horizon,INDEX(U$7:U$507,time_horizon-$A143+1),0)</f>
        <v>0</v>
      </c>
      <c r="AH143" s="17" cm="1">
        <f t="array" ref="AH143">IF($A143&lt;=time_horizon,INDEX(V$7:V$507,time_horizon-$A143+1),0)</f>
        <v>0</v>
      </c>
      <c r="AI143" s="17" cm="1">
        <f t="array" ref="AI143">IF($A143&lt;=time_horizon,INDEX(W$7:W$507,time_horizon-$A143+1),0)</f>
        <v>0</v>
      </c>
      <c r="AJ143" s="17">
        <f t="shared" si="32"/>
        <v>8.0822163213617543E-2</v>
      </c>
    </row>
    <row r="144" spans="1:36" x14ac:dyDescent="0.2">
      <c r="A144" s="96">
        <v>137</v>
      </c>
      <c r="B144" s="3">
        <f>inventory[[#This Row],[Integrated_rad_forcing]]</f>
        <v>4.8539674166853492E-10</v>
      </c>
      <c r="C144" s="3">
        <f>inventory[[#This Row],[Temp_change]]</f>
        <v>8.7477956134420531E-13</v>
      </c>
      <c r="E144" s="118">
        <f>inventory[[#This Row],[CO2_net]]+inventory[[#This Row],[CH4_net]]*GWP_CH4+inventory[[#This Row],[gas1_net]]*GWP_gas1+inventory[[#This Row],[gas2_net]]*GWP_gas2+inventory[[#This Row],[gas3_net]]*GWP_gas3</f>
        <v>4918.8111920297824</v>
      </c>
      <c r="F144" s="118">
        <f>inventory[[#This Row],[CO2_net]]+inventory[[#This Row],[CH4_net]]*GTP_CH4+inventory[[#This Row],[gas1_net]]*GTP_gas1+inventory[[#This Row],[gas2_net]]*GTP_gas2+inventory[[#This Row],[gas3_net]]*GTP_gas3</f>
        <v>2570.9331000621351</v>
      </c>
      <c r="G144" s="199">
        <f t="shared" si="33"/>
        <v>4138.2678837601579</v>
      </c>
      <c r="H144" s="200">
        <f t="shared" si="34"/>
        <v>1647.6826490164997</v>
      </c>
      <c r="I144" s="201">
        <f t="shared" si="35"/>
        <v>5292.6812504145792</v>
      </c>
      <c r="J144" s="201">
        <f t="shared" si="36"/>
        <v>1600.593213521694</v>
      </c>
      <c r="K144" s="199">
        <f>K143+(inventory[[#This Row],[CO2_flux]]*Z144+inventory[[#This Row],[CH4_flux]]*AA144+inventory[[#This Row],[Gas1_flux]]*AB144+inventory[[#This Row],[Gas2_flux]]*AC144+inventory[[#This Row],[Gas3_flux]]*AD144+inventory[[#This Row],[Other_radfor]])/AGWP_CO2</f>
        <v>217.55715512859908</v>
      </c>
      <c r="L144" s="201">
        <f>L143+(inventory[[#This Row],[CO2_flux]]*AE144+inventory[[#This Row],[CH4_flux]]*AF144+inventory[[#This Row],[Gas1_flux]]*AG144+inventory[[#This Row],[Gas2_flux]]*AH144+inventory[[#This Row],[Gas3_flux]]*AI144+inventory[[#This Row],[Other_radfor]]*AJ144)/AGTP_CO2</f>
        <v>312.57320143698166</v>
      </c>
      <c r="N144" s="16">
        <v>1.1729466416936944E-13</v>
      </c>
      <c r="O144" s="16">
        <v>2.6186441960557284E-12</v>
      </c>
      <c r="P144" s="16">
        <f t="shared" si="27"/>
        <v>2.9260629011654095E-11</v>
      </c>
      <c r="Q144" s="16">
        <f t="shared" si="26"/>
        <v>-3.5199999999999995E-12</v>
      </c>
      <c r="R144" s="182">
        <f t="shared" si="26"/>
        <v>-3.5199999999999995E-12</v>
      </c>
      <c r="S144" s="16">
        <v>5.3091507752804248E-16</v>
      </c>
      <c r="T144" s="16">
        <v>2.0311245956155187E-15</v>
      </c>
      <c r="U144" s="24">
        <f t="shared" si="28"/>
        <v>1.0324173571672047E-13</v>
      </c>
      <c r="V144" s="24">
        <f t="shared" si="29"/>
        <v>-2.6391629895678237E-15</v>
      </c>
      <c r="W144" s="24">
        <f t="shared" si="30"/>
        <v>2.5809157823500677E-14</v>
      </c>
      <c r="Y144" s="16">
        <f t="shared" si="31"/>
        <v>0</v>
      </c>
      <c r="Z144" s="187" cm="1">
        <f t="array" ref="Z144">IF($A144&lt;=time_horizon,INDEX(N$7:N$507,time_horizon-$A144+1),0)</f>
        <v>0</v>
      </c>
      <c r="AA144" s="184" cm="1">
        <f t="array" ref="AA144">IF($A144&lt;=time_horizon,INDEX(O$7:O$507,time_horizon-$A144+1),0)</f>
        <v>0</v>
      </c>
      <c r="AB144" s="184" cm="1">
        <f t="array" ref="AB144">IF($A144&lt;=time_horizon,INDEX(P$7:P$507,time_horizon-$A144+1),0)</f>
        <v>0</v>
      </c>
      <c r="AC144" s="184" cm="1">
        <f t="array" ref="AC144">IF($A144&lt;=time_horizon,INDEX(Q$7:Q$507,time_horizon-$A144+1),0)</f>
        <v>0</v>
      </c>
      <c r="AD144" s="185" cm="1">
        <f t="array" ref="AD144">IF($A144&lt;=time_horizon,INDEX(R$7:R$507,time_horizon-$A144+1),0)</f>
        <v>0</v>
      </c>
      <c r="AE144" s="17" cm="1">
        <f t="array" ref="AE144">IF($A144&lt;=time_horizon,INDEX(S$7:S$507,time_horizon-$A144+1),0)</f>
        <v>0</v>
      </c>
      <c r="AF144" s="17" cm="1">
        <f t="array" ref="AF144">IF($A144&lt;=time_horizon,INDEX(T$7:T$507,time_horizon-$A144+1),0)</f>
        <v>0</v>
      </c>
      <c r="AG144" s="17" cm="1">
        <f t="array" ref="AG144">IF($A144&lt;=time_horizon,INDEX(U$7:U$507,time_horizon-$A144+1),0)</f>
        <v>0</v>
      </c>
      <c r="AH144" s="17" cm="1">
        <f t="array" ref="AH144">IF($A144&lt;=time_horizon,INDEX(V$7:V$507,time_horizon-$A144+1),0)</f>
        <v>0</v>
      </c>
      <c r="AI144" s="17" cm="1">
        <f t="array" ref="AI144">IF($A144&lt;=time_horizon,INDEX(W$7:W$507,time_horizon-$A144+1),0)</f>
        <v>0</v>
      </c>
      <c r="AJ144" s="17">
        <f t="shared" si="32"/>
        <v>8.0822163213617543E-2</v>
      </c>
    </row>
    <row r="145" spans="1:36" x14ac:dyDescent="0.2">
      <c r="A145" s="96">
        <v>138</v>
      </c>
      <c r="B145" s="3">
        <f>inventory[[#This Row],[Integrated_rad_forcing]]</f>
        <v>4.8601487009427351E-10</v>
      </c>
      <c r="C145" s="3">
        <f>inventory[[#This Row],[Temp_change]]</f>
        <v>8.6514745821916186E-13</v>
      </c>
      <c r="E145" s="118">
        <f>inventory[[#This Row],[CO2_net]]+inventory[[#This Row],[CH4_net]]*GWP_CH4+inventory[[#This Row],[gas1_net]]*GWP_gas1+inventory[[#This Row],[gas2_net]]*GWP_gas2+inventory[[#This Row],[gas3_net]]*GWP_gas3</f>
        <v>4918.8111920297824</v>
      </c>
      <c r="F145" s="118">
        <f>inventory[[#This Row],[CO2_net]]+inventory[[#This Row],[CH4_net]]*GTP_CH4+inventory[[#This Row],[gas1_net]]*GTP_gas1+inventory[[#This Row],[gas2_net]]*GTP_gas2+inventory[[#This Row],[gas3_net]]*GTP_gas3</f>
        <v>2570.9331000621351</v>
      </c>
      <c r="G145" s="199">
        <f t="shared" si="33"/>
        <v>4120.038308838667</v>
      </c>
      <c r="H145" s="200">
        <f t="shared" si="34"/>
        <v>1630.3385630741971</v>
      </c>
      <c r="I145" s="201">
        <f t="shared" si="35"/>
        <v>5299.4212147538719</v>
      </c>
      <c r="J145" s="201">
        <f t="shared" si="36"/>
        <v>1582.9692547837974</v>
      </c>
      <c r="K145" s="199">
        <f>K144+(inventory[[#This Row],[CO2_flux]]*Z145+inventory[[#This Row],[CH4_flux]]*AA145+inventory[[#This Row],[Gas1_flux]]*AB145+inventory[[#This Row],[Gas2_flux]]*AC145+inventory[[#This Row],[Gas3_flux]]*AD145+inventory[[#This Row],[Other_radfor]])/AGWP_CO2</f>
        <v>217.55715512859908</v>
      </c>
      <c r="L145" s="201">
        <f>L144+(inventory[[#This Row],[CO2_flux]]*AE145+inventory[[#This Row],[CH4_flux]]*AF145+inventory[[#This Row],[Gas1_flux]]*AG145+inventory[[#This Row],[Gas2_flux]]*AH145+inventory[[#This Row],[Gas3_flux]]*AI145+inventory[[#This Row],[Other_radfor]]*AJ145)/AGTP_CO2</f>
        <v>312.57320143698166</v>
      </c>
      <c r="N145" s="16">
        <v>1.179636774375694E-13</v>
      </c>
      <c r="O145" s="16">
        <v>2.6186474246537458E-12</v>
      </c>
      <c r="P145" s="16">
        <f t="shared" si="27"/>
        <v>2.9375168191015231E-11</v>
      </c>
      <c r="Q145" s="16">
        <f t="shared" si="26"/>
        <v>-3.5199999999999995E-12</v>
      </c>
      <c r="R145" s="182">
        <f t="shared" si="26"/>
        <v>-3.5199999999999995E-12</v>
      </c>
      <c r="S145" s="16">
        <v>5.3065509079771964E-16</v>
      </c>
      <c r="T145" s="16">
        <v>2.0256844809043338E-15</v>
      </c>
      <c r="U145" s="24">
        <f t="shared" si="28"/>
        <v>1.0265812155800516E-13</v>
      </c>
      <c r="V145" s="24">
        <f t="shared" si="29"/>
        <v>-2.6327236093156451E-15</v>
      </c>
      <c r="W145" s="24">
        <f t="shared" si="30"/>
        <v>2.5506207184925308E-14</v>
      </c>
      <c r="Y145" s="16">
        <f t="shared" si="31"/>
        <v>0</v>
      </c>
      <c r="Z145" s="187" cm="1">
        <f t="array" ref="Z145">IF($A145&lt;=time_horizon,INDEX(N$7:N$507,time_horizon-$A145+1),0)</f>
        <v>0</v>
      </c>
      <c r="AA145" s="184" cm="1">
        <f t="array" ref="AA145">IF($A145&lt;=time_horizon,INDEX(O$7:O$507,time_horizon-$A145+1),0)</f>
        <v>0</v>
      </c>
      <c r="AB145" s="184" cm="1">
        <f t="array" ref="AB145">IF($A145&lt;=time_horizon,INDEX(P$7:P$507,time_horizon-$A145+1),0)</f>
        <v>0</v>
      </c>
      <c r="AC145" s="184" cm="1">
        <f t="array" ref="AC145">IF($A145&lt;=time_horizon,INDEX(Q$7:Q$507,time_horizon-$A145+1),0)</f>
        <v>0</v>
      </c>
      <c r="AD145" s="185" cm="1">
        <f t="array" ref="AD145">IF($A145&lt;=time_horizon,INDEX(R$7:R$507,time_horizon-$A145+1),0)</f>
        <v>0</v>
      </c>
      <c r="AE145" s="17" cm="1">
        <f t="array" ref="AE145">IF($A145&lt;=time_horizon,INDEX(S$7:S$507,time_horizon-$A145+1),0)</f>
        <v>0</v>
      </c>
      <c r="AF145" s="17" cm="1">
        <f t="array" ref="AF145">IF($A145&lt;=time_horizon,INDEX(T$7:T$507,time_horizon-$A145+1),0)</f>
        <v>0</v>
      </c>
      <c r="AG145" s="17" cm="1">
        <f t="array" ref="AG145">IF($A145&lt;=time_horizon,INDEX(U$7:U$507,time_horizon-$A145+1),0)</f>
        <v>0</v>
      </c>
      <c r="AH145" s="17" cm="1">
        <f t="array" ref="AH145">IF($A145&lt;=time_horizon,INDEX(V$7:V$507,time_horizon-$A145+1),0)</f>
        <v>0</v>
      </c>
      <c r="AI145" s="17" cm="1">
        <f t="array" ref="AI145">IF($A145&lt;=time_horizon,INDEX(W$7:W$507,time_horizon-$A145+1),0)</f>
        <v>0</v>
      </c>
      <c r="AJ145" s="17">
        <f t="shared" si="32"/>
        <v>8.0822163213617543E-2</v>
      </c>
    </row>
    <row r="146" spans="1:36" x14ac:dyDescent="0.2">
      <c r="A146" s="96">
        <v>139</v>
      </c>
      <c r="B146" s="3">
        <f>inventory[[#This Row],[Integrated_rad_forcing]]</f>
        <v>4.8662102091970957E-10</v>
      </c>
      <c r="C146" s="3">
        <f>inventory[[#This Row],[Temp_change]]</f>
        <v>8.5569916918940537E-13</v>
      </c>
      <c r="E146" s="118">
        <f>inventory[[#This Row],[CO2_net]]+inventory[[#This Row],[CH4_net]]*GWP_CH4+inventory[[#This Row],[gas1_net]]*GWP_gas1+inventory[[#This Row],[gas2_net]]*GWP_gas2+inventory[[#This Row],[gas3_net]]*GWP_gas3</f>
        <v>4918.8111920297824</v>
      </c>
      <c r="F146" s="118">
        <f>inventory[[#This Row],[CO2_net]]+inventory[[#This Row],[CH4_net]]*GTP_CH4+inventory[[#This Row],[gas1_net]]*GTP_gas1+inventory[[#This Row],[gas2_net]]*GTP_gas2+inventory[[#This Row],[gas3_net]]*GTP_gas3</f>
        <v>2570.9331000621351</v>
      </c>
      <c r="G146" s="199">
        <f t="shared" si="33"/>
        <v>4101.9483398805014</v>
      </c>
      <c r="H146" s="200">
        <f t="shared" si="34"/>
        <v>1613.3059625018786</v>
      </c>
      <c r="I146" s="201">
        <f t="shared" si="35"/>
        <v>5306.0305774324943</v>
      </c>
      <c r="J146" s="201">
        <f t="shared" si="36"/>
        <v>1565.6816225977166</v>
      </c>
      <c r="K146" s="199">
        <f>K145+(inventory[[#This Row],[CO2_flux]]*Z146+inventory[[#This Row],[CH4_flux]]*AA146+inventory[[#This Row],[Gas1_flux]]*AB146+inventory[[#This Row],[Gas2_flux]]*AC146+inventory[[#This Row],[Gas3_flux]]*AD146+inventory[[#This Row],[Other_radfor]])/AGWP_CO2</f>
        <v>217.55715512859908</v>
      </c>
      <c r="L146" s="201">
        <f>L145+(inventory[[#This Row],[CO2_flux]]*AE146+inventory[[#This Row],[CH4_flux]]*AF146+inventory[[#This Row],[Gas1_flux]]*AG146+inventory[[#This Row],[Gas2_flux]]*AH146+inventory[[#This Row],[Gas3_flux]]*AI146+inventory[[#This Row],[Other_radfor]]*AJ146)/AGTP_CO2</f>
        <v>312.57320143698166</v>
      </c>
      <c r="N146" s="16">
        <v>1.186316795335082E-13</v>
      </c>
      <c r="O146" s="16">
        <v>2.6186504031031513E-12</v>
      </c>
      <c r="P146" s="16">
        <f t="shared" si="27"/>
        <v>2.9488764666424785E-11</v>
      </c>
      <c r="Q146" s="16">
        <f t="shared" si="26"/>
        <v>-3.5199999999999995E-12</v>
      </c>
      <c r="R146" s="182">
        <f t="shared" si="26"/>
        <v>-3.5199999999999995E-12</v>
      </c>
      <c r="S146" s="16">
        <v>5.3040104547956068E-16</v>
      </c>
      <c r="T146" s="16">
        <v>2.0202951713783208E-15</v>
      </c>
      <c r="U146" s="24">
        <f t="shared" si="28"/>
        <v>1.0207866151087589E-13</v>
      </c>
      <c r="V146" s="24">
        <f t="shared" si="29"/>
        <v>-2.626300204285154E-15</v>
      </c>
      <c r="W146" s="24">
        <f t="shared" si="30"/>
        <v>2.5209269767097441E-14</v>
      </c>
      <c r="Y146" s="16">
        <f t="shared" si="31"/>
        <v>0</v>
      </c>
      <c r="Z146" s="187" cm="1">
        <f t="array" ref="Z146">IF($A146&lt;=time_horizon,INDEX(N$7:N$507,time_horizon-$A146+1),0)</f>
        <v>0</v>
      </c>
      <c r="AA146" s="184" cm="1">
        <f t="array" ref="AA146">IF($A146&lt;=time_horizon,INDEX(O$7:O$507,time_horizon-$A146+1),0)</f>
        <v>0</v>
      </c>
      <c r="AB146" s="184" cm="1">
        <f t="array" ref="AB146">IF($A146&lt;=time_horizon,INDEX(P$7:P$507,time_horizon-$A146+1),0)</f>
        <v>0</v>
      </c>
      <c r="AC146" s="184" cm="1">
        <f t="array" ref="AC146">IF($A146&lt;=time_horizon,INDEX(Q$7:Q$507,time_horizon-$A146+1),0)</f>
        <v>0</v>
      </c>
      <c r="AD146" s="185" cm="1">
        <f t="array" ref="AD146">IF($A146&lt;=time_horizon,INDEX(R$7:R$507,time_horizon-$A146+1),0)</f>
        <v>0</v>
      </c>
      <c r="AE146" s="17" cm="1">
        <f t="array" ref="AE146">IF($A146&lt;=time_horizon,INDEX(S$7:S$507,time_horizon-$A146+1),0)</f>
        <v>0</v>
      </c>
      <c r="AF146" s="17" cm="1">
        <f t="array" ref="AF146">IF($A146&lt;=time_horizon,INDEX(T$7:T$507,time_horizon-$A146+1),0)</f>
        <v>0</v>
      </c>
      <c r="AG146" s="17" cm="1">
        <f t="array" ref="AG146">IF($A146&lt;=time_horizon,INDEX(U$7:U$507,time_horizon-$A146+1),0)</f>
        <v>0</v>
      </c>
      <c r="AH146" s="17" cm="1">
        <f t="array" ref="AH146">IF($A146&lt;=time_horizon,INDEX(V$7:V$507,time_horizon-$A146+1),0)</f>
        <v>0</v>
      </c>
      <c r="AI146" s="17" cm="1">
        <f t="array" ref="AI146">IF($A146&lt;=time_horizon,INDEX(W$7:W$507,time_horizon-$A146+1),0)</f>
        <v>0</v>
      </c>
      <c r="AJ146" s="17">
        <f t="shared" si="32"/>
        <v>8.0822163213617543E-2</v>
      </c>
    </row>
    <row r="147" spans="1:36" x14ac:dyDescent="0.2">
      <c r="A147" s="96">
        <v>140</v>
      </c>
      <c r="B147" s="3">
        <f>inventory[[#This Row],[Integrated_rad_forcing]]</f>
        <v>4.8721544440454987E-10</v>
      </c>
      <c r="C147" s="3">
        <f>inventory[[#This Row],[Temp_change]]</f>
        <v>8.4643075870592538E-13</v>
      </c>
      <c r="E147" s="118">
        <f>inventory[[#This Row],[CO2_net]]+inventory[[#This Row],[CH4_net]]*GWP_CH4+inventory[[#This Row],[gas1_net]]*GWP_gas1+inventory[[#This Row],[gas2_net]]*GWP_gas2+inventory[[#This Row],[gas3_net]]*GWP_gas3</f>
        <v>4918.8111920297824</v>
      </c>
      <c r="F147" s="118">
        <f>inventory[[#This Row],[CO2_net]]+inventory[[#This Row],[CH4_net]]*GTP_CH4+inventory[[#This Row],[gas1_net]]*GTP_gas1+inventory[[#This Row],[gas2_net]]*GTP_gas2+inventory[[#This Row],[gas3_net]]*GTP_gas3</f>
        <v>2570.9331000621351</v>
      </c>
      <c r="G147" s="199">
        <f t="shared" si="33"/>
        <v>4083.9969222266213</v>
      </c>
      <c r="H147" s="200">
        <f t="shared" si="34"/>
        <v>1596.5789702288109</v>
      </c>
      <c r="I147" s="201">
        <f t="shared" si="35"/>
        <v>5312.5120672385556</v>
      </c>
      <c r="J147" s="201">
        <f t="shared" si="36"/>
        <v>1548.7231160487115</v>
      </c>
      <c r="K147" s="199">
        <f>K146+(inventory[[#This Row],[CO2_flux]]*Z147+inventory[[#This Row],[CH4_flux]]*AA147+inventory[[#This Row],[Gas1_flux]]*AB147+inventory[[#This Row],[Gas2_flux]]*AC147+inventory[[#This Row],[Gas3_flux]]*AD147+inventory[[#This Row],[Other_radfor]])/AGWP_CO2</f>
        <v>217.55715512859908</v>
      </c>
      <c r="L147" s="201">
        <f>L146+(inventory[[#This Row],[CO2_flux]]*AE147+inventory[[#This Row],[CH4_flux]]*AF147+inventory[[#This Row],[Gas1_flux]]*AG147+inventory[[#This Row],[Gas2_flux]]*AH147+inventory[[#This Row],[Gas3_flux]]*AI147+inventory[[#This Row],[Other_radfor]]*AJ147)/AGTP_CO2</f>
        <v>312.57320143698166</v>
      </c>
      <c r="N147" s="16">
        <v>1.1929868060206982E-13</v>
      </c>
      <c r="O147" s="16">
        <v>2.6186531507852143E-12</v>
      </c>
      <c r="P147" s="16">
        <f t="shared" si="27"/>
        <v>2.9601426196719042E-11</v>
      </c>
      <c r="Q147" s="16">
        <f t="shared" ref="Q147:R166" si="37">A_gas2*life_gas2*(1-EXP(-$A147/life_gas2))</f>
        <v>-3.5199999999999995E-12</v>
      </c>
      <c r="R147" s="182">
        <f t="shared" si="37"/>
        <v>-3.5199999999999995E-12</v>
      </c>
      <c r="S147" s="16">
        <v>5.301527669405671E-16</v>
      </c>
      <c r="T147" s="16">
        <v>2.0149536494319593E-15</v>
      </c>
      <c r="U147" s="24">
        <f t="shared" si="28"/>
        <v>1.0150332299449969E-13</v>
      </c>
      <c r="V147" s="24">
        <f t="shared" si="29"/>
        <v>-2.6198927052737544E-15</v>
      </c>
      <c r="W147" s="24">
        <f t="shared" si="30"/>
        <v>2.4918215014718944E-14</v>
      </c>
      <c r="Y147" s="16">
        <f t="shared" si="31"/>
        <v>0</v>
      </c>
      <c r="Z147" s="187" cm="1">
        <f t="array" ref="Z147">IF($A147&lt;=time_horizon,INDEX(N$7:N$507,time_horizon-$A147+1),0)</f>
        <v>0</v>
      </c>
      <c r="AA147" s="184" cm="1">
        <f t="array" ref="AA147">IF($A147&lt;=time_horizon,INDEX(O$7:O$507,time_horizon-$A147+1),0)</f>
        <v>0</v>
      </c>
      <c r="AB147" s="184" cm="1">
        <f t="array" ref="AB147">IF($A147&lt;=time_horizon,INDEX(P$7:P$507,time_horizon-$A147+1),0)</f>
        <v>0</v>
      </c>
      <c r="AC147" s="184" cm="1">
        <f t="array" ref="AC147">IF($A147&lt;=time_horizon,INDEX(Q$7:Q$507,time_horizon-$A147+1),0)</f>
        <v>0</v>
      </c>
      <c r="AD147" s="185" cm="1">
        <f t="array" ref="AD147">IF($A147&lt;=time_horizon,INDEX(R$7:R$507,time_horizon-$A147+1),0)</f>
        <v>0</v>
      </c>
      <c r="AE147" s="17" cm="1">
        <f t="array" ref="AE147">IF($A147&lt;=time_horizon,INDEX(S$7:S$507,time_horizon-$A147+1),0)</f>
        <v>0</v>
      </c>
      <c r="AF147" s="17" cm="1">
        <f t="array" ref="AF147">IF($A147&lt;=time_horizon,INDEX(T$7:T$507,time_horizon-$A147+1),0)</f>
        <v>0</v>
      </c>
      <c r="AG147" s="17" cm="1">
        <f t="array" ref="AG147">IF($A147&lt;=time_horizon,INDEX(U$7:U$507,time_horizon-$A147+1),0)</f>
        <v>0</v>
      </c>
      <c r="AH147" s="17" cm="1">
        <f t="array" ref="AH147">IF($A147&lt;=time_horizon,INDEX(V$7:V$507,time_horizon-$A147+1),0)</f>
        <v>0</v>
      </c>
      <c r="AI147" s="17" cm="1">
        <f t="array" ref="AI147">IF($A147&lt;=time_horizon,INDEX(W$7:W$507,time_horizon-$A147+1),0)</f>
        <v>0</v>
      </c>
      <c r="AJ147" s="17">
        <f t="shared" si="32"/>
        <v>8.0822163213617543E-2</v>
      </c>
    </row>
    <row r="148" spans="1:36" x14ac:dyDescent="0.2">
      <c r="A148" s="96">
        <v>141</v>
      </c>
      <c r="B148" s="3">
        <f>inventory[[#This Row],[Integrated_rad_forcing]]</f>
        <v>4.877983854140602E-10</v>
      </c>
      <c r="C148" s="3">
        <f>inventory[[#This Row],[Temp_change]]</f>
        <v>8.3733837721797396E-13</v>
      </c>
      <c r="E148" s="118">
        <f>inventory[[#This Row],[CO2_net]]+inventory[[#This Row],[CH4_net]]*GWP_CH4+inventory[[#This Row],[gas1_net]]*GWP_gas1+inventory[[#This Row],[gas2_net]]*GWP_gas2+inventory[[#This Row],[gas3_net]]*GWP_gas3</f>
        <v>4918.8111920297824</v>
      </c>
      <c r="F148" s="118">
        <f>inventory[[#This Row],[CO2_net]]+inventory[[#This Row],[CH4_net]]*GTP_CH4+inventory[[#This Row],[gas1_net]]*GTP_gas1+inventory[[#This Row],[gas2_net]]*GTP_gas2+inventory[[#This Row],[gas3_net]]*GTP_gas3</f>
        <v>2570.9331000621351</v>
      </c>
      <c r="G148" s="199">
        <f t="shared" si="33"/>
        <v>4066.1830005674587</v>
      </c>
      <c r="H148" s="200">
        <f t="shared" si="34"/>
        <v>1580.1518038480879</v>
      </c>
      <c r="I148" s="201">
        <f t="shared" si="35"/>
        <v>5318.8683541401269</v>
      </c>
      <c r="J148" s="201">
        <f t="shared" si="36"/>
        <v>1532.086691573953</v>
      </c>
      <c r="K148" s="199">
        <f>K147+(inventory[[#This Row],[CO2_flux]]*Z148+inventory[[#This Row],[CH4_flux]]*AA148+inventory[[#This Row],[Gas1_flux]]*AB148+inventory[[#This Row],[Gas2_flux]]*AC148+inventory[[#This Row],[Gas3_flux]]*AD148+inventory[[#This Row],[Other_radfor]])/AGWP_CO2</f>
        <v>217.55715512859908</v>
      </c>
      <c r="L148" s="201">
        <f>L147+(inventory[[#This Row],[CO2_flux]]*AE148+inventory[[#This Row],[CH4_flux]]*AF148+inventory[[#This Row],[Gas1_flux]]*AG148+inventory[[#This Row],[Gas2_flux]]*AH148+inventory[[#This Row],[Gas3_flux]]*AI148+inventory[[#This Row],[Other_radfor]]*AJ148)/AGTP_CO2</f>
        <v>312.57320143698166</v>
      </c>
      <c r="N148" s="16">
        <v>1.1996469055770121E-13</v>
      </c>
      <c r="O148" s="16">
        <v>2.6186556855795625E-12</v>
      </c>
      <c r="P148" s="16">
        <f t="shared" si="27"/>
        <v>2.9713160476875919E-11</v>
      </c>
      <c r="Q148" s="16">
        <f t="shared" si="37"/>
        <v>-3.5199999999999995E-12</v>
      </c>
      <c r="R148" s="182">
        <f t="shared" si="37"/>
        <v>-3.5199999999999995E-12</v>
      </c>
      <c r="S148" s="16">
        <v>5.2991008533410108E-16</v>
      </c>
      <c r="T148" s="16">
        <v>2.0096571273802988E-15</v>
      </c>
      <c r="U148" s="24">
        <f t="shared" si="28"/>
        <v>1.0093207368939811E-13</v>
      </c>
      <c r="V148" s="24">
        <f t="shared" si="29"/>
        <v>-2.613501046641458E-15</v>
      </c>
      <c r="W148" s="24">
        <f t="shared" si="30"/>
        <v>2.4632915234970813E-14</v>
      </c>
      <c r="Y148" s="16">
        <f t="shared" si="31"/>
        <v>0</v>
      </c>
      <c r="Z148" s="187" cm="1">
        <f t="array" ref="Z148">IF($A148&lt;=time_horizon,INDEX(N$7:N$507,time_horizon-$A148+1),0)</f>
        <v>0</v>
      </c>
      <c r="AA148" s="184" cm="1">
        <f t="array" ref="AA148">IF($A148&lt;=time_horizon,INDEX(O$7:O$507,time_horizon-$A148+1),0)</f>
        <v>0</v>
      </c>
      <c r="AB148" s="184" cm="1">
        <f t="array" ref="AB148">IF($A148&lt;=time_horizon,INDEX(P$7:P$507,time_horizon-$A148+1),0)</f>
        <v>0</v>
      </c>
      <c r="AC148" s="184" cm="1">
        <f t="array" ref="AC148">IF($A148&lt;=time_horizon,INDEX(Q$7:Q$507,time_horizon-$A148+1),0)</f>
        <v>0</v>
      </c>
      <c r="AD148" s="185" cm="1">
        <f t="array" ref="AD148">IF($A148&lt;=time_horizon,INDEX(R$7:R$507,time_horizon-$A148+1),0)</f>
        <v>0</v>
      </c>
      <c r="AE148" s="17" cm="1">
        <f t="array" ref="AE148">IF($A148&lt;=time_horizon,INDEX(S$7:S$507,time_horizon-$A148+1),0)</f>
        <v>0</v>
      </c>
      <c r="AF148" s="17" cm="1">
        <f t="array" ref="AF148">IF($A148&lt;=time_horizon,INDEX(T$7:T$507,time_horizon-$A148+1),0)</f>
        <v>0</v>
      </c>
      <c r="AG148" s="17" cm="1">
        <f t="array" ref="AG148">IF($A148&lt;=time_horizon,INDEX(U$7:U$507,time_horizon-$A148+1),0)</f>
        <v>0</v>
      </c>
      <c r="AH148" s="17" cm="1">
        <f t="array" ref="AH148">IF($A148&lt;=time_horizon,INDEX(V$7:V$507,time_horizon-$A148+1),0)</f>
        <v>0</v>
      </c>
      <c r="AI148" s="17" cm="1">
        <f t="array" ref="AI148">IF($A148&lt;=time_horizon,INDEX(W$7:W$507,time_horizon-$A148+1),0)</f>
        <v>0</v>
      </c>
      <c r="AJ148" s="17">
        <f t="shared" si="32"/>
        <v>8.0822163213617543E-2</v>
      </c>
    </row>
    <row r="149" spans="1:36" x14ac:dyDescent="0.2">
      <c r="A149" s="96">
        <v>142</v>
      </c>
      <c r="B149" s="3">
        <f>inventory[[#This Row],[Integrated_rad_forcing]]</f>
        <v>4.8837008353682752E-10</v>
      </c>
      <c r="C149" s="3">
        <f>inventory[[#This Row],[Temp_change]]</f>
        <v>8.2841825928487964E-13</v>
      </c>
      <c r="E149" s="118">
        <f>inventory[[#This Row],[CO2_net]]+inventory[[#This Row],[CH4_net]]*GWP_CH4+inventory[[#This Row],[gas1_net]]*GWP_gas1+inventory[[#This Row],[gas2_net]]*GWP_gas2+inventory[[#This Row],[gas3_net]]*GWP_gas3</f>
        <v>4918.8111920297824</v>
      </c>
      <c r="F149" s="118">
        <f>inventory[[#This Row],[CO2_net]]+inventory[[#This Row],[CH4_net]]*GTP_CH4+inventory[[#This Row],[gas1_net]]*GTP_gas1+inventory[[#This Row],[gas2_net]]*GTP_gas2+inventory[[#This Row],[gas3_net]]*GTP_gas3</f>
        <v>2570.9331000621351</v>
      </c>
      <c r="G149" s="199">
        <f t="shared" si="33"/>
        <v>4048.5055193599837</v>
      </c>
      <c r="H149" s="200">
        <f t="shared" si="34"/>
        <v>1564.0187750013597</v>
      </c>
      <c r="I149" s="201">
        <f t="shared" si="35"/>
        <v>5325.1020505692932</v>
      </c>
      <c r="J149" s="201">
        <f t="shared" si="36"/>
        <v>1515.7654595076883</v>
      </c>
      <c r="K149" s="199">
        <f>K148+(inventory[[#This Row],[CO2_flux]]*Z149+inventory[[#This Row],[CH4_flux]]*AA149+inventory[[#This Row],[Gas1_flux]]*AB149+inventory[[#This Row],[Gas2_flux]]*AC149+inventory[[#This Row],[Gas3_flux]]*AD149+inventory[[#This Row],[Other_radfor]])/AGWP_CO2</f>
        <v>217.55715512859908</v>
      </c>
      <c r="L149" s="201">
        <f>L148+(inventory[[#This Row],[CO2_flux]]*AE149+inventory[[#This Row],[CH4_flux]]*AF149+inventory[[#This Row],[Gas1_flux]]*AG149+inventory[[#This Row],[Gas2_flux]]*AH149+inventory[[#This Row],[Gas3_flux]]*AI149+inventory[[#This Row],[Other_radfor]]*AJ149)/AGTP_CO2</f>
        <v>312.57320143698166</v>
      </c>
      <c r="N149" s="16">
        <v>1.2062971909052318E-13</v>
      </c>
      <c r="O149" s="16">
        <v>2.6186580239805275E-12</v>
      </c>
      <c r="P149" s="16">
        <f t="shared" si="27"/>
        <v>2.9823975138540507E-11</v>
      </c>
      <c r="Q149" s="16">
        <f t="shared" si="37"/>
        <v>-3.5199999999999995E-12</v>
      </c>
      <c r="R149" s="182">
        <f t="shared" si="37"/>
        <v>-3.5199999999999995E-12</v>
      </c>
      <c r="S149" s="16">
        <v>5.2967283547101886E-16</v>
      </c>
      <c r="T149" s="16">
        <v>2.004403029838438E-15</v>
      </c>
      <c r="U149" s="24">
        <f t="shared" si="28"/>
        <v>1.0036488153563542E-13</v>
      </c>
      <c r="V149" s="24">
        <f t="shared" si="29"/>
        <v>-2.6071251659212889E-15</v>
      </c>
      <c r="W149" s="24">
        <f t="shared" si="30"/>
        <v>2.4353245534940803E-14</v>
      </c>
      <c r="Y149" s="16">
        <f t="shared" si="31"/>
        <v>0</v>
      </c>
      <c r="Z149" s="187" cm="1">
        <f t="array" ref="Z149">IF($A149&lt;=time_horizon,INDEX(N$7:N$507,time_horizon-$A149+1),0)</f>
        <v>0</v>
      </c>
      <c r="AA149" s="184" cm="1">
        <f t="array" ref="AA149">IF($A149&lt;=time_horizon,INDEX(O$7:O$507,time_horizon-$A149+1),0)</f>
        <v>0</v>
      </c>
      <c r="AB149" s="184" cm="1">
        <f t="array" ref="AB149">IF($A149&lt;=time_horizon,INDEX(P$7:P$507,time_horizon-$A149+1),0)</f>
        <v>0</v>
      </c>
      <c r="AC149" s="184" cm="1">
        <f t="array" ref="AC149">IF($A149&lt;=time_horizon,INDEX(Q$7:Q$507,time_horizon-$A149+1),0)</f>
        <v>0</v>
      </c>
      <c r="AD149" s="185" cm="1">
        <f t="array" ref="AD149">IF($A149&lt;=time_horizon,INDEX(R$7:R$507,time_horizon-$A149+1),0)</f>
        <v>0</v>
      </c>
      <c r="AE149" s="17" cm="1">
        <f t="array" ref="AE149">IF($A149&lt;=time_horizon,INDEX(S$7:S$507,time_horizon-$A149+1),0)</f>
        <v>0</v>
      </c>
      <c r="AF149" s="17" cm="1">
        <f t="array" ref="AF149">IF($A149&lt;=time_horizon,INDEX(T$7:T$507,time_horizon-$A149+1),0)</f>
        <v>0</v>
      </c>
      <c r="AG149" s="17" cm="1">
        <f t="array" ref="AG149">IF($A149&lt;=time_horizon,INDEX(U$7:U$507,time_horizon-$A149+1),0)</f>
        <v>0</v>
      </c>
      <c r="AH149" s="17" cm="1">
        <f t="array" ref="AH149">IF($A149&lt;=time_horizon,INDEX(V$7:V$507,time_horizon-$A149+1),0)</f>
        <v>0</v>
      </c>
      <c r="AI149" s="17" cm="1">
        <f t="array" ref="AI149">IF($A149&lt;=time_horizon,INDEX(W$7:W$507,time_horizon-$A149+1),0)</f>
        <v>0</v>
      </c>
      <c r="AJ149" s="17">
        <f t="shared" si="32"/>
        <v>8.0822163213617543E-2</v>
      </c>
    </row>
    <row r="150" spans="1:36" x14ac:dyDescent="0.2">
      <c r="A150" s="96">
        <v>143</v>
      </c>
      <c r="B150" s="3">
        <f>inventory[[#This Row],[Integrated_rad_forcing]]</f>
        <v>4.8893077319993476E-10</v>
      </c>
      <c r="C150" s="3">
        <f>inventory[[#This Row],[Temp_change]]</f>
        <v>8.1966672172911138E-13</v>
      </c>
      <c r="E150" s="118">
        <f>inventory[[#This Row],[CO2_net]]+inventory[[#This Row],[CH4_net]]*GWP_CH4+inventory[[#This Row],[gas1_net]]*GWP_gas1+inventory[[#This Row],[gas2_net]]*GWP_gas2+inventory[[#This Row],[gas3_net]]*GWP_gas3</f>
        <v>4918.8111920297824</v>
      </c>
      <c r="F150" s="118">
        <f>inventory[[#This Row],[CO2_net]]+inventory[[#This Row],[CH4_net]]*GTP_CH4+inventory[[#This Row],[gas1_net]]*GTP_gas1+inventory[[#This Row],[gas2_net]]*GTP_gas2+inventory[[#This Row],[gas3_net]]*GTP_gas3</f>
        <v>2570.9331000621351</v>
      </c>
      <c r="G150" s="199">
        <f t="shared" si="33"/>
        <v>4030.9634232260651</v>
      </c>
      <c r="H150" s="200">
        <f t="shared" si="34"/>
        <v>1548.1742887147923</v>
      </c>
      <c r="I150" s="201">
        <f t="shared" si="35"/>
        <v>5331.2157126780003</v>
      </c>
      <c r="J150" s="201">
        <f t="shared" si="36"/>
        <v>1499.7526807018844</v>
      </c>
      <c r="K150" s="199">
        <f>K149+(inventory[[#This Row],[CO2_flux]]*Z150+inventory[[#This Row],[CH4_flux]]*AA150+inventory[[#This Row],[Gas1_flux]]*AB150+inventory[[#This Row],[Gas2_flux]]*AC150+inventory[[#This Row],[Gas3_flux]]*AD150+inventory[[#This Row],[Other_radfor]])/AGWP_CO2</f>
        <v>217.55715512859908</v>
      </c>
      <c r="L150" s="201">
        <f>L149+(inventory[[#This Row],[CO2_flux]]*AE150+inventory[[#This Row],[CH4_flux]]*AF150+inventory[[#This Row],[Gas1_flux]]*AG150+inventory[[#This Row],[Gas2_flux]]*AH150+inventory[[#This Row],[Gas3_flux]]*AI150+inventory[[#This Row],[Other_radfor]]*AJ150)/AGTP_CO2</f>
        <v>312.57320143698166</v>
      </c>
      <c r="N150" s="16">
        <v>1.2129377567227667E-13</v>
      </c>
      <c r="O150" s="16">
        <v>2.6186601812044764E-12</v>
      </c>
      <c r="P150" s="16">
        <f t="shared" si="27"/>
        <v>2.9933877750546402E-11</v>
      </c>
      <c r="Q150" s="16">
        <f t="shared" si="37"/>
        <v>-3.5199999999999995E-12</v>
      </c>
      <c r="R150" s="182">
        <f t="shared" si="37"/>
        <v>-3.5199999999999995E-12</v>
      </c>
      <c r="S150" s="16">
        <v>5.2944085669421164E-16</v>
      </c>
      <c r="T150" s="16">
        <v>1.9991889774450995E-15</v>
      </c>
      <c r="U150" s="24">
        <f t="shared" si="28"/>
        <v>9.9801714730984461E-14</v>
      </c>
      <c r="V150" s="24">
        <f t="shared" si="29"/>
        <v>-2.6007650034733928E-15</v>
      </c>
      <c r="W150" s="24">
        <f t="shared" si="30"/>
        <v>2.4079083760389512E-14</v>
      </c>
      <c r="Y150" s="16">
        <f t="shared" si="31"/>
        <v>0</v>
      </c>
      <c r="Z150" s="187" cm="1">
        <f t="array" ref="Z150">IF($A150&lt;=time_horizon,INDEX(N$7:N$507,time_horizon-$A150+1),0)</f>
        <v>0</v>
      </c>
      <c r="AA150" s="184" cm="1">
        <f t="array" ref="AA150">IF($A150&lt;=time_horizon,INDEX(O$7:O$507,time_horizon-$A150+1),0)</f>
        <v>0</v>
      </c>
      <c r="AB150" s="184" cm="1">
        <f t="array" ref="AB150">IF($A150&lt;=time_horizon,INDEX(P$7:P$507,time_horizon-$A150+1),0)</f>
        <v>0</v>
      </c>
      <c r="AC150" s="184" cm="1">
        <f t="array" ref="AC150">IF($A150&lt;=time_horizon,INDEX(Q$7:Q$507,time_horizon-$A150+1),0)</f>
        <v>0</v>
      </c>
      <c r="AD150" s="185" cm="1">
        <f t="array" ref="AD150">IF($A150&lt;=time_horizon,INDEX(R$7:R$507,time_horizon-$A150+1),0)</f>
        <v>0</v>
      </c>
      <c r="AE150" s="17" cm="1">
        <f t="array" ref="AE150">IF($A150&lt;=time_horizon,INDEX(S$7:S$507,time_horizon-$A150+1),0)</f>
        <v>0</v>
      </c>
      <c r="AF150" s="17" cm="1">
        <f t="array" ref="AF150">IF($A150&lt;=time_horizon,INDEX(T$7:T$507,time_horizon-$A150+1),0)</f>
        <v>0</v>
      </c>
      <c r="AG150" s="17" cm="1">
        <f t="array" ref="AG150">IF($A150&lt;=time_horizon,INDEX(U$7:U$507,time_horizon-$A150+1),0)</f>
        <v>0</v>
      </c>
      <c r="AH150" s="17" cm="1">
        <f t="array" ref="AH150">IF($A150&lt;=time_horizon,INDEX(V$7:V$507,time_horizon-$A150+1),0)</f>
        <v>0</v>
      </c>
      <c r="AI150" s="17" cm="1">
        <f t="array" ref="AI150">IF($A150&lt;=time_horizon,INDEX(W$7:W$507,time_horizon-$A150+1),0)</f>
        <v>0</v>
      </c>
      <c r="AJ150" s="17">
        <f t="shared" si="32"/>
        <v>8.0822163213617543E-2</v>
      </c>
    </row>
    <row r="151" spans="1:36" x14ac:dyDescent="0.2">
      <c r="A151" s="96">
        <v>144</v>
      </c>
      <c r="B151" s="3">
        <f>inventory[[#This Row],[Integrated_rad_forcing]]</f>
        <v>4.8948068378160556E-10</v>
      </c>
      <c r="C151" s="3">
        <f>inventory[[#This Row],[Temp_change]]</f>
        <v>8.1108016182974339E-13</v>
      </c>
      <c r="E151" s="118">
        <f>inventory[[#This Row],[CO2_net]]+inventory[[#This Row],[CH4_net]]*GWP_CH4+inventory[[#This Row],[gas1_net]]*GWP_gas1+inventory[[#This Row],[gas2_net]]*GWP_gas2+inventory[[#This Row],[gas3_net]]*GWP_gas3</f>
        <v>4918.8111920297824</v>
      </c>
      <c r="F151" s="118">
        <f>inventory[[#This Row],[CO2_net]]+inventory[[#This Row],[CH4_net]]*GTP_CH4+inventory[[#This Row],[gas1_net]]*GTP_gas1+inventory[[#This Row],[gas2_net]]*GTP_gas2+inventory[[#This Row],[gas3_net]]*GTP_gas3</f>
        <v>2570.9331000621351</v>
      </c>
      <c r="G151" s="199">
        <f t="shared" si="33"/>
        <v>4013.5556573328477</v>
      </c>
      <c r="H151" s="200">
        <f t="shared" si="34"/>
        <v>1532.6128426898547</v>
      </c>
      <c r="I151" s="201">
        <f t="shared" si="35"/>
        <v>5337.2118415663172</v>
      </c>
      <c r="J151" s="201">
        <f t="shared" si="36"/>
        <v>1484.0417632207912</v>
      </c>
      <c r="K151" s="199">
        <f>K150+(inventory[[#This Row],[CO2_flux]]*Z151+inventory[[#This Row],[CH4_flux]]*AA151+inventory[[#This Row],[Gas1_flux]]*AB151+inventory[[#This Row],[Gas2_flux]]*AC151+inventory[[#This Row],[Gas3_flux]]*AD151+inventory[[#This Row],[Other_radfor]])/AGWP_CO2</f>
        <v>217.55715512859908</v>
      </c>
      <c r="L151" s="201">
        <f>L150+(inventory[[#This Row],[CO2_flux]]*AE151+inventory[[#This Row],[CH4_flux]]*AF151+inventory[[#This Row],[Gas1_flux]]*AG151+inventory[[#This Row],[Gas2_flux]]*AH151+inventory[[#This Row],[Gas3_flux]]*AI151+inventory[[#This Row],[Other_radfor]]*AJ151)/AGTP_CO2</f>
        <v>312.57320143698166</v>
      </c>
      <c r="N151" s="16">
        <v>1.219568695621087E-13</v>
      </c>
      <c r="O151" s="16">
        <v>2.6186621712888268E-12</v>
      </c>
      <c r="P151" s="16">
        <f t="shared" si="27"/>
        <v>3.0042875819432605E-11</v>
      </c>
      <c r="Q151" s="16">
        <f t="shared" si="37"/>
        <v>-3.5199999999999995E-12</v>
      </c>
      <c r="R151" s="182">
        <f t="shared" si="37"/>
        <v>-3.5199999999999995E-12</v>
      </c>
      <c r="S151" s="16">
        <v>5.2921399275647115E-16</v>
      </c>
      <c r="T151" s="16">
        <v>1.9940127718285265E-15</v>
      </c>
      <c r="U151" s="24">
        <f t="shared" si="28"/>
        <v>9.9242541729074934E-14</v>
      </c>
      <c r="V151" s="24">
        <f t="shared" si="29"/>
        <v>-2.5944205021779436E-15</v>
      </c>
      <c r="W151" s="24">
        <f t="shared" si="30"/>
        <v>2.3810310435829585E-14</v>
      </c>
      <c r="Y151" s="16">
        <f t="shared" si="31"/>
        <v>0</v>
      </c>
      <c r="Z151" s="187" cm="1">
        <f t="array" ref="Z151">IF($A151&lt;=time_horizon,INDEX(N$7:N$507,time_horizon-$A151+1),0)</f>
        <v>0</v>
      </c>
      <c r="AA151" s="184" cm="1">
        <f t="array" ref="AA151">IF($A151&lt;=time_horizon,INDEX(O$7:O$507,time_horizon-$A151+1),0)</f>
        <v>0</v>
      </c>
      <c r="AB151" s="184" cm="1">
        <f t="array" ref="AB151">IF($A151&lt;=time_horizon,INDEX(P$7:P$507,time_horizon-$A151+1),0)</f>
        <v>0</v>
      </c>
      <c r="AC151" s="184" cm="1">
        <f t="array" ref="AC151">IF($A151&lt;=time_horizon,INDEX(Q$7:Q$507,time_horizon-$A151+1),0)</f>
        <v>0</v>
      </c>
      <c r="AD151" s="185" cm="1">
        <f t="array" ref="AD151">IF($A151&lt;=time_horizon,INDEX(R$7:R$507,time_horizon-$A151+1),0)</f>
        <v>0</v>
      </c>
      <c r="AE151" s="17" cm="1">
        <f t="array" ref="AE151">IF($A151&lt;=time_horizon,INDEX(S$7:S$507,time_horizon-$A151+1),0)</f>
        <v>0</v>
      </c>
      <c r="AF151" s="17" cm="1">
        <f t="array" ref="AF151">IF($A151&lt;=time_horizon,INDEX(T$7:T$507,time_horizon-$A151+1),0)</f>
        <v>0</v>
      </c>
      <c r="AG151" s="17" cm="1">
        <f t="array" ref="AG151">IF($A151&lt;=time_horizon,INDEX(U$7:U$507,time_horizon-$A151+1),0)</f>
        <v>0</v>
      </c>
      <c r="AH151" s="17" cm="1">
        <f t="array" ref="AH151">IF($A151&lt;=time_horizon,INDEX(V$7:V$507,time_horizon-$A151+1),0)</f>
        <v>0</v>
      </c>
      <c r="AI151" s="17" cm="1">
        <f t="array" ref="AI151">IF($A151&lt;=time_horizon,INDEX(W$7:W$507,time_horizon-$A151+1),0)</f>
        <v>0</v>
      </c>
      <c r="AJ151" s="17">
        <f t="shared" si="32"/>
        <v>8.0822163213617543E-2</v>
      </c>
    </row>
    <row r="152" spans="1:36" x14ac:dyDescent="0.2">
      <c r="A152" s="96">
        <v>145</v>
      </c>
      <c r="B152" s="3">
        <f>inventory[[#This Row],[Integrated_rad_forcing]]</f>
        <v>4.9002003972137517E-10</v>
      </c>
      <c r="C152" s="3">
        <f>inventory[[#This Row],[Temp_change]]</f>
        <v>8.0265505555548505E-13</v>
      </c>
      <c r="E152" s="118">
        <f>inventory[[#This Row],[CO2_net]]+inventory[[#This Row],[CH4_net]]*GWP_CH4+inventory[[#This Row],[gas1_net]]*GWP_gas1+inventory[[#This Row],[gas2_net]]*GWP_gas2+inventory[[#This Row],[gas3_net]]*GWP_gas3</f>
        <v>4918.8111920297824</v>
      </c>
      <c r="F152" s="118">
        <f>inventory[[#This Row],[CO2_net]]+inventory[[#This Row],[CH4_net]]*GTP_CH4+inventory[[#This Row],[gas1_net]]*GTP_gas1+inventory[[#This Row],[gas2_net]]*GTP_gas2+inventory[[#This Row],[gas3_net]]*GTP_gas3</f>
        <v>2570.9331000621351</v>
      </c>
      <c r="G152" s="199">
        <f t="shared" si="33"/>
        <v>3996.2811677558557</v>
      </c>
      <c r="H152" s="200">
        <f t="shared" si="34"/>
        <v>1517.3290265523731</v>
      </c>
      <c r="I152" s="201">
        <f t="shared" si="35"/>
        <v>5343.0928844837163</v>
      </c>
      <c r="J152" s="201">
        <f t="shared" si="36"/>
        <v>1468.6262591078973</v>
      </c>
      <c r="K152" s="199">
        <f>K151+(inventory[[#This Row],[CO2_flux]]*Z152+inventory[[#This Row],[CH4_flux]]*AA152+inventory[[#This Row],[Gas1_flux]]*AB152+inventory[[#This Row],[Gas2_flux]]*AC152+inventory[[#This Row],[Gas3_flux]]*AD152+inventory[[#This Row],[Other_radfor]])/AGWP_CO2</f>
        <v>217.55715512859908</v>
      </c>
      <c r="L152" s="201">
        <f>L151+(inventory[[#This Row],[CO2_flux]]*AE152+inventory[[#This Row],[CH4_flux]]*AF152+inventory[[#This Row],[Gas1_flux]]*AG152+inventory[[#This Row],[Gas2_flux]]*AH152+inventory[[#This Row],[Gas3_flux]]*AI152+inventory[[#This Row],[Other_radfor]]*AJ152)/AGTP_CO2</f>
        <v>312.57320143698166</v>
      </c>
      <c r="N152" s="16">
        <v>1.2261900981220246E-13</v>
      </c>
      <c r="O152" s="16">
        <v>2.6186640071833911E-12</v>
      </c>
      <c r="P152" s="16">
        <f t="shared" si="27"/>
        <v>3.0150976789956246E-11</v>
      </c>
      <c r="Q152" s="16">
        <f t="shared" si="37"/>
        <v>-3.5199999999999995E-12</v>
      </c>
      <c r="R152" s="182">
        <f t="shared" si="37"/>
        <v>-3.5199999999999995E-12</v>
      </c>
      <c r="S152" s="16">
        <v>5.2899209170159512E-16</v>
      </c>
      <c r="T152" s="16">
        <v>1.9888723817205568E-15</v>
      </c>
      <c r="U152" s="24">
        <f t="shared" si="28"/>
        <v>9.8687331237527673E-14</v>
      </c>
      <c r="V152" s="24">
        <f t="shared" si="29"/>
        <v>-2.5880916071624838E-15</v>
      </c>
      <c r="W152" s="24">
        <f t="shared" si="30"/>
        <v>2.3546808705892792E-14</v>
      </c>
      <c r="Y152" s="16">
        <f t="shared" si="31"/>
        <v>0</v>
      </c>
      <c r="Z152" s="187" cm="1">
        <f t="array" ref="Z152">IF($A152&lt;=time_horizon,INDEX(N$7:N$507,time_horizon-$A152+1),0)</f>
        <v>0</v>
      </c>
      <c r="AA152" s="184" cm="1">
        <f t="array" ref="AA152">IF($A152&lt;=time_horizon,INDEX(O$7:O$507,time_horizon-$A152+1),0)</f>
        <v>0</v>
      </c>
      <c r="AB152" s="184" cm="1">
        <f t="array" ref="AB152">IF($A152&lt;=time_horizon,INDEX(P$7:P$507,time_horizon-$A152+1),0)</f>
        <v>0</v>
      </c>
      <c r="AC152" s="184" cm="1">
        <f t="array" ref="AC152">IF($A152&lt;=time_horizon,INDEX(Q$7:Q$507,time_horizon-$A152+1),0)</f>
        <v>0</v>
      </c>
      <c r="AD152" s="185" cm="1">
        <f t="array" ref="AD152">IF($A152&lt;=time_horizon,INDEX(R$7:R$507,time_horizon-$A152+1),0)</f>
        <v>0</v>
      </c>
      <c r="AE152" s="17" cm="1">
        <f t="array" ref="AE152">IF($A152&lt;=time_horizon,INDEX(S$7:S$507,time_horizon-$A152+1),0)</f>
        <v>0</v>
      </c>
      <c r="AF152" s="17" cm="1">
        <f t="array" ref="AF152">IF($A152&lt;=time_horizon,INDEX(T$7:T$507,time_horizon-$A152+1),0)</f>
        <v>0</v>
      </c>
      <c r="AG152" s="17" cm="1">
        <f t="array" ref="AG152">IF($A152&lt;=time_horizon,INDEX(U$7:U$507,time_horizon-$A152+1),0)</f>
        <v>0</v>
      </c>
      <c r="AH152" s="17" cm="1">
        <f t="array" ref="AH152">IF($A152&lt;=time_horizon,INDEX(V$7:V$507,time_horizon-$A152+1),0)</f>
        <v>0</v>
      </c>
      <c r="AI152" s="17" cm="1">
        <f t="array" ref="AI152">IF($A152&lt;=time_horizon,INDEX(W$7:W$507,time_horizon-$A152+1),0)</f>
        <v>0</v>
      </c>
      <c r="AJ152" s="17">
        <f t="shared" si="32"/>
        <v>8.0822163213617543E-2</v>
      </c>
    </row>
    <row r="153" spans="1:36" x14ac:dyDescent="0.2">
      <c r="A153" s="96">
        <v>146</v>
      </c>
      <c r="B153" s="3">
        <f>inventory[[#This Row],[Integrated_rad_forcing]]</f>
        <v>4.9054906062784195E-10</v>
      </c>
      <c r="C153" s="3">
        <f>inventory[[#This Row],[Temp_change]]</f>
        <v>7.943879558364475E-13</v>
      </c>
      <c r="E153" s="118">
        <f>inventory[[#This Row],[CO2_net]]+inventory[[#This Row],[CH4_net]]*GWP_CH4+inventory[[#This Row],[gas1_net]]*GWP_gas1+inventory[[#This Row],[gas2_net]]*GWP_gas2+inventory[[#This Row],[gas3_net]]*GWP_gas3</f>
        <v>4918.8111920297824</v>
      </c>
      <c r="F153" s="118">
        <f>inventory[[#This Row],[CO2_net]]+inventory[[#This Row],[CH4_net]]*GTP_CH4+inventory[[#This Row],[gas1_net]]*GTP_gas1+inventory[[#This Row],[gas2_net]]*GTP_gas2+inventory[[#This Row],[gas3_net]]*GTP_gas3</f>
        <v>2570.9331000621351</v>
      </c>
      <c r="G153" s="199">
        <f t="shared" si="33"/>
        <v>3979.1389018254777</v>
      </c>
      <c r="H153" s="200">
        <f t="shared" si="34"/>
        <v>1502.3175210631089</v>
      </c>
      <c r="I153" s="201">
        <f t="shared" si="35"/>
        <v>5348.8612360039788</v>
      </c>
      <c r="J153" s="201">
        <f t="shared" si="36"/>
        <v>1453.4998612237657</v>
      </c>
      <c r="K153" s="199">
        <f>K152+(inventory[[#This Row],[CO2_flux]]*Z153+inventory[[#This Row],[CH4_flux]]*AA153+inventory[[#This Row],[Gas1_flux]]*AB153+inventory[[#This Row],[Gas2_flux]]*AC153+inventory[[#This Row],[Gas3_flux]]*AD153+inventory[[#This Row],[Other_radfor]])/AGWP_CO2</f>
        <v>217.55715512859908</v>
      </c>
      <c r="L153" s="201">
        <f>L152+(inventory[[#This Row],[CO2_flux]]*AE153+inventory[[#This Row],[CH4_flux]]*AF153+inventory[[#This Row],[Gas1_flux]]*AG153+inventory[[#This Row],[Gas2_flux]]*AH153+inventory[[#This Row],[Gas3_flux]]*AI153+inventory[[#This Row],[Other_radfor]]*AJ153)/AGTP_CO2</f>
        <v>312.57320143698166</v>
      </c>
      <c r="N153" s="16">
        <v>1.2328020527325565E-13</v>
      </c>
      <c r="O153" s="16">
        <v>2.6186657008346427E-12</v>
      </c>
      <c r="P153" s="16">
        <f t="shared" si="27"/>
        <v>3.0258188045601099E-11</v>
      </c>
      <c r="Q153" s="16">
        <f t="shared" si="37"/>
        <v>-3.5199999999999995E-12</v>
      </c>
      <c r="R153" s="182">
        <f t="shared" si="37"/>
        <v>-3.5199999999999995E-12</v>
      </c>
      <c r="S153" s="16">
        <v>5.2877500574865296E-16</v>
      </c>
      <c r="T153" s="16">
        <v>1.9837659301317735E-15</v>
      </c>
      <c r="U153" s="24">
        <f t="shared" si="28"/>
        <v>9.8136052216078244E-14</v>
      </c>
      <c r="V153" s="24">
        <f t="shared" si="29"/>
        <v>-2.5817782655598521E-15</v>
      </c>
      <c r="W153" s="24">
        <f t="shared" si="30"/>
        <v>2.3288464277959927E-14</v>
      </c>
      <c r="Y153" s="16">
        <f t="shared" si="31"/>
        <v>0</v>
      </c>
      <c r="Z153" s="187" cm="1">
        <f t="array" ref="Z153">IF($A153&lt;=time_horizon,INDEX(N$7:N$507,time_horizon-$A153+1),0)</f>
        <v>0</v>
      </c>
      <c r="AA153" s="184" cm="1">
        <f t="array" ref="AA153">IF($A153&lt;=time_horizon,INDEX(O$7:O$507,time_horizon-$A153+1),0)</f>
        <v>0</v>
      </c>
      <c r="AB153" s="184" cm="1">
        <f t="array" ref="AB153">IF($A153&lt;=time_horizon,INDEX(P$7:P$507,time_horizon-$A153+1),0)</f>
        <v>0</v>
      </c>
      <c r="AC153" s="184" cm="1">
        <f t="array" ref="AC153">IF($A153&lt;=time_horizon,INDEX(Q$7:Q$507,time_horizon-$A153+1),0)</f>
        <v>0</v>
      </c>
      <c r="AD153" s="185" cm="1">
        <f t="array" ref="AD153">IF($A153&lt;=time_horizon,INDEX(R$7:R$507,time_horizon-$A153+1),0)</f>
        <v>0</v>
      </c>
      <c r="AE153" s="17" cm="1">
        <f t="array" ref="AE153">IF($A153&lt;=time_horizon,INDEX(S$7:S$507,time_horizon-$A153+1),0)</f>
        <v>0</v>
      </c>
      <c r="AF153" s="17" cm="1">
        <f t="array" ref="AF153">IF($A153&lt;=time_horizon,INDEX(T$7:T$507,time_horizon-$A153+1),0)</f>
        <v>0</v>
      </c>
      <c r="AG153" s="17" cm="1">
        <f t="array" ref="AG153">IF($A153&lt;=time_horizon,INDEX(U$7:U$507,time_horizon-$A153+1),0)</f>
        <v>0</v>
      </c>
      <c r="AH153" s="17" cm="1">
        <f t="array" ref="AH153">IF($A153&lt;=time_horizon,INDEX(V$7:V$507,time_horizon-$A153+1),0)</f>
        <v>0</v>
      </c>
      <c r="AI153" s="17" cm="1">
        <f t="array" ref="AI153">IF($A153&lt;=time_horizon,INDEX(W$7:W$507,time_horizon-$A153+1),0)</f>
        <v>0</v>
      </c>
      <c r="AJ153" s="17">
        <f t="shared" si="32"/>
        <v>8.0822163213617543E-2</v>
      </c>
    </row>
    <row r="154" spans="1:36" x14ac:dyDescent="0.2">
      <c r="A154" s="96">
        <v>147</v>
      </c>
      <c r="B154" s="3">
        <f>inventory[[#This Row],[Integrated_rad_forcing]]</f>
        <v>4.9106796138405272E-10</v>
      </c>
      <c r="C154" s="3">
        <f>inventory[[#This Row],[Temp_change]]</f>
        <v>7.8627549087383008E-13</v>
      </c>
      <c r="E154" s="118">
        <f>inventory[[#This Row],[CO2_net]]+inventory[[#This Row],[CH4_net]]*GWP_CH4+inventory[[#This Row],[gas1_net]]*GWP_gas1+inventory[[#This Row],[gas2_net]]*GWP_gas2+inventory[[#This Row],[gas3_net]]*GWP_gas3</f>
        <v>4918.8111920297824</v>
      </c>
      <c r="F154" s="118">
        <f>inventory[[#This Row],[CO2_net]]+inventory[[#This Row],[CH4_net]]*GTP_CH4+inventory[[#This Row],[gas1_net]]*GTP_gas1+inventory[[#This Row],[gas2_net]]*GTP_gas2+inventory[[#This Row],[gas3_net]]*GTP_gas3</f>
        <v>2570.9331000621351</v>
      </c>
      <c r="G154" s="199">
        <f t="shared" si="33"/>
        <v>3962.1278084574869</v>
      </c>
      <c r="H154" s="200">
        <f t="shared" si="34"/>
        <v>1487.5730972929553</v>
      </c>
      <c r="I154" s="201">
        <f t="shared" si="35"/>
        <v>5354.5192391742967</v>
      </c>
      <c r="J154" s="201">
        <f t="shared" si="36"/>
        <v>1438.6564001532472</v>
      </c>
      <c r="K154" s="199">
        <f>K153+(inventory[[#This Row],[CO2_flux]]*Z154+inventory[[#This Row],[CH4_flux]]*AA154+inventory[[#This Row],[Gas1_flux]]*AB154+inventory[[#This Row],[Gas2_flux]]*AC154+inventory[[#This Row],[Gas3_flux]]*AD154+inventory[[#This Row],[Other_radfor]])/AGWP_CO2</f>
        <v>217.55715512859908</v>
      </c>
      <c r="L154" s="201">
        <f>L153+(inventory[[#This Row],[CO2_flux]]*AE154+inventory[[#This Row],[CH4_flux]]*AF154+inventory[[#This Row],[Gas1_flux]]*AG154+inventory[[#This Row],[Gas2_flux]]*AH154+inventory[[#This Row],[Gas3_flux]]*AI154+inventory[[#This Row],[Other_radfor]]*AJ154)/AGTP_CO2</f>
        <v>312.57320143698166</v>
      </c>
      <c r="N154" s="16">
        <v>1.239404645998112E-13</v>
      </c>
      <c r="O154" s="16">
        <v>2.6186672632634544E-12</v>
      </c>
      <c r="P154" s="16">
        <f t="shared" si="27"/>
        <v>3.0364516909081848E-11</v>
      </c>
      <c r="Q154" s="16">
        <f t="shared" si="37"/>
        <v>-3.5199999999999995E-12</v>
      </c>
      <c r="R154" s="182">
        <f t="shared" si="37"/>
        <v>-3.5199999999999995E-12</v>
      </c>
      <c r="S154" s="16">
        <v>5.2856259117933274E-16</v>
      </c>
      <c r="T154" s="16">
        <v>1.97869168250719E-15</v>
      </c>
      <c r="U154" s="24">
        <f t="shared" si="28"/>
        <v>9.7588673874693083E-14</v>
      </c>
      <c r="V154" s="24">
        <f t="shared" si="29"/>
        <v>-2.5754804262932465E-15</v>
      </c>
      <c r="W154" s="24">
        <f t="shared" si="30"/>
        <v>2.303516536602877E-14</v>
      </c>
      <c r="Y154" s="16">
        <f t="shared" si="31"/>
        <v>0</v>
      </c>
      <c r="Z154" s="187" cm="1">
        <f t="array" ref="Z154">IF($A154&lt;=time_horizon,INDEX(N$7:N$507,time_horizon-$A154+1),0)</f>
        <v>0</v>
      </c>
      <c r="AA154" s="184" cm="1">
        <f t="array" ref="AA154">IF($A154&lt;=time_horizon,INDEX(O$7:O$507,time_horizon-$A154+1),0)</f>
        <v>0</v>
      </c>
      <c r="AB154" s="184" cm="1">
        <f t="array" ref="AB154">IF($A154&lt;=time_horizon,INDEX(P$7:P$507,time_horizon-$A154+1),0)</f>
        <v>0</v>
      </c>
      <c r="AC154" s="184" cm="1">
        <f t="array" ref="AC154">IF($A154&lt;=time_horizon,INDEX(Q$7:Q$507,time_horizon-$A154+1),0)</f>
        <v>0</v>
      </c>
      <c r="AD154" s="185" cm="1">
        <f t="array" ref="AD154">IF($A154&lt;=time_horizon,INDEX(R$7:R$507,time_horizon-$A154+1),0)</f>
        <v>0</v>
      </c>
      <c r="AE154" s="17" cm="1">
        <f t="array" ref="AE154">IF($A154&lt;=time_horizon,INDEX(S$7:S$507,time_horizon-$A154+1),0)</f>
        <v>0</v>
      </c>
      <c r="AF154" s="17" cm="1">
        <f t="array" ref="AF154">IF($A154&lt;=time_horizon,INDEX(T$7:T$507,time_horizon-$A154+1),0)</f>
        <v>0</v>
      </c>
      <c r="AG154" s="17" cm="1">
        <f t="array" ref="AG154">IF($A154&lt;=time_horizon,INDEX(U$7:U$507,time_horizon-$A154+1),0)</f>
        <v>0</v>
      </c>
      <c r="AH154" s="17" cm="1">
        <f t="array" ref="AH154">IF($A154&lt;=time_horizon,INDEX(V$7:V$507,time_horizon-$A154+1),0)</f>
        <v>0</v>
      </c>
      <c r="AI154" s="17" cm="1">
        <f t="array" ref="AI154">IF($A154&lt;=time_horizon,INDEX(W$7:W$507,time_horizon-$A154+1),0)</f>
        <v>0</v>
      </c>
      <c r="AJ154" s="17">
        <f t="shared" si="32"/>
        <v>8.0822163213617543E-2</v>
      </c>
    </row>
    <row r="155" spans="1:36" x14ac:dyDescent="0.2">
      <c r="A155" s="96">
        <v>148</v>
      </c>
      <c r="B155" s="3">
        <f>inventory[[#This Row],[Integrated_rad_forcing]]</f>
        <v>4.9157695225057557E-10</v>
      </c>
      <c r="C155" s="3">
        <f>inventory[[#This Row],[Temp_change]]</f>
        <v>7.7831436248672435E-13</v>
      </c>
      <c r="E155" s="118">
        <f>inventory[[#This Row],[CO2_net]]+inventory[[#This Row],[CH4_net]]*GWP_CH4+inventory[[#This Row],[gas1_net]]*GWP_gas1+inventory[[#This Row],[gas2_net]]*GWP_gas2+inventory[[#This Row],[gas3_net]]*GWP_gas3</f>
        <v>4918.8111920297824</v>
      </c>
      <c r="F155" s="118">
        <f>inventory[[#This Row],[CO2_net]]+inventory[[#This Row],[CH4_net]]*GTP_CH4+inventory[[#This Row],[gas1_net]]*GTP_gas1+inventory[[#This Row],[gas2_net]]*GTP_gas2+inventory[[#This Row],[gas3_net]]*GTP_gas3</f>
        <v>2570.9331000621351</v>
      </c>
      <c r="G155" s="199">
        <f t="shared" si="33"/>
        <v>3945.2468384682143</v>
      </c>
      <c r="H155" s="200">
        <f t="shared" si="34"/>
        <v>1473.0906157657116</v>
      </c>
      <c r="I155" s="201">
        <f t="shared" si="35"/>
        <v>5360.0691866391635</v>
      </c>
      <c r="J155" s="201">
        <f t="shared" si="36"/>
        <v>1424.089841180612</v>
      </c>
      <c r="K155" s="199">
        <f>K154+(inventory[[#This Row],[CO2_flux]]*Z155+inventory[[#This Row],[CH4_flux]]*AA155+inventory[[#This Row],[Gas1_flux]]*AB155+inventory[[#This Row],[Gas2_flux]]*AC155+inventory[[#This Row],[Gas3_flux]]*AD155+inventory[[#This Row],[Other_radfor]])/AGWP_CO2</f>
        <v>217.55715512859908</v>
      </c>
      <c r="L155" s="201">
        <f>L154+(inventory[[#This Row],[CO2_flux]]*AE155+inventory[[#This Row],[CH4_flux]]*AF155+inventory[[#This Row],[Gas1_flux]]*AG155+inventory[[#This Row],[Gas2_flux]]*AH155+inventory[[#This Row],[Gas3_flux]]*AI155+inventory[[#This Row],[Other_radfor]]*AJ155)/AGTP_CO2</f>
        <v>312.57320143698166</v>
      </c>
      <c r="N155" s="16">
        <v>1.2459979625544437E-13</v>
      </c>
      <c r="O155" s="16">
        <v>2.6186687046368121E-12</v>
      </c>
      <c r="P155" s="16">
        <f t="shared" si="27"/>
        <v>3.04699706428443E-11</v>
      </c>
      <c r="Q155" s="16">
        <f t="shared" si="37"/>
        <v>-3.5199999999999995E-12</v>
      </c>
      <c r="R155" s="182">
        <f t="shared" si="37"/>
        <v>-3.5199999999999995E-12</v>
      </c>
      <c r="S155" s="16">
        <v>5.2835470822828983E-16</v>
      </c>
      <c r="T155" s="16">
        <v>1.9736480357879624E-15</v>
      </c>
      <c r="U155" s="24">
        <f t="shared" si="28"/>
        <v>9.7045165671680774E-14</v>
      </c>
      <c r="V155" s="24">
        <f t="shared" si="29"/>
        <v>-2.5691980398853895E-15</v>
      </c>
      <c r="W155" s="24">
        <f t="shared" si="30"/>
        <v>2.27868026357953E-14</v>
      </c>
      <c r="Y155" s="16">
        <f t="shared" si="31"/>
        <v>0</v>
      </c>
      <c r="Z155" s="187" cm="1">
        <f t="array" ref="Z155">IF($A155&lt;=time_horizon,INDEX(N$7:N$507,time_horizon-$A155+1),0)</f>
        <v>0</v>
      </c>
      <c r="AA155" s="184" cm="1">
        <f t="array" ref="AA155">IF($A155&lt;=time_horizon,INDEX(O$7:O$507,time_horizon-$A155+1),0)</f>
        <v>0</v>
      </c>
      <c r="AB155" s="184" cm="1">
        <f t="array" ref="AB155">IF($A155&lt;=time_horizon,INDEX(P$7:P$507,time_horizon-$A155+1),0)</f>
        <v>0</v>
      </c>
      <c r="AC155" s="184" cm="1">
        <f t="array" ref="AC155">IF($A155&lt;=time_horizon,INDEX(Q$7:Q$507,time_horizon-$A155+1),0)</f>
        <v>0</v>
      </c>
      <c r="AD155" s="185" cm="1">
        <f t="array" ref="AD155">IF($A155&lt;=time_horizon,INDEX(R$7:R$507,time_horizon-$A155+1),0)</f>
        <v>0</v>
      </c>
      <c r="AE155" s="17" cm="1">
        <f t="array" ref="AE155">IF($A155&lt;=time_horizon,INDEX(S$7:S$507,time_horizon-$A155+1),0)</f>
        <v>0</v>
      </c>
      <c r="AF155" s="17" cm="1">
        <f t="array" ref="AF155">IF($A155&lt;=time_horizon,INDEX(T$7:T$507,time_horizon-$A155+1),0)</f>
        <v>0</v>
      </c>
      <c r="AG155" s="17" cm="1">
        <f t="array" ref="AG155">IF($A155&lt;=time_horizon,INDEX(U$7:U$507,time_horizon-$A155+1),0)</f>
        <v>0</v>
      </c>
      <c r="AH155" s="17" cm="1">
        <f t="array" ref="AH155">IF($A155&lt;=time_horizon,INDEX(V$7:V$507,time_horizon-$A155+1),0)</f>
        <v>0</v>
      </c>
      <c r="AI155" s="17" cm="1">
        <f t="array" ref="AI155">IF($A155&lt;=time_horizon,INDEX(W$7:W$507,time_horizon-$A155+1),0)</f>
        <v>0</v>
      </c>
      <c r="AJ155" s="17">
        <f t="shared" si="32"/>
        <v>8.0822163213617543E-2</v>
      </c>
    </row>
    <row r="156" spans="1:36" x14ac:dyDescent="0.2">
      <c r="A156" s="96">
        <v>149</v>
      </c>
      <c r="B156" s="3">
        <f>inventory[[#This Row],[Integrated_rad_forcing]]</f>
        <v>4.9207623896630943E-10</v>
      </c>
      <c r="C156" s="3">
        <f>inventory[[#This Row],[Temp_change]]</f>
        <v>7.7050134449524143E-13</v>
      </c>
      <c r="E156" s="118">
        <f>inventory[[#This Row],[CO2_net]]+inventory[[#This Row],[CH4_net]]*GWP_CH4+inventory[[#This Row],[gas1_net]]*GWP_gas1+inventory[[#This Row],[gas2_net]]*GWP_gas2+inventory[[#This Row],[gas3_net]]*GWP_gas3</f>
        <v>4918.8111920297824</v>
      </c>
      <c r="F156" s="118">
        <f>inventory[[#This Row],[CO2_net]]+inventory[[#This Row],[CH4_net]]*GTP_CH4+inventory[[#This Row],[gas1_net]]*GTP_gas1+inventory[[#This Row],[gas2_net]]*GTP_gas2+inventory[[#This Row],[gas3_net]]*GTP_gas3</f>
        <v>2570.9331000621351</v>
      </c>
      <c r="G156" s="199">
        <f t="shared" si="33"/>
        <v>3928.4949448749489</v>
      </c>
      <c r="H156" s="200">
        <f t="shared" si="34"/>
        <v>1458.8650255712289</v>
      </c>
      <c r="I156" s="201">
        <f t="shared" si="35"/>
        <v>5365.5133217395805</v>
      </c>
      <c r="J156" s="201">
        <f t="shared" si="36"/>
        <v>1409.7942813311406</v>
      </c>
      <c r="K156" s="199">
        <f>K155+(inventory[[#This Row],[CO2_flux]]*Z156+inventory[[#This Row],[CH4_flux]]*AA156+inventory[[#This Row],[Gas1_flux]]*AB156+inventory[[#This Row],[Gas2_flux]]*AC156+inventory[[#This Row],[Gas3_flux]]*AD156+inventory[[#This Row],[Other_radfor]])/AGWP_CO2</f>
        <v>217.55715512859908</v>
      </c>
      <c r="L156" s="201">
        <f>L155+(inventory[[#This Row],[CO2_flux]]*AE156+inventory[[#This Row],[CH4_flux]]*AF156+inventory[[#This Row],[Gas1_flux]]*AG156+inventory[[#This Row],[Gas2_flux]]*AH156+inventory[[#This Row],[Gas3_flux]]*AI156+inventory[[#This Row],[Other_radfor]]*AJ156)/AGTP_CO2</f>
        <v>312.57320143698166</v>
      </c>
      <c r="N156" s="16">
        <v>1.2525820851781015E-13</v>
      </c>
      <c r="O156" s="16">
        <v>2.6186700343339741E-12</v>
      </c>
      <c r="P156" s="16">
        <f t="shared" si="27"/>
        <v>3.0574556449561332E-11</v>
      </c>
      <c r="Q156" s="16">
        <f t="shared" si="37"/>
        <v>-3.5199999999999995E-12</v>
      </c>
      <c r="R156" s="182">
        <f t="shared" si="37"/>
        <v>-3.5199999999999995E-12</v>
      </c>
      <c r="S156" s="16">
        <v>5.2815122097642046E-16</v>
      </c>
      <c r="T156" s="16">
        <v>1.9686335083102414E-15</v>
      </c>
      <c r="U156" s="24">
        <f t="shared" si="28"/>
        <v>9.6505497311800599E-14</v>
      </c>
      <c r="V156" s="24">
        <f t="shared" si="29"/>
        <v>-2.5629310582890915E-15</v>
      </c>
      <c r="W156" s="24">
        <f t="shared" si="30"/>
        <v>2.2543269150923918E-14</v>
      </c>
      <c r="Y156" s="16">
        <f t="shared" si="31"/>
        <v>0</v>
      </c>
      <c r="Z156" s="187" cm="1">
        <f t="array" ref="Z156">IF($A156&lt;=time_horizon,INDEX(N$7:N$507,time_horizon-$A156+1),0)</f>
        <v>0</v>
      </c>
      <c r="AA156" s="184" cm="1">
        <f t="array" ref="AA156">IF($A156&lt;=time_horizon,INDEX(O$7:O$507,time_horizon-$A156+1),0)</f>
        <v>0</v>
      </c>
      <c r="AB156" s="184" cm="1">
        <f t="array" ref="AB156">IF($A156&lt;=time_horizon,INDEX(P$7:P$507,time_horizon-$A156+1),0)</f>
        <v>0</v>
      </c>
      <c r="AC156" s="184" cm="1">
        <f t="array" ref="AC156">IF($A156&lt;=time_horizon,INDEX(Q$7:Q$507,time_horizon-$A156+1),0)</f>
        <v>0</v>
      </c>
      <c r="AD156" s="185" cm="1">
        <f t="array" ref="AD156">IF($A156&lt;=time_horizon,INDEX(R$7:R$507,time_horizon-$A156+1),0)</f>
        <v>0</v>
      </c>
      <c r="AE156" s="17" cm="1">
        <f t="array" ref="AE156">IF($A156&lt;=time_horizon,INDEX(S$7:S$507,time_horizon-$A156+1),0)</f>
        <v>0</v>
      </c>
      <c r="AF156" s="17" cm="1">
        <f t="array" ref="AF156">IF($A156&lt;=time_horizon,INDEX(T$7:T$507,time_horizon-$A156+1),0)</f>
        <v>0</v>
      </c>
      <c r="AG156" s="17" cm="1">
        <f t="array" ref="AG156">IF($A156&lt;=time_horizon,INDEX(U$7:U$507,time_horizon-$A156+1),0)</f>
        <v>0</v>
      </c>
      <c r="AH156" s="17" cm="1">
        <f t="array" ref="AH156">IF($A156&lt;=time_horizon,INDEX(V$7:V$507,time_horizon-$A156+1),0)</f>
        <v>0</v>
      </c>
      <c r="AI156" s="17" cm="1">
        <f t="array" ref="AI156">IF($A156&lt;=time_horizon,INDEX(W$7:W$507,time_horizon-$A156+1),0)</f>
        <v>0</v>
      </c>
      <c r="AJ156" s="17">
        <f t="shared" si="32"/>
        <v>8.0822163213617543E-2</v>
      </c>
    </row>
    <row r="157" spans="1:36" x14ac:dyDescent="0.2">
      <c r="A157" s="96">
        <v>150</v>
      </c>
      <c r="B157" s="3">
        <f>inventory[[#This Row],[Integrated_rad_forcing]]</f>
        <v>4.9256602284708116E-10</v>
      </c>
      <c r="C157" s="3">
        <f>inventory[[#This Row],[Temp_change]]</f>
        <v>7.6283328113918604E-13</v>
      </c>
      <c r="E157" s="118">
        <f>inventory[[#This Row],[CO2_net]]+inventory[[#This Row],[CH4_net]]*GWP_CH4+inventory[[#This Row],[gas1_net]]*GWP_gas1+inventory[[#This Row],[gas2_net]]*GWP_gas2+inventory[[#This Row],[gas3_net]]*GWP_gas3</f>
        <v>4918.8111920297824</v>
      </c>
      <c r="F157" s="118">
        <f>inventory[[#This Row],[CO2_net]]+inventory[[#This Row],[CH4_net]]*GTP_CH4+inventory[[#This Row],[gas1_net]]*GTP_gas1+inventory[[#This Row],[gas2_net]]*GTP_gas2+inventory[[#This Row],[gas3_net]]*GTP_gas3</f>
        <v>2570.9331000621351</v>
      </c>
      <c r="G157" s="199">
        <f t="shared" si="33"/>
        <v>3911.8710831821495</v>
      </c>
      <c r="H157" s="200">
        <f t="shared" si="34"/>
        <v>1444.8913634515818</v>
      </c>
      <c r="I157" s="201">
        <f t="shared" si="35"/>
        <v>5370.8538395881451</v>
      </c>
      <c r="J157" s="201">
        <f t="shared" si="36"/>
        <v>1395.7639464777553</v>
      </c>
      <c r="K157" s="199">
        <f>K156+(inventory[[#This Row],[CO2_flux]]*Z157+inventory[[#This Row],[CH4_flux]]*AA157+inventory[[#This Row],[Gas1_flux]]*AB157+inventory[[#This Row],[Gas2_flux]]*AC157+inventory[[#This Row],[Gas3_flux]]*AD157+inventory[[#This Row],[Other_radfor]])/AGWP_CO2</f>
        <v>217.55715512859908</v>
      </c>
      <c r="L157" s="201">
        <f>L156+(inventory[[#This Row],[CO2_flux]]*AE157+inventory[[#This Row],[CH4_flux]]*AF157+inventory[[#This Row],[Gas1_flux]]*AG157+inventory[[#This Row],[Gas2_flux]]*AH157+inventory[[#This Row],[Gas3_flux]]*AI157+inventory[[#This Row],[Other_radfor]]*AJ157)/AGTP_CO2</f>
        <v>312.57320143698166</v>
      </c>
      <c r="N157" s="16">
        <v>1.2591570948355448E-13</v>
      </c>
      <c r="O157" s="16">
        <v>2.6186712610075025E-12</v>
      </c>
      <c r="P157" s="16">
        <f t="shared" si="27"/>
        <v>3.0678281472624946E-11</v>
      </c>
      <c r="Q157" s="16">
        <f t="shared" si="37"/>
        <v>-3.5199999999999995E-12</v>
      </c>
      <c r="R157" s="182">
        <f t="shared" si="37"/>
        <v>-3.5199999999999995E-12</v>
      </c>
      <c r="S157" s="16">
        <v>5.2795199724698782E-16</v>
      </c>
      <c r="T157" s="16">
        <v>1.9636467304774593E-15</v>
      </c>
      <c r="U157" s="24">
        <f t="shared" si="28"/>
        <v>9.5969638744370535E-14</v>
      </c>
      <c r="V157" s="24">
        <f t="shared" si="29"/>
        <v>-2.5566794347367943E-15</v>
      </c>
      <c r="W157" s="24">
        <f t="shared" si="30"/>
        <v>2.2304460320482457E-14</v>
      </c>
      <c r="Y157" s="16">
        <f t="shared" si="31"/>
        <v>0</v>
      </c>
      <c r="Z157" s="187" cm="1">
        <f t="array" ref="Z157">IF($A157&lt;=time_horizon,INDEX(N$7:N$507,time_horizon-$A157+1),0)</f>
        <v>0</v>
      </c>
      <c r="AA157" s="184" cm="1">
        <f t="array" ref="AA157">IF($A157&lt;=time_horizon,INDEX(O$7:O$507,time_horizon-$A157+1),0)</f>
        <v>0</v>
      </c>
      <c r="AB157" s="184" cm="1">
        <f t="array" ref="AB157">IF($A157&lt;=time_horizon,INDEX(P$7:P$507,time_horizon-$A157+1),0)</f>
        <v>0</v>
      </c>
      <c r="AC157" s="184" cm="1">
        <f t="array" ref="AC157">IF($A157&lt;=time_horizon,INDEX(Q$7:Q$507,time_horizon-$A157+1),0)</f>
        <v>0</v>
      </c>
      <c r="AD157" s="185" cm="1">
        <f t="array" ref="AD157">IF($A157&lt;=time_horizon,INDEX(R$7:R$507,time_horizon-$A157+1),0)</f>
        <v>0</v>
      </c>
      <c r="AE157" s="17" cm="1">
        <f t="array" ref="AE157">IF($A157&lt;=time_horizon,INDEX(S$7:S$507,time_horizon-$A157+1),0)</f>
        <v>0</v>
      </c>
      <c r="AF157" s="17" cm="1">
        <f t="array" ref="AF157">IF($A157&lt;=time_horizon,INDEX(T$7:T$507,time_horizon-$A157+1),0)</f>
        <v>0</v>
      </c>
      <c r="AG157" s="17" cm="1">
        <f t="array" ref="AG157">IF($A157&lt;=time_horizon,INDEX(U$7:U$507,time_horizon-$A157+1),0)</f>
        <v>0</v>
      </c>
      <c r="AH157" s="17" cm="1">
        <f t="array" ref="AH157">IF($A157&lt;=time_horizon,INDEX(V$7:V$507,time_horizon-$A157+1),0)</f>
        <v>0</v>
      </c>
      <c r="AI157" s="17" cm="1">
        <f t="array" ref="AI157">IF($A157&lt;=time_horizon,INDEX(W$7:W$507,time_horizon-$A157+1),0)</f>
        <v>0</v>
      </c>
      <c r="AJ157" s="17">
        <f t="shared" si="32"/>
        <v>8.0822163213617543E-2</v>
      </c>
    </row>
    <row r="158" spans="1:36" x14ac:dyDescent="0.2">
      <c r="A158" s="96">
        <v>151</v>
      </c>
      <c r="B158" s="3">
        <f>inventory[[#This Row],[Integrated_rad_forcing]]</f>
        <v>4.9304650088208017E-10</v>
      </c>
      <c r="C158" s="3">
        <f>inventory[[#This Row],[Temp_change]]</f>
        <v>7.5530708553151005E-13</v>
      </c>
      <c r="E158" s="118">
        <f>inventory[[#This Row],[CO2_net]]+inventory[[#This Row],[CH4_net]]*GWP_CH4+inventory[[#This Row],[gas1_net]]*GWP_gas1+inventory[[#This Row],[gas2_net]]*GWP_gas2+inventory[[#This Row],[gas3_net]]*GWP_gas3</f>
        <v>4918.8111920297824</v>
      </c>
      <c r="F158" s="118">
        <f>inventory[[#This Row],[CO2_net]]+inventory[[#This Row],[CH4_net]]*GTP_CH4+inventory[[#This Row],[gas1_net]]*GTP_gas1+inventory[[#This Row],[gas2_net]]*GTP_gas2+inventory[[#This Row],[gas3_net]]*GTP_gas3</f>
        <v>2570.9331000621351</v>
      </c>
      <c r="G158" s="199">
        <f t="shared" si="33"/>
        <v>3895.3742116540056</v>
      </c>
      <c r="H158" s="200">
        <f t="shared" si="34"/>
        <v>1431.1647528627973</v>
      </c>
      <c r="I158" s="201">
        <f t="shared" si="35"/>
        <v>5376.0928881205546</v>
      </c>
      <c r="J158" s="201">
        <f t="shared" si="36"/>
        <v>1381.9931885112885</v>
      </c>
      <c r="K158" s="199">
        <f>K157+(inventory[[#This Row],[CO2_flux]]*Z158+inventory[[#This Row],[CH4_flux]]*AA158+inventory[[#This Row],[Gas1_flux]]*AB158+inventory[[#This Row],[Gas2_flux]]*AC158+inventory[[#This Row],[Gas3_flux]]*AD158+inventory[[#This Row],[Other_radfor]])/AGWP_CO2</f>
        <v>217.55715512859908</v>
      </c>
      <c r="L158" s="201">
        <f>L157+(inventory[[#This Row],[CO2_flux]]*AE158+inventory[[#This Row],[CH4_flux]]*AF158+inventory[[#This Row],[Gas1_flux]]*AG158+inventory[[#This Row],[Gas2_flux]]*AH158+inventory[[#This Row],[Gas3_flux]]*AI158+inventory[[#This Row],[Other_radfor]]*AJ158)/AGTP_CO2</f>
        <v>312.57320143698166</v>
      </c>
      <c r="N158" s="16">
        <v>1.2657230707309346E-13</v>
      </c>
      <c r="O158" s="16">
        <v>2.6186723926395675E-12</v>
      </c>
      <c r="P158" s="16">
        <f t="shared" si="27"/>
        <v>3.0781152796634082E-11</v>
      </c>
      <c r="Q158" s="16">
        <f t="shared" si="37"/>
        <v>-3.5199999999999995E-12</v>
      </c>
      <c r="R158" s="182">
        <f t="shared" si="37"/>
        <v>-3.5199999999999995E-12</v>
      </c>
      <c r="S158" s="16">
        <v>5.2775690850452333E-16</v>
      </c>
      <c r="T158" s="16">
        <v>1.9586864361471676E-15</v>
      </c>
      <c r="U158" s="24">
        <f t="shared" si="28"/>
        <v>9.5437560161376738E-14</v>
      </c>
      <c r="V158" s="24">
        <f t="shared" si="29"/>
        <v>-2.5504431236069903E-15</v>
      </c>
      <c r="W158" s="24">
        <f t="shared" si="30"/>
        <v>2.2070273847518279E-14</v>
      </c>
      <c r="Y158" s="16">
        <f t="shared" si="31"/>
        <v>0</v>
      </c>
      <c r="Z158" s="187" cm="1">
        <f t="array" ref="Z158">IF($A158&lt;=time_horizon,INDEX(N$7:N$507,time_horizon-$A158+1),0)</f>
        <v>0</v>
      </c>
      <c r="AA158" s="184" cm="1">
        <f t="array" ref="AA158">IF($A158&lt;=time_horizon,INDEX(O$7:O$507,time_horizon-$A158+1),0)</f>
        <v>0</v>
      </c>
      <c r="AB158" s="184" cm="1">
        <f t="array" ref="AB158">IF($A158&lt;=time_horizon,INDEX(P$7:P$507,time_horizon-$A158+1),0)</f>
        <v>0</v>
      </c>
      <c r="AC158" s="184" cm="1">
        <f t="array" ref="AC158">IF($A158&lt;=time_horizon,INDEX(Q$7:Q$507,time_horizon-$A158+1),0)</f>
        <v>0</v>
      </c>
      <c r="AD158" s="185" cm="1">
        <f t="array" ref="AD158">IF($A158&lt;=time_horizon,INDEX(R$7:R$507,time_horizon-$A158+1),0)</f>
        <v>0</v>
      </c>
      <c r="AE158" s="17" cm="1">
        <f t="array" ref="AE158">IF($A158&lt;=time_horizon,INDEX(S$7:S$507,time_horizon-$A158+1),0)</f>
        <v>0</v>
      </c>
      <c r="AF158" s="17" cm="1">
        <f t="array" ref="AF158">IF($A158&lt;=time_horizon,INDEX(T$7:T$507,time_horizon-$A158+1),0)</f>
        <v>0</v>
      </c>
      <c r="AG158" s="17" cm="1">
        <f t="array" ref="AG158">IF($A158&lt;=time_horizon,INDEX(U$7:U$507,time_horizon-$A158+1),0)</f>
        <v>0</v>
      </c>
      <c r="AH158" s="17" cm="1">
        <f t="array" ref="AH158">IF($A158&lt;=time_horizon,INDEX(V$7:V$507,time_horizon-$A158+1),0)</f>
        <v>0</v>
      </c>
      <c r="AI158" s="17" cm="1">
        <f t="array" ref="AI158">IF($A158&lt;=time_horizon,INDEX(W$7:W$507,time_horizon-$A158+1),0)</f>
        <v>0</v>
      </c>
      <c r="AJ158" s="17">
        <f t="shared" si="32"/>
        <v>8.0822163213617543E-2</v>
      </c>
    </row>
    <row r="159" spans="1:36" x14ac:dyDescent="0.2">
      <c r="A159" s="96">
        <v>152</v>
      </c>
      <c r="B159" s="3">
        <f>inventory[[#This Row],[Integrated_rad_forcing]]</f>
        <v>4.9351786582817589E-10</v>
      </c>
      <c r="C159" s="3">
        <f>inventory[[#This Row],[Temp_change]]</f>
        <v>7.4791973814579406E-13</v>
      </c>
      <c r="E159" s="118">
        <f>inventory[[#This Row],[CO2_net]]+inventory[[#This Row],[CH4_net]]*GWP_CH4+inventory[[#This Row],[gas1_net]]*GWP_gas1+inventory[[#This Row],[gas2_net]]*GWP_gas2+inventory[[#This Row],[gas3_net]]*GWP_gas3</f>
        <v>4918.8111920297824</v>
      </c>
      <c r="F159" s="118">
        <f>inventory[[#This Row],[CO2_net]]+inventory[[#This Row],[CH4_net]]*GTP_CH4+inventory[[#This Row],[gas1_net]]*GTP_gas1+inventory[[#This Row],[gas2_net]]*GTP_gas2+inventory[[#This Row],[gas3_net]]*GTP_gas3</f>
        <v>2570.9331000621351</v>
      </c>
      <c r="G159" s="199">
        <f t="shared" si="33"/>
        <v>3879.0032915738607</v>
      </c>
      <c r="H159" s="200">
        <f t="shared" si="34"/>
        <v>1417.6804030145215</v>
      </c>
      <c r="I159" s="201">
        <f t="shared" si="35"/>
        <v>5381.2325691240321</v>
      </c>
      <c r="J159" s="201">
        <f t="shared" si="36"/>
        <v>1368.4764825730119</v>
      </c>
      <c r="K159" s="199">
        <f>K158+(inventory[[#This Row],[CO2_flux]]*Z159+inventory[[#This Row],[CH4_flux]]*AA159+inventory[[#This Row],[Gas1_flux]]*AB159+inventory[[#This Row],[Gas2_flux]]*AC159+inventory[[#This Row],[Gas3_flux]]*AD159+inventory[[#This Row],[Other_radfor]])/AGWP_CO2</f>
        <v>217.55715512859908</v>
      </c>
      <c r="L159" s="201">
        <f>L158+(inventory[[#This Row],[CO2_flux]]*AE159+inventory[[#This Row],[CH4_flux]]*AF159+inventory[[#This Row],[Gas1_flux]]*AG159+inventory[[#This Row],[Gas2_flux]]*AH159+inventory[[#This Row],[Gas3_flux]]*AI159+inventory[[#This Row],[Other_radfor]]*AJ159)/AGTP_CO2</f>
        <v>312.57320143698166</v>
      </c>
      <c r="N159" s="16">
        <v>1.2722800903526347E-13</v>
      </c>
      <c r="O159" s="16">
        <v>2.6186734365938884E-12</v>
      </c>
      <c r="P159" s="16">
        <f t="shared" si="27"/>
        <v>3.0883177447878603E-11</v>
      </c>
      <c r="Q159" s="16">
        <f t="shared" si="37"/>
        <v>-3.5199999999999995E-12</v>
      </c>
      <c r="R159" s="182">
        <f t="shared" si="37"/>
        <v>-3.5199999999999995E-12</v>
      </c>
      <c r="S159" s="16">
        <v>5.2756582975643562E-16</v>
      </c>
      <c r="T159" s="16">
        <v>1.953751454677959E-15</v>
      </c>
      <c r="U159" s="24">
        <f t="shared" si="28"/>
        <v>9.4909231995585631E-14</v>
      </c>
      <c r="V159" s="24">
        <f t="shared" si="29"/>
        <v>-2.544222080305599E-15</v>
      </c>
      <c r="W159" s="24">
        <f t="shared" si="30"/>
        <v>2.1840609678751835E-14</v>
      </c>
      <c r="Y159" s="16">
        <f t="shared" si="31"/>
        <v>0</v>
      </c>
      <c r="Z159" s="187" cm="1">
        <f t="array" ref="Z159">IF($A159&lt;=time_horizon,INDEX(N$7:N$507,time_horizon-$A159+1),0)</f>
        <v>0</v>
      </c>
      <c r="AA159" s="184" cm="1">
        <f t="array" ref="AA159">IF($A159&lt;=time_horizon,INDEX(O$7:O$507,time_horizon-$A159+1),0)</f>
        <v>0</v>
      </c>
      <c r="AB159" s="184" cm="1">
        <f t="array" ref="AB159">IF($A159&lt;=time_horizon,INDEX(P$7:P$507,time_horizon-$A159+1),0)</f>
        <v>0</v>
      </c>
      <c r="AC159" s="184" cm="1">
        <f t="array" ref="AC159">IF($A159&lt;=time_horizon,INDEX(Q$7:Q$507,time_horizon-$A159+1),0)</f>
        <v>0</v>
      </c>
      <c r="AD159" s="185" cm="1">
        <f t="array" ref="AD159">IF($A159&lt;=time_horizon,INDEX(R$7:R$507,time_horizon-$A159+1),0)</f>
        <v>0</v>
      </c>
      <c r="AE159" s="17" cm="1">
        <f t="array" ref="AE159">IF($A159&lt;=time_horizon,INDEX(S$7:S$507,time_horizon-$A159+1),0)</f>
        <v>0</v>
      </c>
      <c r="AF159" s="17" cm="1">
        <f t="array" ref="AF159">IF($A159&lt;=time_horizon,INDEX(T$7:T$507,time_horizon-$A159+1),0)</f>
        <v>0</v>
      </c>
      <c r="AG159" s="17" cm="1">
        <f t="array" ref="AG159">IF($A159&lt;=time_horizon,INDEX(U$7:U$507,time_horizon-$A159+1),0)</f>
        <v>0</v>
      </c>
      <c r="AH159" s="17" cm="1">
        <f t="array" ref="AH159">IF($A159&lt;=time_horizon,INDEX(V$7:V$507,time_horizon-$A159+1),0)</f>
        <v>0</v>
      </c>
      <c r="AI159" s="17" cm="1">
        <f t="array" ref="AI159">IF($A159&lt;=time_horizon,INDEX(W$7:W$507,time_horizon-$A159+1),0)</f>
        <v>0</v>
      </c>
      <c r="AJ159" s="17">
        <f t="shared" si="32"/>
        <v>8.0822163213617543E-2</v>
      </c>
    </row>
    <row r="160" spans="1:36" x14ac:dyDescent="0.2">
      <c r="A160" s="96">
        <v>153</v>
      </c>
      <c r="B160" s="3">
        <f>inventory[[#This Row],[Integrated_rad_forcing]]</f>
        <v>4.9398030630216716E-10</v>
      </c>
      <c r="C160" s="3">
        <f>inventory[[#This Row],[Temp_change]]</f>
        <v>7.4066828533701896E-13</v>
      </c>
      <c r="E160" s="118">
        <f>inventory[[#This Row],[CO2_net]]+inventory[[#This Row],[CH4_net]]*GWP_CH4+inventory[[#This Row],[gas1_net]]*GWP_gas1+inventory[[#This Row],[gas2_net]]*GWP_gas2+inventory[[#This Row],[gas3_net]]*GWP_gas3</f>
        <v>4918.8111920297824</v>
      </c>
      <c r="F160" s="118">
        <f>inventory[[#This Row],[CO2_net]]+inventory[[#This Row],[CH4_net]]*GTP_CH4+inventory[[#This Row],[gas1_net]]*GTP_gas1+inventory[[#This Row],[gas2_net]]*GTP_gas2+inventory[[#This Row],[gas3_net]]*GTP_gas3</f>
        <v>2570.9331000621351</v>
      </c>
      <c r="G160" s="199">
        <f t="shared" si="33"/>
        <v>3862.7572874910106</v>
      </c>
      <c r="H160" s="200">
        <f t="shared" si="34"/>
        <v>1404.4336078899073</v>
      </c>
      <c r="I160" s="201">
        <f t="shared" si="35"/>
        <v>5386.2749392431906</v>
      </c>
      <c r="J160" s="201">
        <f t="shared" si="36"/>
        <v>1355.2084243480767</v>
      </c>
      <c r="K160" s="199">
        <f>K159+(inventory[[#This Row],[CO2_flux]]*Z160+inventory[[#This Row],[CH4_flux]]*AA160+inventory[[#This Row],[Gas1_flux]]*AB160+inventory[[#This Row],[Gas2_flux]]*AC160+inventory[[#This Row],[Gas3_flux]]*AD160+inventory[[#This Row],[Other_radfor]])/AGWP_CO2</f>
        <v>217.55715512859908</v>
      </c>
      <c r="L160" s="201">
        <f>L159+(inventory[[#This Row],[CO2_flux]]*AE160+inventory[[#This Row],[CH4_flux]]*AF160+inventory[[#This Row],[Gas1_flux]]*AG160+inventory[[#This Row],[Gas2_flux]]*AH160+inventory[[#This Row],[Gas3_flux]]*AI160+inventory[[#This Row],[Other_radfor]]*AJ160)/AGTP_CO2</f>
        <v>312.57320143698166</v>
      </c>
      <c r="N160" s="16">
        <v>1.2788282295184635E-13</v>
      </c>
      <c r="O160" s="16">
        <v>2.6186743996636512E-12</v>
      </c>
      <c r="P160" s="16">
        <f t="shared" si="27"/>
        <v>3.0984362394819119E-11</v>
      </c>
      <c r="Q160" s="16">
        <f t="shared" si="37"/>
        <v>-3.5199999999999995E-12</v>
      </c>
      <c r="R160" s="182">
        <f t="shared" si="37"/>
        <v>-3.5199999999999995E-12</v>
      </c>
      <c r="S160" s="16">
        <v>5.2737863945725191E-16</v>
      </c>
      <c r="T160" s="16">
        <v>1.9488407035861607E-15</v>
      </c>
      <c r="U160" s="24">
        <f t="shared" si="28"/>
        <v>9.4384624918660367E-14</v>
      </c>
      <c r="V160" s="24">
        <f t="shared" si="29"/>
        <v>-2.5380162611606405E-15</v>
      </c>
      <c r="W160" s="24">
        <f t="shared" si="30"/>
        <v>2.1615369955364676E-14</v>
      </c>
      <c r="Y160" s="16">
        <f t="shared" si="31"/>
        <v>0</v>
      </c>
      <c r="Z160" s="187" cm="1">
        <f t="array" ref="Z160">IF($A160&lt;=time_horizon,INDEX(N$7:N$507,time_horizon-$A160+1),0)</f>
        <v>0</v>
      </c>
      <c r="AA160" s="184" cm="1">
        <f t="array" ref="AA160">IF($A160&lt;=time_horizon,INDEX(O$7:O$507,time_horizon-$A160+1),0)</f>
        <v>0</v>
      </c>
      <c r="AB160" s="184" cm="1">
        <f t="array" ref="AB160">IF($A160&lt;=time_horizon,INDEX(P$7:P$507,time_horizon-$A160+1),0)</f>
        <v>0</v>
      </c>
      <c r="AC160" s="184" cm="1">
        <f t="array" ref="AC160">IF($A160&lt;=time_horizon,INDEX(Q$7:Q$507,time_horizon-$A160+1),0)</f>
        <v>0</v>
      </c>
      <c r="AD160" s="185" cm="1">
        <f t="array" ref="AD160">IF($A160&lt;=time_horizon,INDEX(R$7:R$507,time_horizon-$A160+1),0)</f>
        <v>0</v>
      </c>
      <c r="AE160" s="17" cm="1">
        <f t="array" ref="AE160">IF($A160&lt;=time_horizon,INDEX(S$7:S$507,time_horizon-$A160+1),0)</f>
        <v>0</v>
      </c>
      <c r="AF160" s="17" cm="1">
        <f t="array" ref="AF160">IF($A160&lt;=time_horizon,INDEX(T$7:T$507,time_horizon-$A160+1),0)</f>
        <v>0</v>
      </c>
      <c r="AG160" s="17" cm="1">
        <f t="array" ref="AG160">IF($A160&lt;=time_horizon,INDEX(U$7:U$507,time_horizon-$A160+1),0)</f>
        <v>0</v>
      </c>
      <c r="AH160" s="17" cm="1">
        <f t="array" ref="AH160">IF($A160&lt;=time_horizon,INDEX(V$7:V$507,time_horizon-$A160+1),0)</f>
        <v>0</v>
      </c>
      <c r="AI160" s="17" cm="1">
        <f t="array" ref="AI160">IF($A160&lt;=time_horizon,INDEX(W$7:W$507,time_horizon-$A160+1),0)</f>
        <v>0</v>
      </c>
      <c r="AJ160" s="17">
        <f t="shared" si="32"/>
        <v>8.0822163213617543E-2</v>
      </c>
    </row>
    <row r="161" spans="1:36" x14ac:dyDescent="0.2">
      <c r="A161" s="96">
        <v>154</v>
      </c>
      <c r="B161" s="3">
        <f>inventory[[#This Row],[Integrated_rad_forcing]]</f>
        <v>4.9443400687100766E-10</v>
      </c>
      <c r="C161" s="3">
        <f>inventory[[#This Row],[Temp_change]]</f>
        <v>7.3354983789490255E-13</v>
      </c>
      <c r="E161" s="118">
        <f>inventory[[#This Row],[CO2_net]]+inventory[[#This Row],[CH4_net]]*GWP_CH4+inventory[[#This Row],[gas1_net]]*GWP_gas1+inventory[[#This Row],[gas2_net]]*GWP_gas2+inventory[[#This Row],[gas3_net]]*GWP_gas3</f>
        <v>4918.8111920297824</v>
      </c>
      <c r="F161" s="118">
        <f>inventory[[#This Row],[CO2_net]]+inventory[[#This Row],[CH4_net]]*GTP_CH4+inventory[[#This Row],[gas1_net]]*GTP_gas1+inventory[[#This Row],[gas2_net]]*GTP_gas2+inventory[[#This Row],[gas3_net]]*GTP_gas3</f>
        <v>2570.9331000621351</v>
      </c>
      <c r="G161" s="199">
        <f t="shared" si="33"/>
        <v>3846.6351674553534</v>
      </c>
      <c r="H161" s="200">
        <f t="shared" si="34"/>
        <v>1391.4197452478538</v>
      </c>
      <c r="I161" s="201">
        <f t="shared" si="35"/>
        <v>5391.222010963842</v>
      </c>
      <c r="J161" s="201">
        <f t="shared" si="36"/>
        <v>1342.1837274185389</v>
      </c>
      <c r="K161" s="199">
        <f>K160+(inventory[[#This Row],[CO2_flux]]*Z161+inventory[[#This Row],[CH4_flux]]*AA161+inventory[[#This Row],[Gas1_flux]]*AB161+inventory[[#This Row],[Gas2_flux]]*AC161+inventory[[#This Row],[Gas3_flux]]*AD161+inventory[[#This Row],[Other_radfor]])/AGWP_CO2</f>
        <v>217.55715512859908</v>
      </c>
      <c r="L161" s="201">
        <f>L160+(inventory[[#This Row],[CO2_flux]]*AE161+inventory[[#This Row],[CH4_flux]]*AF161+inventory[[#This Row],[Gas1_flux]]*AG161+inventory[[#This Row],[Gas2_flux]]*AH161+inventory[[#This Row],[Gas3_flux]]*AI161+inventory[[#This Row],[Other_radfor]]*AJ161)/AGTP_CO2</f>
        <v>312.57320143698166</v>
      </c>
      <c r="N161" s="16">
        <v>1.2853675624197245E-13</v>
      </c>
      <c r="O161" s="16">
        <v>2.618675288115712E-12</v>
      </c>
      <c r="P161" s="16">
        <f t="shared" si="27"/>
        <v>3.1084714548562994E-11</v>
      </c>
      <c r="Q161" s="16">
        <f t="shared" si="37"/>
        <v>-3.5199999999999995E-12</v>
      </c>
      <c r="R161" s="182">
        <f t="shared" si="37"/>
        <v>-3.5199999999999995E-12</v>
      </c>
      <c r="S161" s="16">
        <v>5.2719521941542896E-16</v>
      </c>
      <c r="T161" s="16">
        <v>1.9439531817657651E-15</v>
      </c>
      <c r="U161" s="24">
        <f t="shared" si="28"/>
        <v>9.3863709839282797E-14</v>
      </c>
      <c r="V161" s="24">
        <f t="shared" si="29"/>
        <v>-2.5318256233286983E-15</v>
      </c>
      <c r="W161" s="24">
        <f t="shared" si="30"/>
        <v>2.1394458964859058E-14</v>
      </c>
      <c r="Y161" s="16">
        <f t="shared" si="31"/>
        <v>0</v>
      </c>
      <c r="Z161" s="187" cm="1">
        <f t="array" ref="Z161">IF($A161&lt;=time_horizon,INDEX(N$7:N$507,time_horizon-$A161+1),0)</f>
        <v>0</v>
      </c>
      <c r="AA161" s="184" cm="1">
        <f t="array" ref="AA161">IF($A161&lt;=time_horizon,INDEX(O$7:O$507,time_horizon-$A161+1),0)</f>
        <v>0</v>
      </c>
      <c r="AB161" s="184" cm="1">
        <f t="array" ref="AB161">IF($A161&lt;=time_horizon,INDEX(P$7:P$507,time_horizon-$A161+1),0)</f>
        <v>0</v>
      </c>
      <c r="AC161" s="184" cm="1">
        <f t="array" ref="AC161">IF($A161&lt;=time_horizon,INDEX(Q$7:Q$507,time_horizon-$A161+1),0)</f>
        <v>0</v>
      </c>
      <c r="AD161" s="185" cm="1">
        <f t="array" ref="AD161">IF($A161&lt;=time_horizon,INDEX(R$7:R$507,time_horizon-$A161+1),0)</f>
        <v>0</v>
      </c>
      <c r="AE161" s="17" cm="1">
        <f t="array" ref="AE161">IF($A161&lt;=time_horizon,INDEX(S$7:S$507,time_horizon-$A161+1),0)</f>
        <v>0</v>
      </c>
      <c r="AF161" s="17" cm="1">
        <f t="array" ref="AF161">IF($A161&lt;=time_horizon,INDEX(T$7:T$507,time_horizon-$A161+1),0)</f>
        <v>0</v>
      </c>
      <c r="AG161" s="17" cm="1">
        <f t="array" ref="AG161">IF($A161&lt;=time_horizon,INDEX(U$7:U$507,time_horizon-$A161+1),0)</f>
        <v>0</v>
      </c>
      <c r="AH161" s="17" cm="1">
        <f t="array" ref="AH161">IF($A161&lt;=time_horizon,INDEX(V$7:V$507,time_horizon-$A161+1),0)</f>
        <v>0</v>
      </c>
      <c r="AI161" s="17" cm="1">
        <f t="array" ref="AI161">IF($A161&lt;=time_horizon,INDEX(W$7:W$507,time_horizon-$A161+1),0)</f>
        <v>0</v>
      </c>
      <c r="AJ161" s="17">
        <f t="shared" si="32"/>
        <v>8.0822163213617543E-2</v>
      </c>
    </row>
    <row r="162" spans="1:36" x14ac:dyDescent="0.2">
      <c r="A162" s="96">
        <v>155</v>
      </c>
      <c r="B162" s="3">
        <f>inventory[[#This Row],[Integrated_rad_forcing]]</f>
        <v>4.9487914814005233E-10</v>
      </c>
      <c r="C162" s="3">
        <f>inventory[[#This Row],[Temp_change]]</f>
        <v>7.2656156962909214E-13</v>
      </c>
      <c r="E162" s="118">
        <f>inventory[[#This Row],[CO2_net]]+inventory[[#This Row],[CH4_net]]*GWP_CH4+inventory[[#This Row],[gas1_net]]*GWP_gas1+inventory[[#This Row],[gas2_net]]*GWP_gas2+inventory[[#This Row],[gas3_net]]*GWP_gas3</f>
        <v>4918.8111920297824</v>
      </c>
      <c r="F162" s="118">
        <f>inventory[[#This Row],[CO2_net]]+inventory[[#This Row],[CH4_net]]*GTP_CH4+inventory[[#This Row],[gas1_net]]*GTP_gas1+inventory[[#This Row],[gas2_net]]*GTP_gas2+inventory[[#This Row],[gas3_net]]*GTP_gas3</f>
        <v>2570.9331000621351</v>
      </c>
      <c r="G162" s="199">
        <f t="shared" si="33"/>
        <v>3830.6359032403498</v>
      </c>
      <c r="H162" s="200">
        <f t="shared" si="34"/>
        <v>1378.6342756096476</v>
      </c>
      <c r="I162" s="201">
        <f t="shared" si="35"/>
        <v>5396.0757535752155</v>
      </c>
      <c r="J162" s="201">
        <f t="shared" si="36"/>
        <v>1329.3972206746712</v>
      </c>
      <c r="K162" s="199">
        <f>K161+(inventory[[#This Row],[CO2_flux]]*Z162+inventory[[#This Row],[CH4_flux]]*AA162+inventory[[#This Row],[Gas1_flux]]*AB162+inventory[[#This Row],[Gas2_flux]]*AC162+inventory[[#This Row],[Gas3_flux]]*AD162+inventory[[#This Row],[Other_radfor]])/AGWP_CO2</f>
        <v>217.55715512859908</v>
      </c>
      <c r="L162" s="201">
        <f>L161+(inventory[[#This Row],[CO2_flux]]*AE162+inventory[[#This Row],[CH4_flux]]*AF162+inventory[[#This Row],[Gas1_flux]]*AG162+inventory[[#This Row],[Gas2_flux]]*AH162+inventory[[#This Row],[Gas3_flux]]*AI162+inventory[[#This Row],[Other_radfor]]*AJ162)/AGTP_CO2</f>
        <v>312.57320143698166</v>
      </c>
      <c r="N162" s="16">
        <v>1.2918981616640521E-13</v>
      </c>
      <c r="O162" s="16">
        <v>2.6186761077313774E-12</v>
      </c>
      <c r="P162" s="16">
        <f t="shared" si="27"/>
        <v>3.1184240763336364E-11</v>
      </c>
      <c r="Q162" s="16">
        <f t="shared" si="37"/>
        <v>-3.5199999999999995E-12</v>
      </c>
      <c r="R162" s="182">
        <f t="shared" si="37"/>
        <v>-3.5199999999999995E-12</v>
      </c>
      <c r="S162" s="16">
        <v>5.2701545470266103E-16</v>
      </c>
      <c r="T162" s="16">
        <v>1.9390879632285999E-15</v>
      </c>
      <c r="U162" s="24">
        <f t="shared" si="28"/>
        <v>9.3346457901282068E-14</v>
      </c>
      <c r="V162" s="24">
        <f t="shared" si="29"/>
        <v>-2.5256501247118633E-15</v>
      </c>
      <c r="W162" s="24">
        <f t="shared" si="30"/>
        <v>2.1177783093966659E-14</v>
      </c>
      <c r="Y162" s="16">
        <f t="shared" si="31"/>
        <v>0</v>
      </c>
      <c r="Z162" s="187" cm="1">
        <f t="array" ref="Z162">IF($A162&lt;=time_horizon,INDEX(N$7:N$507,time_horizon-$A162+1),0)</f>
        <v>0</v>
      </c>
      <c r="AA162" s="184" cm="1">
        <f t="array" ref="AA162">IF($A162&lt;=time_horizon,INDEX(O$7:O$507,time_horizon-$A162+1),0)</f>
        <v>0</v>
      </c>
      <c r="AB162" s="184" cm="1">
        <f t="array" ref="AB162">IF($A162&lt;=time_horizon,INDEX(P$7:P$507,time_horizon-$A162+1),0)</f>
        <v>0</v>
      </c>
      <c r="AC162" s="184" cm="1">
        <f t="array" ref="AC162">IF($A162&lt;=time_horizon,INDEX(Q$7:Q$507,time_horizon-$A162+1),0)</f>
        <v>0</v>
      </c>
      <c r="AD162" s="185" cm="1">
        <f t="array" ref="AD162">IF($A162&lt;=time_horizon,INDEX(R$7:R$507,time_horizon-$A162+1),0)</f>
        <v>0</v>
      </c>
      <c r="AE162" s="17" cm="1">
        <f t="array" ref="AE162">IF($A162&lt;=time_horizon,INDEX(S$7:S$507,time_horizon-$A162+1),0)</f>
        <v>0</v>
      </c>
      <c r="AF162" s="17" cm="1">
        <f t="array" ref="AF162">IF($A162&lt;=time_horizon,INDEX(T$7:T$507,time_horizon-$A162+1),0)</f>
        <v>0</v>
      </c>
      <c r="AG162" s="17" cm="1">
        <f t="array" ref="AG162">IF($A162&lt;=time_horizon,INDEX(U$7:U$507,time_horizon-$A162+1),0)</f>
        <v>0</v>
      </c>
      <c r="AH162" s="17" cm="1">
        <f t="array" ref="AH162">IF($A162&lt;=time_horizon,INDEX(V$7:V$507,time_horizon-$A162+1),0)</f>
        <v>0</v>
      </c>
      <c r="AI162" s="17" cm="1">
        <f t="array" ref="AI162">IF($A162&lt;=time_horizon,INDEX(W$7:W$507,time_horizon-$A162+1),0)</f>
        <v>0</v>
      </c>
      <c r="AJ162" s="17">
        <f t="shared" si="32"/>
        <v>8.0822163213617543E-2</v>
      </c>
    </row>
    <row r="163" spans="1:36" x14ac:dyDescent="0.2">
      <c r="A163" s="96">
        <v>156</v>
      </c>
      <c r="B163" s="3">
        <f>inventory[[#This Row],[Integrated_rad_forcing]]</f>
        <v>4.9531590683936923E-10</v>
      </c>
      <c r="C163" s="3">
        <f>inventory[[#This Row],[Temp_change]]</f>
        <v>7.1970071598551379E-13</v>
      </c>
      <c r="E163" s="118">
        <f>inventory[[#This Row],[CO2_net]]+inventory[[#This Row],[CH4_net]]*GWP_CH4+inventory[[#This Row],[gas1_net]]*GWP_gas1+inventory[[#This Row],[gas2_net]]*GWP_gas2+inventory[[#This Row],[gas3_net]]*GWP_gas3</f>
        <v>4918.8111920297824</v>
      </c>
      <c r="F163" s="118">
        <f>inventory[[#This Row],[CO2_net]]+inventory[[#This Row],[CH4_net]]*GTP_CH4+inventory[[#This Row],[gas1_net]]*GTP_gas1+inventory[[#This Row],[gas2_net]]*GTP_gas2+inventory[[#This Row],[gas3_net]]*GTP_gas3</f>
        <v>2570.9331000621351</v>
      </c>
      <c r="G163" s="199">
        <f t="shared" si="33"/>
        <v>3814.7584705547456</v>
      </c>
      <c r="H163" s="200">
        <f t="shared" si="34"/>
        <v>1366.0727412319204</v>
      </c>
      <c r="I163" s="201">
        <f t="shared" si="35"/>
        <v>5400.8380941110909</v>
      </c>
      <c r="J163" s="201">
        <f t="shared" si="36"/>
        <v>1316.843845783284</v>
      </c>
      <c r="K163" s="199">
        <f>K162+(inventory[[#This Row],[CO2_flux]]*Z163+inventory[[#This Row],[CH4_flux]]*AA163+inventory[[#This Row],[Gas1_flux]]*AB163+inventory[[#This Row],[Gas2_flux]]*AC163+inventory[[#This Row],[Gas3_flux]]*AD163+inventory[[#This Row],[Other_radfor]])/AGWP_CO2</f>
        <v>217.55715512859908</v>
      </c>
      <c r="L163" s="201">
        <f>L162+(inventory[[#This Row],[CO2_flux]]*AE163+inventory[[#This Row],[CH4_flux]]*AF163+inventory[[#This Row],[Gas1_flux]]*AG163+inventory[[#This Row],[Gas2_flux]]*AH163+inventory[[#This Row],[Gas3_flux]]*AI163+inventory[[#This Row],[Other_radfor]]*AJ163)/AGTP_CO2</f>
        <v>312.57320143698166</v>
      </c>
      <c r="N163" s="16">
        <v>1.2984200983171026E-13</v>
      </c>
      <c r="O163" s="16">
        <v>2.618676863844024E-12</v>
      </c>
      <c r="P163" s="16">
        <f t="shared" si="27"/>
        <v>3.1282947836952313E-11</v>
      </c>
      <c r="Q163" s="16">
        <f t="shared" si="37"/>
        <v>-3.5199999999999995E-12</v>
      </c>
      <c r="R163" s="182">
        <f t="shared" si="37"/>
        <v>-3.5199999999999995E-12</v>
      </c>
      <c r="S163" s="16">
        <v>5.2683923356562244E-16</v>
      </c>
      <c r="T163" s="16">
        <v>1.9342441913249993E-15</v>
      </c>
      <c r="U163" s="24">
        <f t="shared" si="28"/>
        <v>9.2832840481770431E-14</v>
      </c>
      <c r="V163" s="24">
        <f t="shared" si="29"/>
        <v>-2.51948972388397E-15</v>
      </c>
      <c r="W163" s="24">
        <f t="shared" si="30"/>
        <v>2.0965250782584486E-14</v>
      </c>
      <c r="Y163" s="16">
        <f t="shared" si="31"/>
        <v>0</v>
      </c>
      <c r="Z163" s="187" cm="1">
        <f t="array" ref="Z163">IF($A163&lt;=time_horizon,INDEX(N$7:N$507,time_horizon-$A163+1),0)</f>
        <v>0</v>
      </c>
      <c r="AA163" s="184" cm="1">
        <f t="array" ref="AA163">IF($A163&lt;=time_horizon,INDEX(O$7:O$507,time_horizon-$A163+1),0)</f>
        <v>0</v>
      </c>
      <c r="AB163" s="184" cm="1">
        <f t="array" ref="AB163">IF($A163&lt;=time_horizon,INDEX(P$7:P$507,time_horizon-$A163+1),0)</f>
        <v>0</v>
      </c>
      <c r="AC163" s="184" cm="1">
        <f t="array" ref="AC163">IF($A163&lt;=time_horizon,INDEX(Q$7:Q$507,time_horizon-$A163+1),0)</f>
        <v>0</v>
      </c>
      <c r="AD163" s="185" cm="1">
        <f t="array" ref="AD163">IF($A163&lt;=time_horizon,INDEX(R$7:R$507,time_horizon-$A163+1),0)</f>
        <v>0</v>
      </c>
      <c r="AE163" s="17" cm="1">
        <f t="array" ref="AE163">IF($A163&lt;=time_horizon,INDEX(S$7:S$507,time_horizon-$A163+1),0)</f>
        <v>0</v>
      </c>
      <c r="AF163" s="17" cm="1">
        <f t="array" ref="AF163">IF($A163&lt;=time_horizon,INDEX(T$7:T$507,time_horizon-$A163+1),0)</f>
        <v>0</v>
      </c>
      <c r="AG163" s="17" cm="1">
        <f t="array" ref="AG163">IF($A163&lt;=time_horizon,INDEX(U$7:U$507,time_horizon-$A163+1),0)</f>
        <v>0</v>
      </c>
      <c r="AH163" s="17" cm="1">
        <f t="array" ref="AH163">IF($A163&lt;=time_horizon,INDEX(V$7:V$507,time_horizon-$A163+1),0)</f>
        <v>0</v>
      </c>
      <c r="AI163" s="17" cm="1">
        <f t="array" ref="AI163">IF($A163&lt;=time_horizon,INDEX(W$7:W$507,time_horizon-$A163+1),0)</f>
        <v>0</v>
      </c>
      <c r="AJ163" s="17">
        <f t="shared" si="32"/>
        <v>8.0822163213617543E-2</v>
      </c>
    </row>
    <row r="164" spans="1:36" x14ac:dyDescent="0.2">
      <c r="A164" s="96">
        <v>157</v>
      </c>
      <c r="B164" s="3">
        <f>inventory[[#This Row],[Integrated_rad_forcing]]</f>
        <v>4.9574445590815826E-10</v>
      </c>
      <c r="C164" s="3">
        <f>inventory[[#This Row],[Temp_change]]</f>
        <v>7.129645726931993E-13</v>
      </c>
      <c r="E164" s="118">
        <f>inventory[[#This Row],[CO2_net]]+inventory[[#This Row],[CH4_net]]*GWP_CH4+inventory[[#This Row],[gas1_net]]*GWP_gas1+inventory[[#This Row],[gas2_net]]*GWP_gas2+inventory[[#This Row],[gas3_net]]*GWP_gas3</f>
        <v>4918.8111920297824</v>
      </c>
      <c r="F164" s="118">
        <f>inventory[[#This Row],[CO2_net]]+inventory[[#This Row],[CH4_net]]*GTP_CH4+inventory[[#This Row],[gas1_net]]*GTP_gas1+inventory[[#This Row],[gas2_net]]*GTP_gas2+inventory[[#This Row],[gas3_net]]*GTP_gas3</f>
        <v>2570.9331000621351</v>
      </c>
      <c r="G164" s="199">
        <f t="shared" si="33"/>
        <v>3799.0018492434783</v>
      </c>
      <c r="H164" s="200">
        <f t="shared" si="34"/>
        <v>1353.730765067746</v>
      </c>
      <c r="I164" s="201">
        <f t="shared" si="35"/>
        <v>5405.5109182702845</v>
      </c>
      <c r="J164" s="201">
        <f t="shared" si="36"/>
        <v>1304.5186547118092</v>
      </c>
      <c r="K164" s="199">
        <f>K163+(inventory[[#This Row],[CO2_flux]]*Z164+inventory[[#This Row],[CH4_flux]]*AA164+inventory[[#This Row],[Gas1_flux]]*AB164+inventory[[#This Row],[Gas2_flux]]*AC164+inventory[[#This Row],[Gas3_flux]]*AD164+inventory[[#This Row],[Other_radfor]])/AGWP_CO2</f>
        <v>217.55715512859908</v>
      </c>
      <c r="L164" s="201">
        <f>L163+(inventory[[#This Row],[CO2_flux]]*AE164+inventory[[#This Row],[CH4_flux]]*AF164+inventory[[#This Row],[Gas1_flux]]*AG164+inventory[[#This Row],[Gas2_flux]]*AH164+inventory[[#This Row],[Gas3_flux]]*AI164+inventory[[#This Row],[Other_radfor]]*AJ164)/AGTP_CO2</f>
        <v>312.57320143698166</v>
      </c>
      <c r="N164" s="16">
        <v>1.3049334419431233E-13</v>
      </c>
      <c r="O164" s="16">
        <v>2.6186775613738034E-12</v>
      </c>
      <c r="P164" s="16">
        <f t="shared" si="27"/>
        <v>3.1380842511275148E-11</v>
      </c>
      <c r="Q164" s="16">
        <f t="shared" si="37"/>
        <v>-3.5199999999999995E-12</v>
      </c>
      <c r="R164" s="182">
        <f t="shared" si="37"/>
        <v>-3.5199999999999995E-12</v>
      </c>
      <c r="S164" s="16">
        <v>5.2666644734008072E-16</v>
      </c>
      <c r="T164" s="16">
        <v>1.9294210734082529E-15</v>
      </c>
      <c r="U164" s="24">
        <f t="shared" si="28"/>
        <v>9.2322829189287887E-14</v>
      </c>
      <c r="V164" s="24">
        <f t="shared" si="29"/>
        <v>-2.5133443800250897E-15</v>
      </c>
      <c r="W164" s="24">
        <f t="shared" si="30"/>
        <v>2.075677247871603E-14</v>
      </c>
      <c r="Y164" s="16">
        <f t="shared" si="31"/>
        <v>0</v>
      </c>
      <c r="Z164" s="187" cm="1">
        <f t="array" ref="Z164">IF($A164&lt;=time_horizon,INDEX(N$7:N$507,time_horizon-$A164+1),0)</f>
        <v>0</v>
      </c>
      <c r="AA164" s="184" cm="1">
        <f t="array" ref="AA164">IF($A164&lt;=time_horizon,INDEX(O$7:O$507,time_horizon-$A164+1),0)</f>
        <v>0</v>
      </c>
      <c r="AB164" s="184" cm="1">
        <f t="array" ref="AB164">IF($A164&lt;=time_horizon,INDEX(P$7:P$507,time_horizon-$A164+1),0)</f>
        <v>0</v>
      </c>
      <c r="AC164" s="184" cm="1">
        <f t="array" ref="AC164">IF($A164&lt;=time_horizon,INDEX(Q$7:Q$507,time_horizon-$A164+1),0)</f>
        <v>0</v>
      </c>
      <c r="AD164" s="185" cm="1">
        <f t="array" ref="AD164">IF($A164&lt;=time_horizon,INDEX(R$7:R$507,time_horizon-$A164+1),0)</f>
        <v>0</v>
      </c>
      <c r="AE164" s="17" cm="1">
        <f t="array" ref="AE164">IF($A164&lt;=time_horizon,INDEX(S$7:S$507,time_horizon-$A164+1),0)</f>
        <v>0</v>
      </c>
      <c r="AF164" s="17" cm="1">
        <f t="array" ref="AF164">IF($A164&lt;=time_horizon,INDEX(T$7:T$507,time_horizon-$A164+1),0)</f>
        <v>0</v>
      </c>
      <c r="AG164" s="17" cm="1">
        <f t="array" ref="AG164">IF($A164&lt;=time_horizon,INDEX(U$7:U$507,time_horizon-$A164+1),0)</f>
        <v>0</v>
      </c>
      <c r="AH164" s="17" cm="1">
        <f t="array" ref="AH164">IF($A164&lt;=time_horizon,INDEX(V$7:V$507,time_horizon-$A164+1),0)</f>
        <v>0</v>
      </c>
      <c r="AI164" s="17" cm="1">
        <f t="array" ref="AI164">IF($A164&lt;=time_horizon,INDEX(W$7:W$507,time_horizon-$A164+1),0)</f>
        <v>0</v>
      </c>
      <c r="AJ164" s="17">
        <f t="shared" si="32"/>
        <v>8.0822163213617543E-2</v>
      </c>
    </row>
    <row r="165" spans="1:36" x14ac:dyDescent="0.2">
      <c r="A165" s="96">
        <v>158</v>
      </c>
      <c r="B165" s="3">
        <f>inventory[[#This Row],[Integrated_rad_forcing]]</f>
        <v>4.9616496457731915E-10</v>
      </c>
      <c r="C165" s="3">
        <f>inventory[[#This Row],[Temp_change]]</f>
        <v>7.0635049444091825E-13</v>
      </c>
      <c r="E165" s="118">
        <f>inventory[[#This Row],[CO2_net]]+inventory[[#This Row],[CH4_net]]*GWP_CH4+inventory[[#This Row],[gas1_net]]*GWP_gas1+inventory[[#This Row],[gas2_net]]*GWP_gas2+inventory[[#This Row],[gas3_net]]*GWP_gas3</f>
        <v>4918.8111920297824</v>
      </c>
      <c r="F165" s="118">
        <f>inventory[[#This Row],[CO2_net]]+inventory[[#This Row],[CH4_net]]*GTP_CH4+inventory[[#This Row],[gas1_net]]*GTP_gas1+inventory[[#This Row],[gas2_net]]*GTP_gas2+inventory[[#This Row],[gas3_net]]*GTP_gas3</f>
        <v>2570.9331000621351</v>
      </c>
      <c r="G165" s="199">
        <f t="shared" si="33"/>
        <v>3783.3650234781794</v>
      </c>
      <c r="H165" s="200">
        <f t="shared" si="34"/>
        <v>1341.6040497175973</v>
      </c>
      <c r="I165" s="201">
        <f t="shared" si="35"/>
        <v>5410.0960713169534</v>
      </c>
      <c r="J165" s="201">
        <f t="shared" si="36"/>
        <v>1292.4168073069211</v>
      </c>
      <c r="K165" s="199">
        <f>K164+(inventory[[#This Row],[CO2_flux]]*Z165+inventory[[#This Row],[CH4_flux]]*AA165+inventory[[#This Row],[Gas1_flux]]*AB165+inventory[[#This Row],[Gas2_flux]]*AC165+inventory[[#This Row],[Gas3_flux]]*AD165+inventory[[#This Row],[Other_radfor]])/AGWP_CO2</f>
        <v>217.55715512859908</v>
      </c>
      <c r="L165" s="201">
        <f>L164+(inventory[[#This Row],[CO2_flux]]*AE165+inventory[[#This Row],[CH4_flux]]*AF165+inventory[[#This Row],[Gas1_flux]]*AG165+inventory[[#This Row],[Gas2_flux]]*AH165+inventory[[#This Row],[Gas3_flux]]*AI165+inventory[[#This Row],[Other_radfor]]*AJ165)/AGTP_CO2</f>
        <v>312.57320143698166</v>
      </c>
      <c r="N165" s="16">
        <v>1.3114382606444286E-13</v>
      </c>
      <c r="O165" s="16">
        <v>2.6186782048596587E-12</v>
      </c>
      <c r="P165" s="16">
        <f t="shared" si="27"/>
        <v>3.1477931472680902E-11</v>
      </c>
      <c r="Q165" s="16">
        <f t="shared" si="37"/>
        <v>-3.5199999999999995E-12</v>
      </c>
      <c r="R165" s="182">
        <f t="shared" si="37"/>
        <v>-3.5199999999999995E-12</v>
      </c>
      <c r="S165" s="16">
        <v>5.2649699036731624E-16</v>
      </c>
      <c r="T165" s="16">
        <v>1.9246178759088933E-15</v>
      </c>
      <c r="U165" s="24">
        <f t="shared" si="28"/>
        <v>9.1816395861955286E-14</v>
      </c>
      <c r="V165" s="24">
        <f t="shared" si="29"/>
        <v>-2.5072140528633509E-15</v>
      </c>
      <c r="W165" s="24">
        <f t="shared" si="30"/>
        <v>2.0552260594396653E-14</v>
      </c>
      <c r="Y165" s="16">
        <f t="shared" si="31"/>
        <v>0</v>
      </c>
      <c r="Z165" s="187" cm="1">
        <f t="array" ref="Z165">IF($A165&lt;=time_horizon,INDEX(N$7:N$507,time_horizon-$A165+1),0)</f>
        <v>0</v>
      </c>
      <c r="AA165" s="184" cm="1">
        <f t="array" ref="AA165">IF($A165&lt;=time_horizon,INDEX(O$7:O$507,time_horizon-$A165+1),0)</f>
        <v>0</v>
      </c>
      <c r="AB165" s="184" cm="1">
        <f t="array" ref="AB165">IF($A165&lt;=time_horizon,INDEX(P$7:P$507,time_horizon-$A165+1),0)</f>
        <v>0</v>
      </c>
      <c r="AC165" s="184" cm="1">
        <f t="array" ref="AC165">IF($A165&lt;=time_horizon,INDEX(Q$7:Q$507,time_horizon-$A165+1),0)</f>
        <v>0</v>
      </c>
      <c r="AD165" s="185" cm="1">
        <f t="array" ref="AD165">IF($A165&lt;=time_horizon,INDEX(R$7:R$507,time_horizon-$A165+1),0)</f>
        <v>0</v>
      </c>
      <c r="AE165" s="17" cm="1">
        <f t="array" ref="AE165">IF($A165&lt;=time_horizon,INDEX(S$7:S$507,time_horizon-$A165+1),0)</f>
        <v>0</v>
      </c>
      <c r="AF165" s="17" cm="1">
        <f t="array" ref="AF165">IF($A165&lt;=time_horizon,INDEX(T$7:T$507,time_horizon-$A165+1),0)</f>
        <v>0</v>
      </c>
      <c r="AG165" s="17" cm="1">
        <f t="array" ref="AG165">IF($A165&lt;=time_horizon,INDEX(U$7:U$507,time_horizon-$A165+1),0)</f>
        <v>0</v>
      </c>
      <c r="AH165" s="17" cm="1">
        <f t="array" ref="AH165">IF($A165&lt;=time_horizon,INDEX(V$7:V$507,time_horizon-$A165+1),0)</f>
        <v>0</v>
      </c>
      <c r="AI165" s="17" cm="1">
        <f t="array" ref="AI165">IF($A165&lt;=time_horizon,INDEX(W$7:W$507,time_horizon-$A165+1),0)</f>
        <v>0</v>
      </c>
      <c r="AJ165" s="17">
        <f t="shared" si="32"/>
        <v>8.0822163213617543E-2</v>
      </c>
    </row>
    <row r="166" spans="1:36" x14ac:dyDescent="0.2">
      <c r="A166" s="96">
        <v>159</v>
      </c>
      <c r="B166" s="3">
        <f>inventory[[#This Row],[Integrated_rad_forcing]]</f>
        <v>4.9657759845020921E-10</v>
      </c>
      <c r="C166" s="3">
        <f>inventory[[#This Row],[Temp_change]]</f>
        <v>6.998558935829635E-13</v>
      </c>
      <c r="E166" s="118">
        <f>inventory[[#This Row],[CO2_net]]+inventory[[#This Row],[CH4_net]]*GWP_CH4+inventory[[#This Row],[gas1_net]]*GWP_gas1+inventory[[#This Row],[gas2_net]]*GWP_gas2+inventory[[#This Row],[gas3_net]]*GWP_gas3</f>
        <v>4918.8111920297824</v>
      </c>
      <c r="F166" s="118">
        <f>inventory[[#This Row],[CO2_net]]+inventory[[#This Row],[CH4_net]]*GTP_CH4+inventory[[#This Row],[gas1_net]]*GTP_gas1+inventory[[#This Row],[gas2_net]]*GTP_gas2+inventory[[#This Row],[gas3_net]]*GTP_gas3</f>
        <v>2570.9331000621351</v>
      </c>
      <c r="G166" s="199">
        <f t="shared" si="33"/>
        <v>3767.8469819376669</v>
      </c>
      <c r="H166" s="200">
        <f t="shared" si="34"/>
        <v>1329.6883763717835</v>
      </c>
      <c r="I166" s="201">
        <f t="shared" si="35"/>
        <v>5414.5953589611672</v>
      </c>
      <c r="J166" s="201">
        <f t="shared" si="36"/>
        <v>1280.5335689264987</v>
      </c>
      <c r="K166" s="199">
        <f>K165+(inventory[[#This Row],[CO2_flux]]*Z166+inventory[[#This Row],[CH4_flux]]*AA166+inventory[[#This Row],[Gas1_flux]]*AB166+inventory[[#This Row],[Gas2_flux]]*AC166+inventory[[#This Row],[Gas3_flux]]*AD166+inventory[[#This Row],[Other_radfor]])/AGWP_CO2</f>
        <v>217.55715512859908</v>
      </c>
      <c r="L166" s="201">
        <f>L165+(inventory[[#This Row],[CO2_flux]]*AE166+inventory[[#This Row],[CH4_flux]]*AF166+inventory[[#This Row],[Gas1_flux]]*AG166+inventory[[#This Row],[Gas2_flux]]*AH166+inventory[[#This Row],[Gas3_flux]]*AI166+inventory[[#This Row],[Other_radfor]]*AJ166)/AGTP_CO2</f>
        <v>312.57320143698166</v>
      </c>
      <c r="N166" s="16">
        <v>1.3179346210998128E-13</v>
      </c>
      <c r="O166" s="16">
        <v>2.6186787984888602E-12</v>
      </c>
      <c r="P166" s="16">
        <f t="shared" si="27"/>
        <v>3.1574221352514031E-11</v>
      </c>
      <c r="Q166" s="16">
        <f t="shared" si="37"/>
        <v>-3.5199999999999995E-12</v>
      </c>
      <c r="R166" s="182">
        <f t="shared" si="37"/>
        <v>-3.5199999999999995E-12</v>
      </c>
      <c r="S166" s="16">
        <v>5.2633075991278904E-16</v>
      </c>
      <c r="T166" s="16">
        <v>1.9198339197874666E-15</v>
      </c>
      <c r="U166" s="24">
        <f t="shared" si="28"/>
        <v>9.1313512565637683E-14</v>
      </c>
      <c r="V166" s="24">
        <f t="shared" si="29"/>
        <v>-2.5010987026232684E-15</v>
      </c>
      <c r="W166" s="24">
        <f t="shared" si="30"/>
        <v>2.0351629462582005E-14</v>
      </c>
      <c r="Y166" s="16">
        <f t="shared" si="31"/>
        <v>0</v>
      </c>
      <c r="Z166" s="187" cm="1">
        <f t="array" ref="Z166">IF($A166&lt;=time_horizon,INDEX(N$7:N$507,time_horizon-$A166+1),0)</f>
        <v>0</v>
      </c>
      <c r="AA166" s="184" cm="1">
        <f t="array" ref="AA166">IF($A166&lt;=time_horizon,INDEX(O$7:O$507,time_horizon-$A166+1),0)</f>
        <v>0</v>
      </c>
      <c r="AB166" s="184" cm="1">
        <f t="array" ref="AB166">IF($A166&lt;=time_horizon,INDEX(P$7:P$507,time_horizon-$A166+1),0)</f>
        <v>0</v>
      </c>
      <c r="AC166" s="184" cm="1">
        <f t="array" ref="AC166">IF($A166&lt;=time_horizon,INDEX(Q$7:Q$507,time_horizon-$A166+1),0)</f>
        <v>0</v>
      </c>
      <c r="AD166" s="185" cm="1">
        <f t="array" ref="AD166">IF($A166&lt;=time_horizon,INDEX(R$7:R$507,time_horizon-$A166+1),0)</f>
        <v>0</v>
      </c>
      <c r="AE166" s="17" cm="1">
        <f t="array" ref="AE166">IF($A166&lt;=time_horizon,INDEX(S$7:S$507,time_horizon-$A166+1),0)</f>
        <v>0</v>
      </c>
      <c r="AF166" s="17" cm="1">
        <f t="array" ref="AF166">IF($A166&lt;=time_horizon,INDEX(T$7:T$507,time_horizon-$A166+1),0)</f>
        <v>0</v>
      </c>
      <c r="AG166" s="17" cm="1">
        <f t="array" ref="AG166">IF($A166&lt;=time_horizon,INDEX(U$7:U$507,time_horizon-$A166+1),0)</f>
        <v>0</v>
      </c>
      <c r="AH166" s="17" cm="1">
        <f t="array" ref="AH166">IF($A166&lt;=time_horizon,INDEX(V$7:V$507,time_horizon-$A166+1),0)</f>
        <v>0</v>
      </c>
      <c r="AI166" s="17" cm="1">
        <f t="array" ref="AI166">IF($A166&lt;=time_horizon,INDEX(W$7:W$507,time_horizon-$A166+1),0)</f>
        <v>0</v>
      </c>
      <c r="AJ166" s="17">
        <f t="shared" si="32"/>
        <v>8.0822163213617543E-2</v>
      </c>
    </row>
    <row r="167" spans="1:36" x14ac:dyDescent="0.2">
      <c r="A167" s="96">
        <v>160</v>
      </c>
      <c r="B167" s="3">
        <f>inventory[[#This Row],[Integrated_rad_forcing]]</f>
        <v>4.9698251958163152E-10</v>
      </c>
      <c r="C167" s="3">
        <f>inventory[[#This Row],[Temp_change]]</f>
        <v>6.9347823887344696E-13</v>
      </c>
      <c r="E167" s="118">
        <f>inventory[[#This Row],[CO2_net]]+inventory[[#This Row],[CH4_net]]*GWP_CH4+inventory[[#This Row],[gas1_net]]*GWP_gas1+inventory[[#This Row],[gas2_net]]*GWP_gas2+inventory[[#This Row],[gas3_net]]*GWP_gas3</f>
        <v>4918.8111920297824</v>
      </c>
      <c r="F167" s="118">
        <f>inventory[[#This Row],[CO2_net]]+inventory[[#This Row],[CH4_net]]*GTP_CH4+inventory[[#This Row],[gas1_net]]*GTP_gas1+inventory[[#This Row],[gas2_net]]*GTP_gas2+inventory[[#This Row],[gas3_net]]*GTP_gas3</f>
        <v>2570.9331000621351</v>
      </c>
      <c r="G167" s="199">
        <f t="shared" si="33"/>
        <v>3752.4467179788148</v>
      </c>
      <c r="H167" s="200">
        <f t="shared" si="34"/>
        <v>1317.979603745908</v>
      </c>
      <c r="I167" s="201">
        <f t="shared" si="35"/>
        <v>5419.0105482201816</v>
      </c>
      <c r="J167" s="201">
        <f t="shared" si="36"/>
        <v>1268.8643081237533</v>
      </c>
      <c r="K167" s="199">
        <f>K166+(inventory[[#This Row],[CO2_flux]]*Z167+inventory[[#This Row],[CH4_flux]]*AA167+inventory[[#This Row],[Gas1_flux]]*AB167+inventory[[#This Row],[Gas2_flux]]*AC167+inventory[[#This Row],[Gas3_flux]]*AD167+inventory[[#This Row],[Other_radfor]])/AGWP_CO2</f>
        <v>217.55715512859908</v>
      </c>
      <c r="L167" s="201">
        <f>L166+(inventory[[#This Row],[CO2_flux]]*AE167+inventory[[#This Row],[CH4_flux]]*AF167+inventory[[#This Row],[Gas1_flux]]*AG167+inventory[[#This Row],[Gas2_flux]]*AH167+inventory[[#This Row],[Gas3_flux]]*AI167+inventory[[#This Row],[Other_radfor]]*AJ167)/AGTP_CO2</f>
        <v>312.57320143698166</v>
      </c>
      <c r="N167" s="16">
        <v>1.3244225886019291E-13</v>
      </c>
      <c r="O167" s="16">
        <v>2.6186793461242524E-12</v>
      </c>
      <c r="P167" s="16">
        <f t="shared" si="27"/>
        <v>3.1669718727540314E-11</v>
      </c>
      <c r="Q167" s="16">
        <f t="shared" ref="Q167:R186" si="38">A_gas2*life_gas2*(1-EXP(-$A167/life_gas2))</f>
        <v>-3.5199999999999995E-12</v>
      </c>
      <c r="R167" s="182">
        <f t="shared" si="38"/>
        <v>-3.5199999999999995E-12</v>
      </c>
      <c r="S167" s="16">
        <v>5.2616765608699201E-16</v>
      </c>
      <c r="T167" s="16">
        <v>1.9150685763368195E-15</v>
      </c>
      <c r="U167" s="24">
        <f t="shared" si="28"/>
        <v>9.0814151592117264E-14</v>
      </c>
      <c r="V167" s="24">
        <f t="shared" si="29"/>
        <v>-2.4949982899798411E-15</v>
      </c>
      <c r="W167" s="24">
        <f t="shared" si="30"/>
        <v>2.0154795294979098E-14</v>
      </c>
      <c r="Y167" s="16">
        <f t="shared" si="31"/>
        <v>0</v>
      </c>
      <c r="Z167" s="187" cm="1">
        <f t="array" ref="Z167">IF($A167&lt;=time_horizon,INDEX(N$7:N$507,time_horizon-$A167+1),0)</f>
        <v>0</v>
      </c>
      <c r="AA167" s="184" cm="1">
        <f t="array" ref="AA167">IF($A167&lt;=time_horizon,INDEX(O$7:O$507,time_horizon-$A167+1),0)</f>
        <v>0</v>
      </c>
      <c r="AB167" s="184" cm="1">
        <f t="array" ref="AB167">IF($A167&lt;=time_horizon,INDEX(P$7:P$507,time_horizon-$A167+1),0)</f>
        <v>0</v>
      </c>
      <c r="AC167" s="184" cm="1">
        <f t="array" ref="AC167">IF($A167&lt;=time_horizon,INDEX(Q$7:Q$507,time_horizon-$A167+1),0)</f>
        <v>0</v>
      </c>
      <c r="AD167" s="185" cm="1">
        <f t="array" ref="AD167">IF($A167&lt;=time_horizon,INDEX(R$7:R$507,time_horizon-$A167+1),0)</f>
        <v>0</v>
      </c>
      <c r="AE167" s="17" cm="1">
        <f t="array" ref="AE167">IF($A167&lt;=time_horizon,INDEX(S$7:S$507,time_horizon-$A167+1),0)</f>
        <v>0</v>
      </c>
      <c r="AF167" s="17" cm="1">
        <f t="array" ref="AF167">IF($A167&lt;=time_horizon,INDEX(T$7:T$507,time_horizon-$A167+1),0)</f>
        <v>0</v>
      </c>
      <c r="AG167" s="17" cm="1">
        <f t="array" ref="AG167">IF($A167&lt;=time_horizon,INDEX(U$7:U$507,time_horizon-$A167+1),0)</f>
        <v>0</v>
      </c>
      <c r="AH167" s="17" cm="1">
        <f t="array" ref="AH167">IF($A167&lt;=time_horizon,INDEX(V$7:V$507,time_horizon-$A167+1),0)</f>
        <v>0</v>
      </c>
      <c r="AI167" s="17" cm="1">
        <f t="array" ref="AI167">IF($A167&lt;=time_horizon,INDEX(W$7:W$507,time_horizon-$A167+1),0)</f>
        <v>0</v>
      </c>
      <c r="AJ167" s="17">
        <f t="shared" si="32"/>
        <v>8.0822163213617543E-2</v>
      </c>
    </row>
    <row r="168" spans="1:36" x14ac:dyDescent="0.2">
      <c r="A168" s="96">
        <v>161</v>
      </c>
      <c r="B168" s="3">
        <f>inventory[[#This Row],[Integrated_rad_forcing]]</f>
        <v>4.9737988655509097E-10</v>
      </c>
      <c r="C168" s="3">
        <f>inventory[[#This Row],[Temp_change]]</f>
        <v>6.8721505422847625E-13</v>
      </c>
      <c r="E168" s="118">
        <f>inventory[[#This Row],[CO2_net]]+inventory[[#This Row],[CH4_net]]*GWP_CH4+inventory[[#This Row],[gas1_net]]*GWP_gas1+inventory[[#This Row],[gas2_net]]*GWP_gas2+inventory[[#This Row],[gas3_net]]*GWP_gas3</f>
        <v>4918.8111920297824</v>
      </c>
      <c r="F168" s="118">
        <f>inventory[[#This Row],[CO2_net]]+inventory[[#This Row],[CH4_net]]*GTP_CH4+inventory[[#This Row],[gas1_net]]*GTP_gas1+inventory[[#This Row],[gas2_net]]*GTP_gas2+inventory[[#This Row],[gas3_net]]*GTP_gas3</f>
        <v>2570.9331000621351</v>
      </c>
      <c r="G168" s="199">
        <f t="shared" si="33"/>
        <v>3737.1632297981578</v>
      </c>
      <c r="H168" s="200">
        <f t="shared" si="34"/>
        <v>1306.4736670107745</v>
      </c>
      <c r="I168" s="201">
        <f t="shared" si="35"/>
        <v>5423.343368260822</v>
      </c>
      <c r="J168" s="201">
        <f t="shared" si="36"/>
        <v>1257.4044943823701</v>
      </c>
      <c r="K168" s="199">
        <f>K167+(inventory[[#This Row],[CO2_flux]]*Z168+inventory[[#This Row],[CH4_flux]]*AA168+inventory[[#This Row],[Gas1_flux]]*AB168+inventory[[#This Row],[Gas2_flux]]*AC168+inventory[[#This Row],[Gas3_flux]]*AD168+inventory[[#This Row],[Other_radfor]])/AGWP_CO2</f>
        <v>217.55715512859908</v>
      </c>
      <c r="L168" s="201">
        <f>L167+(inventory[[#This Row],[CO2_flux]]*AE168+inventory[[#This Row],[CH4_flux]]*AF168+inventory[[#This Row],[Gas1_flux]]*AG168+inventory[[#This Row],[Gas2_flux]]*AH168+inventory[[#This Row],[Gas3_flux]]*AI168+inventory[[#This Row],[Other_radfor]]*AJ168)/AGTP_CO2</f>
        <v>312.57320143698166</v>
      </c>
      <c r="N168" s="16">
        <v>1.3309022270936616E-13</v>
      </c>
      <c r="O168" s="16">
        <v>2.6186798513293909E-12</v>
      </c>
      <c r="P168" s="16">
        <f t="shared" si="27"/>
        <v>3.1764430120396087E-11</v>
      </c>
      <c r="Q168" s="16">
        <f t="shared" si="38"/>
        <v>-3.5199999999999995E-12</v>
      </c>
      <c r="R168" s="182">
        <f t="shared" si="38"/>
        <v>-3.5199999999999995E-12</v>
      </c>
      <c r="S168" s="16">
        <v>5.2600758176843434E-16</v>
      </c>
      <c r="T168" s="16">
        <v>1.9103212633071242E-15</v>
      </c>
      <c r="U168" s="24">
        <f t="shared" si="28"/>
        <v>9.031828545727765E-14</v>
      </c>
      <c r="V168" s="24">
        <f t="shared" si="29"/>
        <v>-2.4889127760177839E-15</v>
      </c>
      <c r="W168" s="24">
        <f t="shared" si="30"/>
        <v>1.9961676140799759E-14</v>
      </c>
      <c r="Y168" s="16">
        <f t="shared" si="31"/>
        <v>0</v>
      </c>
      <c r="Z168" s="187" cm="1">
        <f t="array" ref="Z168">IF($A168&lt;=time_horizon,INDEX(N$7:N$507,time_horizon-$A168+1),0)</f>
        <v>0</v>
      </c>
      <c r="AA168" s="184" cm="1">
        <f t="array" ref="AA168">IF($A168&lt;=time_horizon,INDEX(O$7:O$507,time_horizon-$A168+1),0)</f>
        <v>0</v>
      </c>
      <c r="AB168" s="184" cm="1">
        <f t="array" ref="AB168">IF($A168&lt;=time_horizon,INDEX(P$7:P$507,time_horizon-$A168+1),0)</f>
        <v>0</v>
      </c>
      <c r="AC168" s="184" cm="1">
        <f t="array" ref="AC168">IF($A168&lt;=time_horizon,INDEX(Q$7:Q$507,time_horizon-$A168+1),0)</f>
        <v>0</v>
      </c>
      <c r="AD168" s="185" cm="1">
        <f t="array" ref="AD168">IF($A168&lt;=time_horizon,INDEX(R$7:R$507,time_horizon-$A168+1),0)</f>
        <v>0</v>
      </c>
      <c r="AE168" s="17" cm="1">
        <f t="array" ref="AE168">IF($A168&lt;=time_horizon,INDEX(S$7:S$507,time_horizon-$A168+1),0)</f>
        <v>0</v>
      </c>
      <c r="AF168" s="17" cm="1">
        <f t="array" ref="AF168">IF($A168&lt;=time_horizon,INDEX(T$7:T$507,time_horizon-$A168+1),0)</f>
        <v>0</v>
      </c>
      <c r="AG168" s="17" cm="1">
        <f t="array" ref="AG168">IF($A168&lt;=time_horizon,INDEX(U$7:U$507,time_horizon-$A168+1),0)</f>
        <v>0</v>
      </c>
      <c r="AH168" s="17" cm="1">
        <f t="array" ref="AH168">IF($A168&lt;=time_horizon,INDEX(V$7:V$507,time_horizon-$A168+1),0)</f>
        <v>0</v>
      </c>
      <c r="AI168" s="17" cm="1">
        <f t="array" ref="AI168">IF($A168&lt;=time_horizon,INDEX(W$7:W$507,time_horizon-$A168+1),0)</f>
        <v>0</v>
      </c>
      <c r="AJ168" s="17">
        <f t="shared" si="32"/>
        <v>8.0822163213617543E-2</v>
      </c>
    </row>
    <row r="169" spans="1:36" x14ac:dyDescent="0.2">
      <c r="A169" s="96">
        <v>162</v>
      </c>
      <c r="B169" s="3">
        <f>inventory[[#This Row],[Integrated_rad_forcing]]</f>
        <v>4.9776985455835742E-10</v>
      </c>
      <c r="C169" s="3">
        <f>inventory[[#This Row],[Temp_change]]</f>
        <v>6.8106391751560193E-13</v>
      </c>
      <c r="E169" s="118">
        <f>inventory[[#This Row],[CO2_net]]+inventory[[#This Row],[CH4_net]]*GWP_CH4+inventory[[#This Row],[gas1_net]]*GWP_gas1+inventory[[#This Row],[gas2_net]]*GWP_gas2+inventory[[#This Row],[gas3_net]]*GWP_gas3</f>
        <v>4918.8111920297824</v>
      </c>
      <c r="F169" s="118">
        <f>inventory[[#This Row],[CO2_net]]+inventory[[#This Row],[CH4_net]]*GTP_CH4+inventory[[#This Row],[gas1_net]]*GTP_gas1+inventory[[#This Row],[gas2_net]]*GTP_gas2+inventory[[#This Row],[gas3_net]]*GTP_gas3</f>
        <v>2570.9331000621351</v>
      </c>
      <c r="G169" s="199">
        <f t="shared" si="33"/>
        <v>3721.9955205845799</v>
      </c>
      <c r="H169" s="200">
        <f t="shared" si="34"/>
        <v>1295.1665767181244</v>
      </c>
      <c r="I169" s="201">
        <f t="shared" si="35"/>
        <v>5427.5955112234124</v>
      </c>
      <c r="J169" s="201">
        <f t="shared" si="36"/>
        <v>1246.1496959015483</v>
      </c>
      <c r="K169" s="199">
        <f>K168+(inventory[[#This Row],[CO2_flux]]*Z169+inventory[[#This Row],[CH4_flux]]*AA169+inventory[[#This Row],[Gas1_flux]]*AB169+inventory[[#This Row],[Gas2_flux]]*AC169+inventory[[#This Row],[Gas3_flux]]*AD169+inventory[[#This Row],[Other_radfor]])/AGWP_CO2</f>
        <v>217.55715512859908</v>
      </c>
      <c r="L169" s="201">
        <f>L168+(inventory[[#This Row],[CO2_flux]]*AE169+inventory[[#This Row],[CH4_flux]]*AF169+inventory[[#This Row],[Gas1_flux]]*AG169+inventory[[#This Row],[Gas2_flux]]*AH169+inventory[[#This Row],[Gas3_flux]]*AI169+inventory[[#This Row],[Other_radfor]]*AJ169)/AGTP_CO2</f>
        <v>312.57320143698166</v>
      </c>
      <c r="N169" s="16">
        <v>1.3373735992035187E-13</v>
      </c>
      <c r="O169" s="16">
        <v>2.6186803173917301E-12</v>
      </c>
      <c r="P169" s="16">
        <f t="shared" si="27"/>
        <v>3.1858362000033745E-11</v>
      </c>
      <c r="Q169" s="16">
        <f t="shared" si="38"/>
        <v>-3.5199999999999995E-12</v>
      </c>
      <c r="R169" s="182">
        <f t="shared" si="38"/>
        <v>-3.5199999999999995E-12</v>
      </c>
      <c r="S169" s="16">
        <v>5.2585044252869597E-16</v>
      </c>
      <c r="T169" s="16">
        <v>1.9055914413289277E-15</v>
      </c>
      <c r="U169" s="24">
        <f t="shared" si="28"/>
        <v>8.9825886899298646E-14</v>
      </c>
      <c r="V169" s="24">
        <f t="shared" si="29"/>
        <v>-2.4828421221953087E-15</v>
      </c>
      <c r="W169" s="24">
        <f t="shared" si="30"/>
        <v>1.9772191846416743E-14</v>
      </c>
      <c r="Y169" s="16">
        <f t="shared" si="31"/>
        <v>0</v>
      </c>
      <c r="Z169" s="187" cm="1">
        <f t="array" ref="Z169">IF($A169&lt;=time_horizon,INDEX(N$7:N$507,time_horizon-$A169+1),0)</f>
        <v>0</v>
      </c>
      <c r="AA169" s="184" cm="1">
        <f t="array" ref="AA169">IF($A169&lt;=time_horizon,INDEX(O$7:O$507,time_horizon-$A169+1),0)</f>
        <v>0</v>
      </c>
      <c r="AB169" s="184" cm="1">
        <f t="array" ref="AB169">IF($A169&lt;=time_horizon,INDEX(P$7:P$507,time_horizon-$A169+1),0)</f>
        <v>0</v>
      </c>
      <c r="AC169" s="184" cm="1">
        <f t="array" ref="AC169">IF($A169&lt;=time_horizon,INDEX(Q$7:Q$507,time_horizon-$A169+1),0)</f>
        <v>0</v>
      </c>
      <c r="AD169" s="185" cm="1">
        <f t="array" ref="AD169">IF($A169&lt;=time_horizon,INDEX(R$7:R$507,time_horizon-$A169+1),0)</f>
        <v>0</v>
      </c>
      <c r="AE169" s="17" cm="1">
        <f t="array" ref="AE169">IF($A169&lt;=time_horizon,INDEX(S$7:S$507,time_horizon-$A169+1),0)</f>
        <v>0</v>
      </c>
      <c r="AF169" s="17" cm="1">
        <f t="array" ref="AF169">IF($A169&lt;=time_horizon,INDEX(T$7:T$507,time_horizon-$A169+1),0)</f>
        <v>0</v>
      </c>
      <c r="AG169" s="17" cm="1">
        <f t="array" ref="AG169">IF($A169&lt;=time_horizon,INDEX(U$7:U$507,time_horizon-$A169+1),0)</f>
        <v>0</v>
      </c>
      <c r="AH169" s="17" cm="1">
        <f t="array" ref="AH169">IF($A169&lt;=time_horizon,INDEX(V$7:V$507,time_horizon-$A169+1),0)</f>
        <v>0</v>
      </c>
      <c r="AI169" s="17" cm="1">
        <f t="array" ref="AI169">IF($A169&lt;=time_horizon,INDEX(W$7:W$507,time_horizon-$A169+1),0)</f>
        <v>0</v>
      </c>
      <c r="AJ169" s="17">
        <f t="shared" si="32"/>
        <v>8.0822163213617543E-2</v>
      </c>
    </row>
    <row r="170" spans="1:36" x14ac:dyDescent="0.2">
      <c r="A170" s="96">
        <v>163</v>
      </c>
      <c r="B170" s="3">
        <f>inventory[[#This Row],[Integrated_rad_forcing]]</f>
        <v>4.9815257545737378E-10</v>
      </c>
      <c r="C170" s="3">
        <f>inventory[[#This Row],[Temp_change]]</f>
        <v>6.7502245936992887E-13</v>
      </c>
      <c r="E170" s="118">
        <f>inventory[[#This Row],[CO2_net]]+inventory[[#This Row],[CH4_net]]*GWP_CH4+inventory[[#This Row],[gas1_net]]*GWP_gas1+inventory[[#This Row],[gas2_net]]*GWP_gas2+inventory[[#This Row],[gas3_net]]*GWP_gas3</f>
        <v>4918.8111920297824</v>
      </c>
      <c r="F170" s="118">
        <f>inventory[[#This Row],[CO2_net]]+inventory[[#This Row],[CH4_net]]*GTP_CH4+inventory[[#This Row],[gas1_net]]*GTP_gas1+inventory[[#This Row],[gas2_net]]*GTP_gas2+inventory[[#This Row],[gas3_net]]*GTP_gas3</f>
        <v>2570.9331000621351</v>
      </c>
      <c r="G170" s="199">
        <f t="shared" si="33"/>
        <v>3706.9425986634469</v>
      </c>
      <c r="H170" s="200">
        <f t="shared" si="34"/>
        <v>1284.0544177234644</v>
      </c>
      <c r="I170" s="201">
        <f t="shared" si="35"/>
        <v>5431.7686330276556</v>
      </c>
      <c r="J170" s="201">
        <f t="shared" si="36"/>
        <v>1235.0955774298266</v>
      </c>
      <c r="K170" s="199">
        <f>K169+(inventory[[#This Row],[CO2_flux]]*Z170+inventory[[#This Row],[CH4_flux]]*AA170+inventory[[#This Row],[Gas1_flux]]*AB170+inventory[[#This Row],[Gas2_flux]]*AC170+inventory[[#This Row],[Gas3_flux]]*AD170+inventory[[#This Row],[Other_radfor]])/AGWP_CO2</f>
        <v>217.55715512859908</v>
      </c>
      <c r="L170" s="201">
        <f>L169+(inventory[[#This Row],[CO2_flux]]*AE170+inventory[[#This Row],[CH4_flux]]*AF170+inventory[[#This Row],[Gas1_flux]]*AG170+inventory[[#This Row],[Gas2_flux]]*AH170+inventory[[#This Row],[Gas3_flux]]*AI170+inventory[[#This Row],[Other_radfor]]*AJ170)/AGTP_CO2</f>
        <v>312.57320143698166</v>
      </c>
      <c r="N170" s="16">
        <v>1.3438367662800732E-13</v>
      </c>
      <c r="O170" s="16">
        <v>2.6186807473440159E-12</v>
      </c>
      <c r="P170" s="16">
        <f t="shared" si="27"/>
        <v>3.1951520782163559E-11</v>
      </c>
      <c r="Q170" s="16">
        <f t="shared" si="38"/>
        <v>-3.5199999999999995E-12</v>
      </c>
      <c r="R170" s="182">
        <f t="shared" si="38"/>
        <v>-3.5199999999999995E-12</v>
      </c>
      <c r="S170" s="16">
        <v>5.2569614655950085E-16</v>
      </c>
      <c r="T170" s="16">
        <v>1.9008786106113716E-15</v>
      </c>
      <c r="U170" s="24">
        <f t="shared" si="28"/>
        <v>8.9336928876862819E-14</v>
      </c>
      <c r="V170" s="24">
        <f t="shared" si="29"/>
        <v>-2.4767862903119484E-15</v>
      </c>
      <c r="W170" s="24">
        <f t="shared" si="30"/>
        <v>1.9586264015903044E-14</v>
      </c>
      <c r="Y170" s="16">
        <f t="shared" si="31"/>
        <v>0</v>
      </c>
      <c r="Z170" s="187" cm="1">
        <f t="array" ref="Z170">IF($A170&lt;=time_horizon,INDEX(N$7:N$507,time_horizon-$A170+1),0)</f>
        <v>0</v>
      </c>
      <c r="AA170" s="184" cm="1">
        <f t="array" ref="AA170">IF($A170&lt;=time_horizon,INDEX(O$7:O$507,time_horizon-$A170+1),0)</f>
        <v>0</v>
      </c>
      <c r="AB170" s="184" cm="1">
        <f t="array" ref="AB170">IF($A170&lt;=time_horizon,INDEX(P$7:P$507,time_horizon-$A170+1),0)</f>
        <v>0</v>
      </c>
      <c r="AC170" s="184" cm="1">
        <f t="array" ref="AC170">IF($A170&lt;=time_horizon,INDEX(Q$7:Q$507,time_horizon-$A170+1),0)</f>
        <v>0</v>
      </c>
      <c r="AD170" s="185" cm="1">
        <f t="array" ref="AD170">IF($A170&lt;=time_horizon,INDEX(R$7:R$507,time_horizon-$A170+1),0)</f>
        <v>0</v>
      </c>
      <c r="AE170" s="17" cm="1">
        <f t="array" ref="AE170">IF($A170&lt;=time_horizon,INDEX(S$7:S$507,time_horizon-$A170+1),0)</f>
        <v>0</v>
      </c>
      <c r="AF170" s="17" cm="1">
        <f t="array" ref="AF170">IF($A170&lt;=time_horizon,INDEX(T$7:T$507,time_horizon-$A170+1),0)</f>
        <v>0</v>
      </c>
      <c r="AG170" s="17" cm="1">
        <f t="array" ref="AG170">IF($A170&lt;=time_horizon,INDEX(U$7:U$507,time_horizon-$A170+1),0)</f>
        <v>0</v>
      </c>
      <c r="AH170" s="17" cm="1">
        <f t="array" ref="AH170">IF($A170&lt;=time_horizon,INDEX(V$7:V$507,time_horizon-$A170+1),0)</f>
        <v>0</v>
      </c>
      <c r="AI170" s="17" cm="1">
        <f t="array" ref="AI170">IF($A170&lt;=time_horizon,INDEX(W$7:W$507,time_horizon-$A170+1),0)</f>
        <v>0</v>
      </c>
      <c r="AJ170" s="17">
        <f t="shared" si="32"/>
        <v>8.0822163213617543E-2</v>
      </c>
    </row>
    <row r="171" spans="1:36" x14ac:dyDescent="0.2">
      <c r="A171" s="96">
        <v>164</v>
      </c>
      <c r="B171" s="3">
        <f>inventory[[#This Row],[Integrated_rad_forcing]]</f>
        <v>4.9852819786854341E-10</v>
      </c>
      <c r="C171" s="3">
        <f>inventory[[#This Row],[Temp_change]]</f>
        <v>6.6908836203630579E-13</v>
      </c>
      <c r="E171" s="118">
        <f>inventory[[#This Row],[CO2_net]]+inventory[[#This Row],[CH4_net]]*GWP_CH4+inventory[[#This Row],[gas1_net]]*GWP_gas1+inventory[[#This Row],[gas2_net]]*GWP_gas2+inventory[[#This Row],[gas3_net]]*GWP_gas3</f>
        <v>4918.8111920297824</v>
      </c>
      <c r="F171" s="118">
        <f>inventory[[#This Row],[CO2_net]]+inventory[[#This Row],[CH4_net]]*GTP_CH4+inventory[[#This Row],[gas1_net]]*GTP_gas1+inventory[[#This Row],[gas2_net]]*GTP_gas2+inventory[[#This Row],[gas3_net]]*GTP_gas3</f>
        <v>2570.9331000621351</v>
      </c>
      <c r="G171" s="199">
        <f t="shared" si="33"/>
        <v>3692.0034776324787</v>
      </c>
      <c r="H171" s="200">
        <f t="shared" si="34"/>
        <v>1273.1333481072015</v>
      </c>
      <c r="I171" s="201">
        <f t="shared" si="35"/>
        <v>5435.8643541608444</v>
      </c>
      <c r="J171" s="201">
        <f t="shared" si="36"/>
        <v>1224.2378981466259</v>
      </c>
      <c r="K171" s="199">
        <f>K170+(inventory[[#This Row],[CO2_flux]]*Z171+inventory[[#This Row],[CH4_flux]]*AA171+inventory[[#This Row],[Gas1_flux]]*AB171+inventory[[#This Row],[Gas2_flux]]*AC171+inventory[[#This Row],[Gas3_flux]]*AD171+inventory[[#This Row],[Other_radfor]])/AGWP_CO2</f>
        <v>217.55715512859908</v>
      </c>
      <c r="L171" s="201">
        <f>L170+(inventory[[#This Row],[CO2_flux]]*AE171+inventory[[#This Row],[CH4_flux]]*AF171+inventory[[#This Row],[Gas1_flux]]*AG171+inventory[[#This Row],[Gas2_flux]]*AH171+inventory[[#This Row],[Gas3_flux]]*AI171+inventory[[#This Row],[Other_radfor]]*AJ171)/AGTP_CO2</f>
        <v>312.57320143698166</v>
      </c>
      <c r="N171" s="16">
        <v>1.3502917884254754E-13</v>
      </c>
      <c r="O171" s="16">
        <v>2.6186811439840198E-12</v>
      </c>
      <c r="P171" s="16">
        <f t="shared" si="27"/>
        <v>3.2043912829691929E-11</v>
      </c>
      <c r="Q171" s="16">
        <f t="shared" si="38"/>
        <v>-3.5199999999999995E-12</v>
      </c>
      <c r="R171" s="182">
        <f t="shared" si="38"/>
        <v>-3.5199999999999995E-12</v>
      </c>
      <c r="S171" s="16">
        <v>5.2554460460175345E-16</v>
      </c>
      <c r="T171" s="16">
        <v>1.8961823078944856E-15</v>
      </c>
      <c r="U171" s="24">
        <f t="shared" si="28"/>
        <v>8.88513845673735E-14</v>
      </c>
      <c r="V171" s="24">
        <f t="shared" si="29"/>
        <v>-2.4707452424799632E-15</v>
      </c>
      <c r="W171" s="24">
        <f t="shared" si="30"/>
        <v>1.9403815972435432E-14</v>
      </c>
      <c r="Y171" s="16">
        <f t="shared" si="31"/>
        <v>0</v>
      </c>
      <c r="Z171" s="187" cm="1">
        <f t="array" ref="Z171">IF($A171&lt;=time_horizon,INDEX(N$7:N$507,time_horizon-$A171+1),0)</f>
        <v>0</v>
      </c>
      <c r="AA171" s="184" cm="1">
        <f t="array" ref="AA171">IF($A171&lt;=time_horizon,INDEX(O$7:O$507,time_horizon-$A171+1),0)</f>
        <v>0</v>
      </c>
      <c r="AB171" s="184" cm="1">
        <f t="array" ref="AB171">IF($A171&lt;=time_horizon,INDEX(P$7:P$507,time_horizon-$A171+1),0)</f>
        <v>0</v>
      </c>
      <c r="AC171" s="184" cm="1">
        <f t="array" ref="AC171">IF($A171&lt;=time_horizon,INDEX(Q$7:Q$507,time_horizon-$A171+1),0)</f>
        <v>0</v>
      </c>
      <c r="AD171" s="185" cm="1">
        <f t="array" ref="AD171">IF($A171&lt;=time_horizon,INDEX(R$7:R$507,time_horizon-$A171+1),0)</f>
        <v>0</v>
      </c>
      <c r="AE171" s="17" cm="1">
        <f t="array" ref="AE171">IF($A171&lt;=time_horizon,INDEX(S$7:S$507,time_horizon-$A171+1),0)</f>
        <v>0</v>
      </c>
      <c r="AF171" s="17" cm="1">
        <f t="array" ref="AF171">IF($A171&lt;=time_horizon,INDEX(T$7:T$507,time_horizon-$A171+1),0)</f>
        <v>0</v>
      </c>
      <c r="AG171" s="17" cm="1">
        <f t="array" ref="AG171">IF($A171&lt;=time_horizon,INDEX(U$7:U$507,time_horizon-$A171+1),0)</f>
        <v>0</v>
      </c>
      <c r="AH171" s="17" cm="1">
        <f t="array" ref="AH171">IF($A171&lt;=time_horizon,INDEX(V$7:V$507,time_horizon-$A171+1),0)</f>
        <v>0</v>
      </c>
      <c r="AI171" s="17" cm="1">
        <f t="array" ref="AI171">IF($A171&lt;=time_horizon,INDEX(W$7:W$507,time_horizon-$A171+1),0)</f>
        <v>0</v>
      </c>
      <c r="AJ171" s="17">
        <f t="shared" si="32"/>
        <v>8.0822163213617543E-2</v>
      </c>
    </row>
    <row r="172" spans="1:36" x14ac:dyDescent="0.2">
      <c r="A172" s="96">
        <v>165</v>
      </c>
      <c r="B172" s="3">
        <f>inventory[[#This Row],[Integrated_rad_forcing]]</f>
        <v>4.9889686722943476E-10</v>
      </c>
      <c r="C172" s="3">
        <f>inventory[[#This Row],[Temp_change]]</f>
        <v>6.6325935823701685E-13</v>
      </c>
      <c r="E172" s="118">
        <f>inventory[[#This Row],[CO2_net]]+inventory[[#This Row],[CH4_net]]*GWP_CH4+inventory[[#This Row],[gas1_net]]*GWP_gas1+inventory[[#This Row],[gas2_net]]*GWP_gas2+inventory[[#This Row],[gas3_net]]*GWP_gas3</f>
        <v>4918.8111920297824</v>
      </c>
      <c r="F172" s="118">
        <f>inventory[[#This Row],[CO2_net]]+inventory[[#This Row],[CH4_net]]*GTP_CH4+inventory[[#This Row],[gas1_net]]*GTP_gas1+inventory[[#This Row],[gas2_net]]*GTP_gas2+inventory[[#This Row],[gas3_net]]*GTP_gas3</f>
        <v>2570.9331000621351</v>
      </c>
      <c r="G172" s="199">
        <f t="shared" si="33"/>
        <v>3677.177176489703</v>
      </c>
      <c r="H172" s="200">
        <f t="shared" si="34"/>
        <v>1262.3995980952116</v>
      </c>
      <c r="I172" s="201">
        <f t="shared" si="35"/>
        <v>5439.8842604488118</v>
      </c>
      <c r="J172" s="201">
        <f t="shared" si="36"/>
        <v>1213.5725095904534</v>
      </c>
      <c r="K172" s="199">
        <f>K171+(inventory[[#This Row],[CO2_flux]]*Z172+inventory[[#This Row],[CH4_flux]]*AA172+inventory[[#This Row],[Gas1_flux]]*AB172+inventory[[#This Row],[Gas2_flux]]*AC172+inventory[[#This Row],[Gas3_flux]]*AD172+inventory[[#This Row],[Other_radfor]])/AGWP_CO2</f>
        <v>217.55715512859908</v>
      </c>
      <c r="L172" s="201">
        <f>L171+(inventory[[#This Row],[CO2_flux]]*AE172+inventory[[#This Row],[CH4_flux]]*AF172+inventory[[#This Row],[Gas1_flux]]*AG172+inventory[[#This Row],[Gas2_flux]]*AH172+inventory[[#This Row],[Gas3_flux]]*AI172+inventory[[#This Row],[Other_radfor]]*AJ172)/AGTP_CO2</f>
        <v>312.57320143698166</v>
      </c>
      <c r="N172" s="16">
        <v>1.3567387245280641E-13</v>
      </c>
      <c r="O172" s="16">
        <v>2.6186815098927449E-12</v>
      </c>
      <c r="P172" s="16">
        <f t="shared" si="27"/>
        <v>3.213554445315593E-11</v>
      </c>
      <c r="Q172" s="16">
        <f t="shared" si="38"/>
        <v>-3.5199999999999995E-12</v>
      </c>
      <c r="R172" s="182">
        <f t="shared" si="38"/>
        <v>-3.5199999999999995E-12</v>
      </c>
      <c r="S172" s="16">
        <v>5.2539572987648647E-16</v>
      </c>
      <c r="T172" s="16">
        <v>1.8915021036360635E-15</v>
      </c>
      <c r="U172" s="24">
        <f t="shared" si="28"/>
        <v>8.836922736518493E-14</v>
      </c>
      <c r="V172" s="24">
        <f t="shared" si="29"/>
        <v>-2.4647189410989402E-15</v>
      </c>
      <c r="W172" s="24">
        <f t="shared" si="30"/>
        <v>1.9224772720543492E-14</v>
      </c>
      <c r="Y172" s="16">
        <f t="shared" si="31"/>
        <v>0</v>
      </c>
      <c r="Z172" s="187" cm="1">
        <f t="array" ref="Z172">IF($A172&lt;=time_horizon,INDEX(N$7:N$507,time_horizon-$A172+1),0)</f>
        <v>0</v>
      </c>
      <c r="AA172" s="184" cm="1">
        <f t="array" ref="AA172">IF($A172&lt;=time_horizon,INDEX(O$7:O$507,time_horizon-$A172+1),0)</f>
        <v>0</v>
      </c>
      <c r="AB172" s="184" cm="1">
        <f t="array" ref="AB172">IF($A172&lt;=time_horizon,INDEX(P$7:P$507,time_horizon-$A172+1),0)</f>
        <v>0</v>
      </c>
      <c r="AC172" s="184" cm="1">
        <f t="array" ref="AC172">IF($A172&lt;=time_horizon,INDEX(Q$7:Q$507,time_horizon-$A172+1),0)</f>
        <v>0</v>
      </c>
      <c r="AD172" s="185" cm="1">
        <f t="array" ref="AD172">IF($A172&lt;=time_horizon,INDEX(R$7:R$507,time_horizon-$A172+1),0)</f>
        <v>0</v>
      </c>
      <c r="AE172" s="17" cm="1">
        <f t="array" ref="AE172">IF($A172&lt;=time_horizon,INDEX(S$7:S$507,time_horizon-$A172+1),0)</f>
        <v>0</v>
      </c>
      <c r="AF172" s="17" cm="1">
        <f t="array" ref="AF172">IF($A172&lt;=time_horizon,INDEX(T$7:T$507,time_horizon-$A172+1),0)</f>
        <v>0</v>
      </c>
      <c r="AG172" s="17" cm="1">
        <f t="array" ref="AG172">IF($A172&lt;=time_horizon,INDEX(U$7:U$507,time_horizon-$A172+1),0)</f>
        <v>0</v>
      </c>
      <c r="AH172" s="17" cm="1">
        <f t="array" ref="AH172">IF($A172&lt;=time_horizon,INDEX(V$7:V$507,time_horizon-$A172+1),0)</f>
        <v>0</v>
      </c>
      <c r="AI172" s="17" cm="1">
        <f t="array" ref="AI172">IF($A172&lt;=time_horizon,INDEX(W$7:W$507,time_horizon-$A172+1),0)</f>
        <v>0</v>
      </c>
      <c r="AJ172" s="17">
        <f t="shared" si="32"/>
        <v>8.0822163213617543E-2</v>
      </c>
    </row>
    <row r="173" spans="1:36" x14ac:dyDescent="0.2">
      <c r="A173" s="96">
        <v>166</v>
      </c>
      <c r="B173" s="3">
        <f>inventory[[#This Row],[Integrated_rad_forcing]]</f>
        <v>4.9925872586793632E-10</v>
      </c>
      <c r="C173" s="3">
        <f>inventory[[#This Row],[Temp_change]]</f>
        <v>6.5753323006441105E-13</v>
      </c>
      <c r="E173" s="118">
        <f>inventory[[#This Row],[CO2_net]]+inventory[[#This Row],[CH4_net]]*GWP_CH4+inventory[[#This Row],[gas1_net]]*GWP_gas1+inventory[[#This Row],[gas2_net]]*GWP_gas2+inventory[[#This Row],[gas3_net]]*GWP_gas3</f>
        <v>4918.8111920297824</v>
      </c>
      <c r="F173" s="118">
        <f>inventory[[#This Row],[CO2_net]]+inventory[[#This Row],[CH4_net]]*GTP_CH4+inventory[[#This Row],[gas1_net]]*GTP_gas1+inventory[[#This Row],[gas2_net]]*GTP_gas2+inventory[[#This Row],[gas3_net]]*GTP_gas3</f>
        <v>2570.9331000621351</v>
      </c>
      <c r="G173" s="199">
        <f t="shared" si="33"/>
        <v>3662.4627197537761</v>
      </c>
      <c r="H173" s="200">
        <f t="shared" si="34"/>
        <v>1251.8494689799013</v>
      </c>
      <c r="I173" s="201">
        <f t="shared" si="35"/>
        <v>5443.8299038099813</v>
      </c>
      <c r="J173" s="201">
        <f t="shared" si="36"/>
        <v>1203.0953536327345</v>
      </c>
      <c r="K173" s="199">
        <f>K172+(inventory[[#This Row],[CO2_flux]]*Z173+inventory[[#This Row],[CH4_flux]]*AA173+inventory[[#This Row],[Gas1_flux]]*AB173+inventory[[#This Row],[Gas2_flux]]*AC173+inventory[[#This Row],[Gas3_flux]]*AD173+inventory[[#This Row],[Other_radfor]])/AGWP_CO2</f>
        <v>217.55715512859908</v>
      </c>
      <c r="L173" s="201">
        <f>L172+(inventory[[#This Row],[CO2_flux]]*AE173+inventory[[#This Row],[CH4_flux]]*AF173+inventory[[#This Row],[Gas1_flux]]*AG173+inventory[[#This Row],[Gas2_flux]]*AH173+inventory[[#This Row],[Gas3_flux]]*AI173+inventory[[#This Row],[Other_radfor]]*AJ173)/AGTP_CO2</f>
        <v>312.57320143698166</v>
      </c>
      <c r="N173" s="16">
        <v>1.3631776322941001E-13</v>
      </c>
      <c r="O173" s="16">
        <v>2.61868184745122E-12</v>
      </c>
      <c r="P173" s="16">
        <f t="shared" si="27"/>
        <v>3.2226421911154363E-11</v>
      </c>
      <c r="Q173" s="16">
        <f t="shared" si="38"/>
        <v>-3.5199999999999995E-12</v>
      </c>
      <c r="R173" s="182">
        <f t="shared" si="38"/>
        <v>-3.5199999999999995E-12</v>
      </c>
      <c r="S173" s="16">
        <v>5.2524943801766947E-16</v>
      </c>
      <c r="T173" s="16">
        <v>1.8868375994151186E-15</v>
      </c>
      <c r="U173" s="24">
        <f t="shared" si="28"/>
        <v>8.7890430879844528E-14</v>
      </c>
      <c r="V173" s="24">
        <f t="shared" si="29"/>
        <v>-2.4587073488332141E-15</v>
      </c>
      <c r="W173" s="24">
        <f t="shared" si="30"/>
        <v>1.9049060909185951E-14</v>
      </c>
      <c r="Y173" s="16">
        <f t="shared" si="31"/>
        <v>0</v>
      </c>
      <c r="Z173" s="187" cm="1">
        <f t="array" ref="Z173">IF($A173&lt;=time_horizon,INDEX(N$7:N$507,time_horizon-$A173+1),0)</f>
        <v>0</v>
      </c>
      <c r="AA173" s="184" cm="1">
        <f t="array" ref="AA173">IF($A173&lt;=time_horizon,INDEX(O$7:O$507,time_horizon-$A173+1),0)</f>
        <v>0</v>
      </c>
      <c r="AB173" s="184" cm="1">
        <f t="array" ref="AB173">IF($A173&lt;=time_horizon,INDEX(P$7:P$507,time_horizon-$A173+1),0)</f>
        <v>0</v>
      </c>
      <c r="AC173" s="184" cm="1">
        <f t="array" ref="AC173">IF($A173&lt;=time_horizon,INDEX(Q$7:Q$507,time_horizon-$A173+1),0)</f>
        <v>0</v>
      </c>
      <c r="AD173" s="185" cm="1">
        <f t="array" ref="AD173">IF($A173&lt;=time_horizon,INDEX(R$7:R$507,time_horizon-$A173+1),0)</f>
        <v>0</v>
      </c>
      <c r="AE173" s="17" cm="1">
        <f t="array" ref="AE173">IF($A173&lt;=time_horizon,INDEX(S$7:S$507,time_horizon-$A173+1),0)</f>
        <v>0</v>
      </c>
      <c r="AF173" s="17" cm="1">
        <f t="array" ref="AF173">IF($A173&lt;=time_horizon,INDEX(T$7:T$507,time_horizon-$A173+1),0)</f>
        <v>0</v>
      </c>
      <c r="AG173" s="17" cm="1">
        <f t="array" ref="AG173">IF($A173&lt;=time_horizon,INDEX(U$7:U$507,time_horizon-$A173+1),0)</f>
        <v>0</v>
      </c>
      <c r="AH173" s="17" cm="1">
        <f t="array" ref="AH173">IF($A173&lt;=time_horizon,INDEX(V$7:V$507,time_horizon-$A173+1),0)</f>
        <v>0</v>
      </c>
      <c r="AI173" s="17" cm="1">
        <f t="array" ref="AI173">IF($A173&lt;=time_horizon,INDEX(W$7:W$507,time_horizon-$A173+1),0)</f>
        <v>0</v>
      </c>
      <c r="AJ173" s="17">
        <f t="shared" si="32"/>
        <v>8.0822163213617543E-2</v>
      </c>
    </row>
    <row r="174" spans="1:36" x14ac:dyDescent="0.2">
      <c r="A174" s="96">
        <v>167</v>
      </c>
      <c r="B174" s="3">
        <f>inventory[[#This Row],[Integrated_rad_forcing]]</f>
        <v>4.9961391306989735E-10</v>
      </c>
      <c r="C174" s="3">
        <f>inventory[[#This Row],[Temp_change]]</f>
        <v>6.5190780789791921E-13</v>
      </c>
      <c r="E174" s="118">
        <f>inventory[[#This Row],[CO2_net]]+inventory[[#This Row],[CH4_net]]*GWP_CH4+inventory[[#This Row],[gas1_net]]*GWP_gas1+inventory[[#This Row],[gas2_net]]*GWP_gas2+inventory[[#This Row],[gas3_net]]*GWP_gas3</f>
        <v>4918.8111920297824</v>
      </c>
      <c r="F174" s="118">
        <f>inventory[[#This Row],[CO2_net]]+inventory[[#This Row],[CH4_net]]*GTP_CH4+inventory[[#This Row],[gas1_net]]*GTP_gas1+inventory[[#This Row],[gas2_net]]*GTP_gas2+inventory[[#This Row],[gas3_net]]*GTP_gas3</f>
        <v>2570.9331000621351</v>
      </c>
      <c r="G174" s="199">
        <f t="shared" si="33"/>
        <v>3647.8591375769747</v>
      </c>
      <c r="H174" s="200">
        <f t="shared" si="34"/>
        <v>1241.4793320427632</v>
      </c>
      <c r="I174" s="201">
        <f t="shared" si="35"/>
        <v>5447.7028029929143</v>
      </c>
      <c r="J174" s="201">
        <f t="shared" si="36"/>
        <v>1192.8024604962675</v>
      </c>
      <c r="K174" s="199">
        <f>K173+(inventory[[#This Row],[CO2_flux]]*Z174+inventory[[#This Row],[CH4_flux]]*AA174+inventory[[#This Row],[Gas1_flux]]*AB174+inventory[[#This Row],[Gas2_flux]]*AC174+inventory[[#This Row],[Gas3_flux]]*AD174+inventory[[#This Row],[Other_radfor]])/AGWP_CO2</f>
        <v>217.55715512859908</v>
      </c>
      <c r="L174" s="201">
        <f>L173+(inventory[[#This Row],[CO2_flux]]*AE174+inventory[[#This Row],[CH4_flux]]*AF174+inventory[[#This Row],[Gas1_flux]]*AG174+inventory[[#This Row],[Gas2_flux]]*AH174+inventory[[#This Row],[Gas3_flux]]*AI174+inventory[[#This Row],[Other_radfor]]*AJ174)/AGTP_CO2</f>
        <v>312.57320143698166</v>
      </c>
      <c r="N174" s="16">
        <v>1.3696085682786451E-13</v>
      </c>
      <c r="O174" s="16">
        <v>2.6186821588559955E-12</v>
      </c>
      <c r="P174" s="16">
        <f t="shared" si="27"/>
        <v>3.2316551410775208E-11</v>
      </c>
      <c r="Q174" s="16">
        <f t="shared" si="38"/>
        <v>-3.5199999999999995E-12</v>
      </c>
      <c r="R174" s="182">
        <f t="shared" si="38"/>
        <v>-3.5199999999999995E-12</v>
      </c>
      <c r="S174" s="16">
        <v>5.2510564700682749E-16</v>
      </c>
      <c r="T174" s="16">
        <v>1.882188425535292E-15</v>
      </c>
      <c r="U174" s="24">
        <f t="shared" si="28"/>
        <v>8.7414968934347359E-14</v>
      </c>
      <c r="V174" s="24">
        <f t="shared" si="29"/>
        <v>-2.4527104285918E-15</v>
      </c>
      <c r="W174" s="24">
        <f t="shared" si="30"/>
        <v>1.8876608795636346E-14</v>
      </c>
      <c r="Y174" s="16">
        <f t="shared" si="31"/>
        <v>0</v>
      </c>
      <c r="Z174" s="187" cm="1">
        <f t="array" ref="Z174">IF($A174&lt;=time_horizon,INDEX(N$7:N$507,time_horizon-$A174+1),0)</f>
        <v>0</v>
      </c>
      <c r="AA174" s="184" cm="1">
        <f t="array" ref="AA174">IF($A174&lt;=time_horizon,INDEX(O$7:O$507,time_horizon-$A174+1),0)</f>
        <v>0</v>
      </c>
      <c r="AB174" s="184" cm="1">
        <f t="array" ref="AB174">IF($A174&lt;=time_horizon,INDEX(P$7:P$507,time_horizon-$A174+1),0)</f>
        <v>0</v>
      </c>
      <c r="AC174" s="184" cm="1">
        <f t="array" ref="AC174">IF($A174&lt;=time_horizon,INDEX(Q$7:Q$507,time_horizon-$A174+1),0)</f>
        <v>0</v>
      </c>
      <c r="AD174" s="185" cm="1">
        <f t="array" ref="AD174">IF($A174&lt;=time_horizon,INDEX(R$7:R$507,time_horizon-$A174+1),0)</f>
        <v>0</v>
      </c>
      <c r="AE174" s="17" cm="1">
        <f t="array" ref="AE174">IF($A174&lt;=time_horizon,INDEX(S$7:S$507,time_horizon-$A174+1),0)</f>
        <v>0</v>
      </c>
      <c r="AF174" s="17" cm="1">
        <f t="array" ref="AF174">IF($A174&lt;=time_horizon,INDEX(T$7:T$507,time_horizon-$A174+1),0)</f>
        <v>0</v>
      </c>
      <c r="AG174" s="17" cm="1">
        <f t="array" ref="AG174">IF($A174&lt;=time_horizon,INDEX(U$7:U$507,time_horizon-$A174+1),0)</f>
        <v>0</v>
      </c>
      <c r="AH174" s="17" cm="1">
        <f t="array" ref="AH174">IF($A174&lt;=time_horizon,INDEX(V$7:V$507,time_horizon-$A174+1),0)</f>
        <v>0</v>
      </c>
      <c r="AI174" s="17" cm="1">
        <f t="array" ref="AI174">IF($A174&lt;=time_horizon,INDEX(W$7:W$507,time_horizon-$A174+1),0)</f>
        <v>0</v>
      </c>
      <c r="AJ174" s="17">
        <f t="shared" si="32"/>
        <v>8.0822163213617543E-2</v>
      </c>
    </row>
    <row r="175" spans="1:36" x14ac:dyDescent="0.2">
      <c r="A175" s="96">
        <v>168</v>
      </c>
      <c r="B175" s="3">
        <f>inventory[[#This Row],[Integrated_rad_forcing]]</f>
        <v>4.9996256514528616E-10</v>
      </c>
      <c r="C175" s="3">
        <f>inventory[[#This Row],[Temp_change]]</f>
        <v>6.4638096934491762E-13</v>
      </c>
      <c r="E175" s="118">
        <f>inventory[[#This Row],[CO2_net]]+inventory[[#This Row],[CH4_net]]*GWP_CH4+inventory[[#This Row],[gas1_net]]*GWP_gas1+inventory[[#This Row],[gas2_net]]*GWP_gas2+inventory[[#This Row],[gas3_net]]*GWP_gas3</f>
        <v>4918.8111920297824</v>
      </c>
      <c r="F175" s="118">
        <f>inventory[[#This Row],[CO2_net]]+inventory[[#This Row],[CH4_net]]*GTP_CH4+inventory[[#This Row],[gas1_net]]*GTP_gas1+inventory[[#This Row],[gas2_net]]*GTP_gas2+inventory[[#This Row],[gas3_net]]*GTP_gas3</f>
        <v>2570.9331000621351</v>
      </c>
      <c r="G175" s="199">
        <f t="shared" si="33"/>
        <v>3633.3654658511232</v>
      </c>
      <c r="H175" s="200">
        <f t="shared" si="34"/>
        <v>1231.2856274793482</v>
      </c>
      <c r="I175" s="201">
        <f t="shared" si="35"/>
        <v>5451.504444297685</v>
      </c>
      <c r="J175" s="201">
        <f t="shared" si="36"/>
        <v>1182.6899468173115</v>
      </c>
      <c r="K175" s="199">
        <f>K174+(inventory[[#This Row],[CO2_flux]]*Z175+inventory[[#This Row],[CH4_flux]]*AA175+inventory[[#This Row],[Gas1_flux]]*AB175+inventory[[#This Row],[Gas2_flux]]*AC175+inventory[[#This Row],[Gas3_flux]]*AD175+inventory[[#This Row],[Other_radfor]])/AGWP_CO2</f>
        <v>217.55715512859908</v>
      </c>
      <c r="L175" s="201">
        <f>L174+(inventory[[#This Row],[CO2_flux]]*AE175+inventory[[#This Row],[CH4_flux]]*AF175+inventory[[#This Row],[Gas1_flux]]*AG175+inventory[[#This Row],[Gas2_flux]]*AH175+inventory[[#This Row],[Gas3_flux]]*AI175+inventory[[#This Row],[Other_radfor]]*AJ175)/AGTP_CO2</f>
        <v>312.57320143698166</v>
      </c>
      <c r="N175" s="16">
        <v>1.3760315879156102E-13</v>
      </c>
      <c r="O175" s="16">
        <v>2.618682446133434E-12</v>
      </c>
      <c r="P175" s="16">
        <f t="shared" si="27"/>
        <v>3.2405939108019599E-11</v>
      </c>
      <c r="Q175" s="16">
        <f t="shared" si="38"/>
        <v>-3.5199999999999995E-12</v>
      </c>
      <c r="R175" s="182">
        <f t="shared" si="38"/>
        <v>-3.5199999999999995E-12</v>
      </c>
      <c r="S175" s="16">
        <v>5.2496427710942242E-16</v>
      </c>
      <c r="T175" s="16">
        <v>1.8775542388128585E-15</v>
      </c>
      <c r="U175" s="24">
        <f t="shared" si="28"/>
        <v>8.6942815563403119E-14</v>
      </c>
      <c r="V175" s="24">
        <f t="shared" si="29"/>
        <v>-2.446728143510557E-15</v>
      </c>
      <c r="W175" s="24">
        <f t="shared" si="30"/>
        <v>1.8707346210160476E-14</v>
      </c>
      <c r="Y175" s="16">
        <f t="shared" si="31"/>
        <v>0</v>
      </c>
      <c r="Z175" s="187" cm="1">
        <f t="array" ref="Z175">IF($A175&lt;=time_horizon,INDEX(N$7:N$507,time_horizon-$A175+1),0)</f>
        <v>0</v>
      </c>
      <c r="AA175" s="184" cm="1">
        <f t="array" ref="AA175">IF($A175&lt;=time_horizon,INDEX(O$7:O$507,time_horizon-$A175+1),0)</f>
        <v>0</v>
      </c>
      <c r="AB175" s="184" cm="1">
        <f t="array" ref="AB175">IF($A175&lt;=time_horizon,INDEX(P$7:P$507,time_horizon-$A175+1),0)</f>
        <v>0</v>
      </c>
      <c r="AC175" s="184" cm="1">
        <f t="array" ref="AC175">IF($A175&lt;=time_horizon,INDEX(Q$7:Q$507,time_horizon-$A175+1),0)</f>
        <v>0</v>
      </c>
      <c r="AD175" s="185" cm="1">
        <f t="array" ref="AD175">IF($A175&lt;=time_horizon,INDEX(R$7:R$507,time_horizon-$A175+1),0)</f>
        <v>0</v>
      </c>
      <c r="AE175" s="17" cm="1">
        <f t="array" ref="AE175">IF($A175&lt;=time_horizon,INDEX(S$7:S$507,time_horizon-$A175+1),0)</f>
        <v>0</v>
      </c>
      <c r="AF175" s="17" cm="1">
        <f t="array" ref="AF175">IF($A175&lt;=time_horizon,INDEX(T$7:T$507,time_horizon-$A175+1),0)</f>
        <v>0</v>
      </c>
      <c r="AG175" s="17" cm="1">
        <f t="array" ref="AG175">IF($A175&lt;=time_horizon,INDEX(U$7:U$507,time_horizon-$A175+1),0)</f>
        <v>0</v>
      </c>
      <c r="AH175" s="17" cm="1">
        <f t="array" ref="AH175">IF($A175&lt;=time_horizon,INDEX(V$7:V$507,time_horizon-$A175+1),0)</f>
        <v>0</v>
      </c>
      <c r="AI175" s="17" cm="1">
        <f t="array" ref="AI175">IF($A175&lt;=time_horizon,INDEX(W$7:W$507,time_horizon-$A175+1),0)</f>
        <v>0</v>
      </c>
      <c r="AJ175" s="17">
        <f t="shared" si="32"/>
        <v>8.0822163213617543E-2</v>
      </c>
    </row>
    <row r="176" spans="1:36" x14ac:dyDescent="0.2">
      <c r="A176" s="96">
        <v>169</v>
      </c>
      <c r="B176" s="3">
        <f>inventory[[#This Row],[Integrated_rad_forcing]]</f>
        <v>5.0030481549290097E-10</v>
      </c>
      <c r="C176" s="3">
        <f>inventory[[#This Row],[Temp_change]]</f>
        <v>6.4095063820491467E-13</v>
      </c>
      <c r="E176" s="118">
        <f>inventory[[#This Row],[CO2_net]]+inventory[[#This Row],[CH4_net]]*GWP_CH4+inventory[[#This Row],[gas1_net]]*GWP_gas1+inventory[[#This Row],[gas2_net]]*GWP_gas2+inventory[[#This Row],[gas3_net]]*GWP_gas3</f>
        <v>4918.8111920297824</v>
      </c>
      <c r="F176" s="118">
        <f>inventory[[#This Row],[CO2_net]]+inventory[[#This Row],[CH4_net]]*GTP_CH4+inventory[[#This Row],[gas1_net]]*GTP_gas1+inventory[[#This Row],[gas2_net]]*GTP_gas2+inventory[[#This Row],[gas3_net]]*GTP_gas3</f>
        <v>2570.9331000621351</v>
      </c>
      <c r="G176" s="199">
        <f t="shared" si="33"/>
        <v>3618.980746306755</v>
      </c>
      <c r="H176" s="200">
        <f t="shared" si="34"/>
        <v>1221.2648633275319</v>
      </c>
      <c r="I176" s="201">
        <f t="shared" si="35"/>
        <v>5455.2362822814794</v>
      </c>
      <c r="J176" s="201">
        <f t="shared" si="36"/>
        <v>1172.7540137503474</v>
      </c>
      <c r="K176" s="199">
        <f>K175+(inventory[[#This Row],[CO2_flux]]*Z176+inventory[[#This Row],[CH4_flux]]*AA176+inventory[[#This Row],[Gas1_flux]]*AB176+inventory[[#This Row],[Gas2_flux]]*AC176+inventory[[#This Row],[Gas3_flux]]*AD176+inventory[[#This Row],[Other_radfor]])/AGWP_CO2</f>
        <v>217.55715512859908</v>
      </c>
      <c r="L176" s="201">
        <f>L175+(inventory[[#This Row],[CO2_flux]]*AE176+inventory[[#This Row],[CH4_flux]]*AF176+inventory[[#This Row],[Gas1_flux]]*AG176+inventory[[#This Row],[Gas2_flux]]*AH176+inventory[[#This Row],[Gas3_flux]]*AI176+inventory[[#This Row],[Other_radfor]]*AJ176)/AGTP_CO2</f>
        <v>312.57320143698166</v>
      </c>
      <c r="N176" s="16">
        <v>1.3824467455469953E-13</v>
      </c>
      <c r="O176" s="16">
        <v>2.6186827111528979E-12</v>
      </c>
      <c r="P176" s="16">
        <f t="shared" si="27"/>
        <v>3.2494591108222298E-11</v>
      </c>
      <c r="Q176" s="16">
        <f t="shared" si="38"/>
        <v>-3.5199999999999995E-12</v>
      </c>
      <c r="R176" s="182">
        <f t="shared" si="38"/>
        <v>-3.5199999999999995E-12</v>
      </c>
      <c r="S176" s="16">
        <v>5.2482525081294972E-16</v>
      </c>
      <c r="T176" s="16">
        <v>1.8729347205351449E-15</v>
      </c>
      <c r="U176" s="24">
        <f t="shared" si="28"/>
        <v>8.6473945011715783E-14</v>
      </c>
      <c r="V176" s="24">
        <f t="shared" si="29"/>
        <v>-2.4407604569363283E-15</v>
      </c>
      <c r="W176" s="24">
        <f t="shared" si="30"/>
        <v>1.8541204521468452E-14</v>
      </c>
      <c r="Y176" s="16">
        <f t="shared" si="31"/>
        <v>0</v>
      </c>
      <c r="Z176" s="187" cm="1">
        <f t="array" ref="Z176">IF($A176&lt;=time_horizon,INDEX(N$7:N$507,time_horizon-$A176+1),0)</f>
        <v>0</v>
      </c>
      <c r="AA176" s="184" cm="1">
        <f t="array" ref="AA176">IF($A176&lt;=time_horizon,INDEX(O$7:O$507,time_horizon-$A176+1),0)</f>
        <v>0</v>
      </c>
      <c r="AB176" s="184" cm="1">
        <f t="array" ref="AB176">IF($A176&lt;=time_horizon,INDEX(P$7:P$507,time_horizon-$A176+1),0)</f>
        <v>0</v>
      </c>
      <c r="AC176" s="184" cm="1">
        <f t="array" ref="AC176">IF($A176&lt;=time_horizon,INDEX(Q$7:Q$507,time_horizon-$A176+1),0)</f>
        <v>0</v>
      </c>
      <c r="AD176" s="185" cm="1">
        <f t="array" ref="AD176">IF($A176&lt;=time_horizon,INDEX(R$7:R$507,time_horizon-$A176+1),0)</f>
        <v>0</v>
      </c>
      <c r="AE176" s="17" cm="1">
        <f t="array" ref="AE176">IF($A176&lt;=time_horizon,INDEX(S$7:S$507,time_horizon-$A176+1),0)</f>
        <v>0</v>
      </c>
      <c r="AF176" s="17" cm="1">
        <f t="array" ref="AF176">IF($A176&lt;=time_horizon,INDEX(T$7:T$507,time_horizon-$A176+1),0)</f>
        <v>0</v>
      </c>
      <c r="AG176" s="17" cm="1">
        <f t="array" ref="AG176">IF($A176&lt;=time_horizon,INDEX(U$7:U$507,time_horizon-$A176+1),0)</f>
        <v>0</v>
      </c>
      <c r="AH176" s="17" cm="1">
        <f t="array" ref="AH176">IF($A176&lt;=time_horizon,INDEX(V$7:V$507,time_horizon-$A176+1),0)</f>
        <v>0</v>
      </c>
      <c r="AI176" s="17" cm="1">
        <f t="array" ref="AI176">IF($A176&lt;=time_horizon,INDEX(W$7:W$507,time_horizon-$A176+1),0)</f>
        <v>0</v>
      </c>
      <c r="AJ176" s="17">
        <f t="shared" si="32"/>
        <v>8.0822163213617543E-2</v>
      </c>
    </row>
    <row r="177" spans="1:36" x14ac:dyDescent="0.2">
      <c r="A177" s="96">
        <v>170</v>
      </c>
      <c r="B177" s="3">
        <f>inventory[[#This Row],[Integrated_rad_forcing]]</f>
        <v>5.006407946636613E-10</v>
      </c>
      <c r="C177" s="3">
        <f>inventory[[#This Row],[Temp_change]]</f>
        <v>6.3561478345653931E-13</v>
      </c>
      <c r="E177" s="118">
        <f>inventory[[#This Row],[CO2_net]]+inventory[[#This Row],[CH4_net]]*GWP_CH4+inventory[[#This Row],[gas1_net]]*GWP_gas1+inventory[[#This Row],[gas2_net]]*GWP_gas2+inventory[[#This Row],[gas3_net]]*GWP_gas3</f>
        <v>4918.8111920297824</v>
      </c>
      <c r="F177" s="118">
        <f>inventory[[#This Row],[CO2_net]]+inventory[[#This Row],[CH4_net]]*GTP_CH4+inventory[[#This Row],[gas1_net]]*GTP_gas1+inventory[[#This Row],[gas2_net]]*GTP_gas2+inventory[[#This Row],[gas3_net]]*GTP_gas3</f>
        <v>2570.9331000621351</v>
      </c>
      <c r="G177" s="199">
        <f t="shared" si="33"/>
        <v>3604.7040266057338</v>
      </c>
      <c r="H177" s="200">
        <f t="shared" si="34"/>
        <v>1211.4136143998837</v>
      </c>
      <c r="I177" s="201">
        <f t="shared" si="35"/>
        <v>5458.8997404487109</v>
      </c>
      <c r="J177" s="201">
        <f t="shared" si="36"/>
        <v>1162.9909451145604</v>
      </c>
      <c r="K177" s="199">
        <f>K176+(inventory[[#This Row],[CO2_flux]]*Z177+inventory[[#This Row],[CH4_flux]]*AA177+inventory[[#This Row],[Gas1_flux]]*AB177+inventory[[#This Row],[Gas2_flux]]*AC177+inventory[[#This Row],[Gas3_flux]]*AD177+inventory[[#This Row],[Other_radfor]])/AGWP_CO2</f>
        <v>217.55715512859908</v>
      </c>
      <c r="L177" s="201">
        <f>L176+(inventory[[#This Row],[CO2_flux]]*AE177+inventory[[#This Row],[CH4_flux]]*AF177+inventory[[#This Row],[Gas1_flux]]*AG177+inventory[[#This Row],[Gas2_flux]]*AH177+inventory[[#This Row],[Gas3_flux]]*AI177+inventory[[#This Row],[Other_radfor]]*AJ177)/AGTP_CO2</f>
        <v>312.57320143698166</v>
      </c>
      <c r="N177" s="16">
        <v>1.3888540944513421E-13</v>
      </c>
      <c r="O177" s="16">
        <v>2.6186829556389132E-12</v>
      </c>
      <c r="P177" s="16">
        <f t="shared" si="27"/>
        <v>3.2582513466468663E-11</v>
      </c>
      <c r="Q177" s="16">
        <f t="shared" si="38"/>
        <v>-3.5199999999999995E-12</v>
      </c>
      <c r="R177" s="182">
        <f t="shared" si="38"/>
        <v>-3.5199999999999995E-12</v>
      </c>
      <c r="S177" s="16">
        <v>5.2468849276670335E-16</v>
      </c>
      <c r="T177" s="16">
        <v>1.8683295745762715E-15</v>
      </c>
      <c r="U177" s="24">
        <f t="shared" si="28"/>
        <v>8.6008331732275794E-14</v>
      </c>
      <c r="V177" s="24">
        <f t="shared" si="29"/>
        <v>-2.4348073324128355E-15</v>
      </c>
      <c r="W177" s="24">
        <f t="shared" si="30"/>
        <v>1.8378116602924536E-14</v>
      </c>
      <c r="Y177" s="16">
        <f t="shared" si="31"/>
        <v>0</v>
      </c>
      <c r="Z177" s="187" cm="1">
        <f t="array" ref="Z177">IF($A177&lt;=time_horizon,INDEX(N$7:N$507,time_horizon-$A177+1),0)</f>
        <v>0</v>
      </c>
      <c r="AA177" s="184" cm="1">
        <f t="array" ref="AA177">IF($A177&lt;=time_horizon,INDEX(O$7:O$507,time_horizon-$A177+1),0)</f>
        <v>0</v>
      </c>
      <c r="AB177" s="184" cm="1">
        <f t="array" ref="AB177">IF($A177&lt;=time_horizon,INDEX(P$7:P$507,time_horizon-$A177+1),0)</f>
        <v>0</v>
      </c>
      <c r="AC177" s="184" cm="1">
        <f t="array" ref="AC177">IF($A177&lt;=time_horizon,INDEX(Q$7:Q$507,time_horizon-$A177+1),0)</f>
        <v>0</v>
      </c>
      <c r="AD177" s="185" cm="1">
        <f t="array" ref="AD177">IF($A177&lt;=time_horizon,INDEX(R$7:R$507,time_horizon-$A177+1),0)</f>
        <v>0</v>
      </c>
      <c r="AE177" s="17" cm="1">
        <f t="array" ref="AE177">IF($A177&lt;=time_horizon,INDEX(S$7:S$507,time_horizon-$A177+1),0)</f>
        <v>0</v>
      </c>
      <c r="AF177" s="17" cm="1">
        <f t="array" ref="AF177">IF($A177&lt;=time_horizon,INDEX(T$7:T$507,time_horizon-$A177+1),0)</f>
        <v>0</v>
      </c>
      <c r="AG177" s="17" cm="1">
        <f t="array" ref="AG177">IF($A177&lt;=time_horizon,INDEX(U$7:U$507,time_horizon-$A177+1),0)</f>
        <v>0</v>
      </c>
      <c r="AH177" s="17" cm="1">
        <f t="array" ref="AH177">IF($A177&lt;=time_horizon,INDEX(V$7:V$507,time_horizon-$A177+1),0)</f>
        <v>0</v>
      </c>
      <c r="AI177" s="17" cm="1">
        <f t="array" ref="AI177">IF($A177&lt;=time_horizon,INDEX(W$7:W$507,time_horizon-$A177+1),0)</f>
        <v>0</v>
      </c>
      <c r="AJ177" s="17">
        <f t="shared" si="32"/>
        <v>8.0822163213617543E-2</v>
      </c>
    </row>
    <row r="178" spans="1:36" x14ac:dyDescent="0.2">
      <c r="A178" s="96">
        <v>171</v>
      </c>
      <c r="B178" s="3">
        <f>inventory[[#This Row],[Integrated_rad_forcing]]</f>
        <v>5.0097063042251609E-10</v>
      </c>
      <c r="C178" s="3">
        <f>inventory[[#This Row],[Temp_change]]</f>
        <v>6.3037141826683381E-13</v>
      </c>
      <c r="E178" s="118">
        <f>inventory[[#This Row],[CO2_net]]+inventory[[#This Row],[CH4_net]]*GWP_CH4+inventory[[#This Row],[gas1_net]]*GWP_gas1+inventory[[#This Row],[gas2_net]]*GWP_gas2+inventory[[#This Row],[gas3_net]]*GWP_gas3</f>
        <v>4918.8111920297824</v>
      </c>
      <c r="F178" s="118">
        <f>inventory[[#This Row],[CO2_net]]+inventory[[#This Row],[CH4_net]]*GTP_CH4+inventory[[#This Row],[gas1_net]]*GTP_gas1+inventory[[#This Row],[gas2_net]]*GTP_gas2+inventory[[#This Row],[gas3_net]]*GTP_gas3</f>
        <v>2570.9331000621351</v>
      </c>
      <c r="G178" s="199">
        <f t="shared" si="33"/>
        <v>3590.5343604276222</v>
      </c>
      <c r="H178" s="200">
        <f t="shared" si="34"/>
        <v>1201.7285212209026</v>
      </c>
      <c r="I178" s="201">
        <f t="shared" si="35"/>
        <v>5462.4962119260563</v>
      </c>
      <c r="J178" s="201">
        <f t="shared" si="36"/>
        <v>1153.3971055811328</v>
      </c>
      <c r="K178" s="199">
        <f>K177+(inventory[[#This Row],[CO2_flux]]*Z178+inventory[[#This Row],[CH4_flux]]*AA178+inventory[[#This Row],[Gas1_flux]]*AB178+inventory[[#This Row],[Gas2_flux]]*AC178+inventory[[#This Row],[Gas3_flux]]*AD178+inventory[[#This Row],[Other_radfor]])/AGWP_CO2</f>
        <v>217.55715512859908</v>
      </c>
      <c r="L178" s="201">
        <f>L177+(inventory[[#This Row],[CO2_flux]]*AE178+inventory[[#This Row],[CH4_flux]]*AF178+inventory[[#This Row],[Gas1_flux]]*AG178+inventory[[#This Row],[Gas2_flux]]*AH178+inventory[[#This Row],[Gas3_flux]]*AI178+inventory[[#This Row],[Other_radfor]]*AJ178)/AGTP_CO2</f>
        <v>312.57320143698166</v>
      </c>
      <c r="N178" s="16">
        <v>1.3952536868714214E-13</v>
      </c>
      <c r="O178" s="16">
        <v>2.6186831811823916E-12</v>
      </c>
      <c r="P178" s="16">
        <f t="shared" si="27"/>
        <v>3.2669712188008237E-11</v>
      </c>
      <c r="Q178" s="16">
        <f t="shared" si="38"/>
        <v>-3.5199999999999995E-12</v>
      </c>
      <c r="R178" s="182">
        <f t="shared" si="38"/>
        <v>-3.5199999999999995E-12</v>
      </c>
      <c r="S178" s="16">
        <v>5.2455392972316622E-16</v>
      </c>
      <c r="T178" s="16">
        <v>1.8637385256581136E-15</v>
      </c>
      <c r="U178" s="24">
        <f t="shared" si="28"/>
        <v>8.5545950384664969E-14</v>
      </c>
      <c r="V178" s="24">
        <f t="shared" si="29"/>
        <v>-2.4288687336681403E-15</v>
      </c>
      <c r="W178" s="24">
        <f t="shared" si="30"/>
        <v>1.8218016799498244E-14</v>
      </c>
      <c r="Y178" s="16">
        <f t="shared" si="31"/>
        <v>0</v>
      </c>
      <c r="Z178" s="187" cm="1">
        <f t="array" ref="Z178">IF($A178&lt;=time_horizon,INDEX(N$7:N$507,time_horizon-$A178+1),0)</f>
        <v>0</v>
      </c>
      <c r="AA178" s="184" cm="1">
        <f t="array" ref="AA178">IF($A178&lt;=time_horizon,INDEX(O$7:O$507,time_horizon-$A178+1),0)</f>
        <v>0</v>
      </c>
      <c r="AB178" s="184" cm="1">
        <f t="array" ref="AB178">IF($A178&lt;=time_horizon,INDEX(P$7:P$507,time_horizon-$A178+1),0)</f>
        <v>0</v>
      </c>
      <c r="AC178" s="184" cm="1">
        <f t="array" ref="AC178">IF($A178&lt;=time_horizon,INDEX(Q$7:Q$507,time_horizon-$A178+1),0)</f>
        <v>0</v>
      </c>
      <c r="AD178" s="185" cm="1">
        <f t="array" ref="AD178">IF($A178&lt;=time_horizon,INDEX(R$7:R$507,time_horizon-$A178+1),0)</f>
        <v>0</v>
      </c>
      <c r="AE178" s="17" cm="1">
        <f t="array" ref="AE178">IF($A178&lt;=time_horizon,INDEX(S$7:S$507,time_horizon-$A178+1),0)</f>
        <v>0</v>
      </c>
      <c r="AF178" s="17" cm="1">
        <f t="array" ref="AF178">IF($A178&lt;=time_horizon,INDEX(T$7:T$507,time_horizon-$A178+1),0)</f>
        <v>0</v>
      </c>
      <c r="AG178" s="17" cm="1">
        <f t="array" ref="AG178">IF($A178&lt;=time_horizon,INDEX(U$7:U$507,time_horizon-$A178+1),0)</f>
        <v>0</v>
      </c>
      <c r="AH178" s="17" cm="1">
        <f t="array" ref="AH178">IF($A178&lt;=time_horizon,INDEX(V$7:V$507,time_horizon-$A178+1),0)</f>
        <v>0</v>
      </c>
      <c r="AI178" s="17" cm="1">
        <f t="array" ref="AI178">IF($A178&lt;=time_horizon,INDEX(W$7:W$507,time_horizon-$A178+1),0)</f>
        <v>0</v>
      </c>
      <c r="AJ178" s="17">
        <f t="shared" si="32"/>
        <v>8.0822163213617543E-2</v>
      </c>
    </row>
    <row r="179" spans="1:36" x14ac:dyDescent="0.2">
      <c r="A179" s="96">
        <v>172</v>
      </c>
      <c r="B179" s="3">
        <f>inventory[[#This Row],[Integrated_rad_forcing]]</f>
        <v>5.0129444780899367E-10</v>
      </c>
      <c r="C179" s="3">
        <f>inventory[[#This Row],[Temp_change]]</f>
        <v>6.2521859902235091E-13</v>
      </c>
      <c r="E179" s="118">
        <f>inventory[[#This Row],[CO2_net]]+inventory[[#This Row],[CH4_net]]*GWP_CH4+inventory[[#This Row],[gas1_net]]*GWP_gas1+inventory[[#This Row],[gas2_net]]*GWP_gas2+inventory[[#This Row],[gas3_net]]*GWP_gas3</f>
        <v>4918.8111920297824</v>
      </c>
      <c r="F179" s="118">
        <f>inventory[[#This Row],[CO2_net]]+inventory[[#This Row],[CH4_net]]*GTP_CH4+inventory[[#This Row],[gas1_net]]*GTP_gas1+inventory[[#This Row],[gas2_net]]*GTP_gas2+inventory[[#This Row],[gas3_net]]*GTP_gas3</f>
        <v>2570.9331000621351</v>
      </c>
      <c r="G179" s="199">
        <f t="shared" si="33"/>
        <v>3576.4708075500066</v>
      </c>
      <c r="H179" s="200">
        <f t="shared" si="34"/>
        <v>1192.2062889698175</v>
      </c>
      <c r="I179" s="201">
        <f t="shared" si="35"/>
        <v>5466.0270601226812</v>
      </c>
      <c r="J179" s="201">
        <f t="shared" si="36"/>
        <v>1143.9689389004322</v>
      </c>
      <c r="K179" s="199">
        <f>K178+(inventory[[#This Row],[CO2_flux]]*Z179+inventory[[#This Row],[CH4_flux]]*AA179+inventory[[#This Row],[Gas1_flux]]*AB179+inventory[[#This Row],[Gas2_flux]]*AC179+inventory[[#This Row],[Gas3_flux]]*AD179+inventory[[#This Row],[Other_radfor]])/AGWP_CO2</f>
        <v>217.55715512859908</v>
      </c>
      <c r="L179" s="201">
        <f>L178+(inventory[[#This Row],[CO2_flux]]*AE179+inventory[[#This Row],[CH4_flux]]*AF179+inventory[[#This Row],[Gas1_flux]]*AG179+inventory[[#This Row],[Gas2_flux]]*AH179+inventory[[#This Row],[Gas3_flux]]*AI179+inventory[[#This Row],[Other_radfor]]*AJ179)/AGTP_CO2</f>
        <v>312.57320143698166</v>
      </c>
      <c r="N179" s="16">
        <v>1.4016455740411758E-13</v>
      </c>
      <c r="O179" s="16">
        <v>2.6186833892509821E-12</v>
      </c>
      <c r="P179" s="16">
        <f t="shared" si="27"/>
        <v>3.2756193228664934E-11</v>
      </c>
      <c r="Q179" s="16">
        <f t="shared" si="38"/>
        <v>-3.5199999999999995E-12</v>
      </c>
      <c r="R179" s="182">
        <f t="shared" si="38"/>
        <v>-3.5199999999999995E-12</v>
      </c>
      <c r="S179" s="16">
        <v>5.2442149048098109E-16</v>
      </c>
      <c r="T179" s="16">
        <v>1.8591613177453268E-15</v>
      </c>
      <c r="U179" s="24">
        <f t="shared" si="28"/>
        <v>8.5086775833374218E-14</v>
      </c>
      <c r="V179" s="24">
        <f t="shared" si="29"/>
        <v>-2.4229446246034809E-15</v>
      </c>
      <c r="W179" s="24">
        <f t="shared" si="30"/>
        <v>1.8060840895440577E-14</v>
      </c>
      <c r="Y179" s="16">
        <f t="shared" si="31"/>
        <v>0</v>
      </c>
      <c r="Z179" s="187" cm="1">
        <f t="array" ref="Z179">IF($A179&lt;=time_horizon,INDEX(N$7:N$507,time_horizon-$A179+1),0)</f>
        <v>0</v>
      </c>
      <c r="AA179" s="184" cm="1">
        <f t="array" ref="AA179">IF($A179&lt;=time_horizon,INDEX(O$7:O$507,time_horizon-$A179+1),0)</f>
        <v>0</v>
      </c>
      <c r="AB179" s="184" cm="1">
        <f t="array" ref="AB179">IF($A179&lt;=time_horizon,INDEX(P$7:P$507,time_horizon-$A179+1),0)</f>
        <v>0</v>
      </c>
      <c r="AC179" s="184" cm="1">
        <f t="array" ref="AC179">IF($A179&lt;=time_horizon,INDEX(Q$7:Q$507,time_horizon-$A179+1),0)</f>
        <v>0</v>
      </c>
      <c r="AD179" s="185" cm="1">
        <f t="array" ref="AD179">IF($A179&lt;=time_horizon,INDEX(R$7:R$507,time_horizon-$A179+1),0)</f>
        <v>0</v>
      </c>
      <c r="AE179" s="17" cm="1">
        <f t="array" ref="AE179">IF($A179&lt;=time_horizon,INDEX(S$7:S$507,time_horizon-$A179+1),0)</f>
        <v>0</v>
      </c>
      <c r="AF179" s="17" cm="1">
        <f t="array" ref="AF179">IF($A179&lt;=time_horizon,INDEX(T$7:T$507,time_horizon-$A179+1),0)</f>
        <v>0</v>
      </c>
      <c r="AG179" s="17" cm="1">
        <f t="array" ref="AG179">IF($A179&lt;=time_horizon,INDEX(U$7:U$507,time_horizon-$A179+1),0)</f>
        <v>0</v>
      </c>
      <c r="AH179" s="17" cm="1">
        <f t="array" ref="AH179">IF($A179&lt;=time_horizon,INDEX(V$7:V$507,time_horizon-$A179+1),0)</f>
        <v>0</v>
      </c>
      <c r="AI179" s="17" cm="1">
        <f t="array" ref="AI179">IF($A179&lt;=time_horizon,INDEX(W$7:W$507,time_horizon-$A179+1),0)</f>
        <v>0</v>
      </c>
      <c r="AJ179" s="17">
        <f t="shared" si="32"/>
        <v>8.0822163213617543E-2</v>
      </c>
    </row>
    <row r="180" spans="1:36" x14ac:dyDescent="0.2">
      <c r="A180" s="96">
        <v>173</v>
      </c>
      <c r="B180" s="3">
        <f>inventory[[#This Row],[Integrated_rad_forcing]]</f>
        <v>5.0161236919642846E-10</v>
      </c>
      <c r="C180" s="3">
        <f>inventory[[#This Row],[Temp_change]]</f>
        <v>6.2015442438157856E-13</v>
      </c>
      <c r="E180" s="118">
        <f>inventory[[#This Row],[CO2_net]]+inventory[[#This Row],[CH4_net]]*GWP_CH4+inventory[[#This Row],[gas1_net]]*GWP_gas1+inventory[[#This Row],[gas2_net]]*GWP_gas2+inventory[[#This Row],[gas3_net]]*GWP_gas3</f>
        <v>4918.8111920297824</v>
      </c>
      <c r="F180" s="118">
        <f>inventory[[#This Row],[CO2_net]]+inventory[[#This Row],[CH4_net]]*GTP_CH4+inventory[[#This Row],[gas1_net]]*GTP_gas1+inventory[[#This Row],[gas2_net]]*GTP_gas2+inventory[[#This Row],[gas3_net]]*GTP_gas3</f>
        <v>2570.9331000621351</v>
      </c>
      <c r="G180" s="199">
        <f t="shared" si="33"/>
        <v>3562.512433923047</v>
      </c>
      <c r="H180" s="200">
        <f t="shared" si="34"/>
        <v>1182.8436864296177</v>
      </c>
      <c r="I180" s="201">
        <f t="shared" si="35"/>
        <v>5469.4936193760414</v>
      </c>
      <c r="J180" s="201">
        <f t="shared" si="36"/>
        <v>1134.7029661682236</v>
      </c>
      <c r="K180" s="199">
        <f>K179+(inventory[[#This Row],[CO2_flux]]*Z180+inventory[[#This Row],[CH4_flux]]*AA180+inventory[[#This Row],[Gas1_flux]]*AB180+inventory[[#This Row],[Gas2_flux]]*AC180+inventory[[#This Row],[Gas3_flux]]*AD180+inventory[[#This Row],[Other_radfor]])/AGWP_CO2</f>
        <v>217.55715512859908</v>
      </c>
      <c r="L180" s="201">
        <f>L179+(inventory[[#This Row],[CO2_flux]]*AE180+inventory[[#This Row],[CH4_flux]]*AF180+inventory[[#This Row],[Gas1_flux]]*AG180+inventory[[#This Row],[Gas2_flux]]*AH180+inventory[[#This Row],[Gas3_flux]]*AI180+inventory[[#This Row],[Other_radfor]]*AJ180)/AGTP_CO2</f>
        <v>312.57320143698166</v>
      </c>
      <c r="N180" s="16">
        <v>1.4080298062119372E-13</v>
      </c>
      <c r="O180" s="16">
        <v>2.6186835811986221E-12</v>
      </c>
      <c r="P180" s="16">
        <f t="shared" si="27"/>
        <v>3.2841962495243813E-11</v>
      </c>
      <c r="Q180" s="16">
        <f t="shared" si="38"/>
        <v>-3.5199999999999995E-12</v>
      </c>
      <c r="R180" s="182">
        <f t="shared" si="38"/>
        <v>-3.5199999999999995E-12</v>
      </c>
      <c r="S180" s="16">
        <v>5.2429110582945932E-16</v>
      </c>
      <c r="T180" s="16">
        <v>1.8545977125641145E-15</v>
      </c>
      <c r="U180" s="24">
        <f t="shared" si="28"/>
        <v>8.4630783146133989E-14</v>
      </c>
      <c r="V180" s="24">
        <f t="shared" si="29"/>
        <v>-2.417034969283344E-15</v>
      </c>
      <c r="W180" s="24">
        <f t="shared" si="30"/>
        <v>1.790652608266961E-14</v>
      </c>
      <c r="Y180" s="16">
        <f t="shared" si="31"/>
        <v>0</v>
      </c>
      <c r="Z180" s="187" cm="1">
        <f t="array" ref="Z180">IF($A180&lt;=time_horizon,INDEX(N$7:N$507,time_horizon-$A180+1),0)</f>
        <v>0</v>
      </c>
      <c r="AA180" s="184" cm="1">
        <f t="array" ref="AA180">IF($A180&lt;=time_horizon,INDEX(O$7:O$507,time_horizon-$A180+1),0)</f>
        <v>0</v>
      </c>
      <c r="AB180" s="184" cm="1">
        <f t="array" ref="AB180">IF($A180&lt;=time_horizon,INDEX(P$7:P$507,time_horizon-$A180+1),0)</f>
        <v>0</v>
      </c>
      <c r="AC180" s="184" cm="1">
        <f t="array" ref="AC180">IF($A180&lt;=time_horizon,INDEX(Q$7:Q$507,time_horizon-$A180+1),0)</f>
        <v>0</v>
      </c>
      <c r="AD180" s="185" cm="1">
        <f t="array" ref="AD180">IF($A180&lt;=time_horizon,INDEX(R$7:R$507,time_horizon-$A180+1),0)</f>
        <v>0</v>
      </c>
      <c r="AE180" s="17" cm="1">
        <f t="array" ref="AE180">IF($A180&lt;=time_horizon,INDEX(S$7:S$507,time_horizon-$A180+1),0)</f>
        <v>0</v>
      </c>
      <c r="AF180" s="17" cm="1">
        <f t="array" ref="AF180">IF($A180&lt;=time_horizon,INDEX(T$7:T$507,time_horizon-$A180+1),0)</f>
        <v>0</v>
      </c>
      <c r="AG180" s="17" cm="1">
        <f t="array" ref="AG180">IF($A180&lt;=time_horizon,INDEX(U$7:U$507,time_horizon-$A180+1),0)</f>
        <v>0</v>
      </c>
      <c r="AH180" s="17" cm="1">
        <f t="array" ref="AH180">IF($A180&lt;=time_horizon,INDEX(V$7:V$507,time_horizon-$A180+1),0)</f>
        <v>0</v>
      </c>
      <c r="AI180" s="17" cm="1">
        <f t="array" ref="AI180">IF($A180&lt;=time_horizon,INDEX(W$7:W$507,time_horizon-$A180+1),0)</f>
        <v>0</v>
      </c>
      <c r="AJ180" s="17">
        <f t="shared" si="32"/>
        <v>8.0822163213617543E-2</v>
      </c>
    </row>
    <row r="181" spans="1:36" x14ac:dyDescent="0.2">
      <c r="A181" s="96">
        <v>174</v>
      </c>
      <c r="B181" s="3">
        <f>inventory[[#This Row],[Integrated_rad_forcing]]</f>
        <v>5.0192451434988909E-10</v>
      </c>
      <c r="C181" s="3">
        <f>inventory[[#This Row],[Temp_change]]</f>
        <v>6.1517703434821691E-13</v>
      </c>
      <c r="E181" s="118">
        <f>inventory[[#This Row],[CO2_net]]+inventory[[#This Row],[CH4_net]]*GWP_CH4+inventory[[#This Row],[gas1_net]]*GWP_gas1+inventory[[#This Row],[gas2_net]]*GWP_gas2+inventory[[#This Row],[gas3_net]]*GWP_gas3</f>
        <v>4918.8111920297824</v>
      </c>
      <c r="F181" s="118">
        <f>inventory[[#This Row],[CO2_net]]+inventory[[#This Row],[CH4_net]]*GTP_CH4+inventory[[#This Row],[gas1_net]]*GTP_gas1+inventory[[#This Row],[gas2_net]]*GTP_gas2+inventory[[#This Row],[gas3_net]]*GTP_gas3</f>
        <v>2570.9331000621351</v>
      </c>
      <c r="G181" s="199">
        <f t="shared" si="33"/>
        <v>3548.6583117384434</v>
      </c>
      <c r="H181" s="200">
        <f t="shared" si="34"/>
        <v>1173.6375449429145</v>
      </c>
      <c r="I181" s="201">
        <f t="shared" si="35"/>
        <v>5472.8971955835159</v>
      </c>
      <c r="J181" s="201">
        <f t="shared" si="36"/>
        <v>1125.5957841300342</v>
      </c>
      <c r="K181" s="199">
        <f>K180+(inventory[[#This Row],[CO2_flux]]*Z181+inventory[[#This Row],[CH4_flux]]*AA181+inventory[[#This Row],[Gas1_flux]]*AB181+inventory[[#This Row],[Gas2_flux]]*AC181+inventory[[#This Row],[Gas3_flux]]*AD181+inventory[[#This Row],[Other_radfor]])/AGWP_CO2</f>
        <v>217.55715512859908</v>
      </c>
      <c r="L181" s="201">
        <f>L180+(inventory[[#This Row],[CO2_flux]]*AE181+inventory[[#This Row],[CH4_flux]]*AF181+inventory[[#This Row],[Gas1_flux]]*AG181+inventory[[#This Row],[Gas2_flux]]*AH181+inventory[[#This Row],[Gas3_flux]]*AI181+inventory[[#This Row],[Other_radfor]]*AJ181)/AGTP_CO2</f>
        <v>312.57320143698166</v>
      </c>
      <c r="N181" s="16">
        <v>1.4144064326779394E-13</v>
      </c>
      <c r="O181" s="16">
        <v>2.6186837582743471E-12</v>
      </c>
      <c r="P181" s="16">
        <f t="shared" si="27"/>
        <v>3.292702584593454E-11</v>
      </c>
      <c r="Q181" s="16">
        <f t="shared" si="38"/>
        <v>-3.5199999999999995E-12</v>
      </c>
      <c r="R181" s="182">
        <f t="shared" si="38"/>
        <v>-3.5199999999999995E-12</v>
      </c>
      <c r="S181" s="16">
        <v>5.2416270849458807E-16</v>
      </c>
      <c r="T181" s="16">
        <v>1.8500474882352194E-15</v>
      </c>
      <c r="U181" s="24">
        <f t="shared" si="28"/>
        <v>8.4177947592257593E-14</v>
      </c>
      <c r="V181" s="24">
        <f t="shared" si="29"/>
        <v>-2.4111397319266271E-15</v>
      </c>
      <c r="W181" s="24">
        <f t="shared" si="30"/>
        <v>1.7755010929849898E-14</v>
      </c>
      <c r="Y181" s="16">
        <f t="shared" si="31"/>
        <v>0</v>
      </c>
      <c r="Z181" s="187" cm="1">
        <f t="array" ref="Z181">IF($A181&lt;=time_horizon,INDEX(N$7:N$507,time_horizon-$A181+1),0)</f>
        <v>0</v>
      </c>
      <c r="AA181" s="184" cm="1">
        <f t="array" ref="AA181">IF($A181&lt;=time_horizon,INDEX(O$7:O$507,time_horizon-$A181+1),0)</f>
        <v>0</v>
      </c>
      <c r="AB181" s="184" cm="1">
        <f t="array" ref="AB181">IF($A181&lt;=time_horizon,INDEX(P$7:P$507,time_horizon-$A181+1),0)</f>
        <v>0</v>
      </c>
      <c r="AC181" s="184" cm="1">
        <f t="array" ref="AC181">IF($A181&lt;=time_horizon,INDEX(Q$7:Q$507,time_horizon-$A181+1),0)</f>
        <v>0</v>
      </c>
      <c r="AD181" s="185" cm="1">
        <f t="array" ref="AD181">IF($A181&lt;=time_horizon,INDEX(R$7:R$507,time_horizon-$A181+1),0)</f>
        <v>0</v>
      </c>
      <c r="AE181" s="17" cm="1">
        <f t="array" ref="AE181">IF($A181&lt;=time_horizon,INDEX(S$7:S$507,time_horizon-$A181+1),0)</f>
        <v>0</v>
      </c>
      <c r="AF181" s="17" cm="1">
        <f t="array" ref="AF181">IF($A181&lt;=time_horizon,INDEX(T$7:T$507,time_horizon-$A181+1),0)</f>
        <v>0</v>
      </c>
      <c r="AG181" s="17" cm="1">
        <f t="array" ref="AG181">IF($A181&lt;=time_horizon,INDEX(U$7:U$507,time_horizon-$A181+1),0)</f>
        <v>0</v>
      </c>
      <c r="AH181" s="17" cm="1">
        <f t="array" ref="AH181">IF($A181&lt;=time_horizon,INDEX(V$7:V$507,time_horizon-$A181+1),0)</f>
        <v>0</v>
      </c>
      <c r="AI181" s="17" cm="1">
        <f t="array" ref="AI181">IF($A181&lt;=time_horizon,INDEX(W$7:W$507,time_horizon-$A181+1),0)</f>
        <v>0</v>
      </c>
      <c r="AJ181" s="17">
        <f t="shared" si="32"/>
        <v>8.0822163213617543E-2</v>
      </c>
    </row>
    <row r="182" spans="1:36" x14ac:dyDescent="0.2">
      <c r="A182" s="96">
        <v>175</v>
      </c>
      <c r="B182" s="3">
        <f>inventory[[#This Row],[Integrated_rad_forcing]]</f>
        <v>5.0223100048283963E-10</v>
      </c>
      <c r="C182" s="3">
        <f>inventory[[#This Row],[Temp_change]]</f>
        <v>6.102846093648488E-13</v>
      </c>
      <c r="E182" s="118">
        <f>inventory[[#This Row],[CO2_net]]+inventory[[#This Row],[CH4_net]]*GWP_CH4+inventory[[#This Row],[gas1_net]]*GWP_gas1+inventory[[#This Row],[gas2_net]]*GWP_gas2+inventory[[#This Row],[gas3_net]]*GWP_gas3</f>
        <v>4918.8111920297824</v>
      </c>
      <c r="F182" s="118">
        <f>inventory[[#This Row],[CO2_net]]+inventory[[#This Row],[CH4_net]]*GTP_CH4+inventory[[#This Row],[gas1_net]]*GTP_gas1+inventory[[#This Row],[gas2_net]]*GTP_gas2+inventory[[#This Row],[gas3_net]]*GTP_gas3</f>
        <v>2570.9331000621351</v>
      </c>
      <c r="G182" s="199">
        <f t="shared" si="33"/>
        <v>3534.9075194930638</v>
      </c>
      <c r="H182" s="200">
        <f t="shared" si="34"/>
        <v>1164.5847573752033</v>
      </c>
      <c r="I182" s="201">
        <f t="shared" si="35"/>
        <v>5476.2390668202361</v>
      </c>
      <c r="J182" s="201">
        <f t="shared" si="36"/>
        <v>1116.6440635228332</v>
      </c>
      <c r="K182" s="199">
        <f>K181+(inventory[[#This Row],[CO2_flux]]*Z182+inventory[[#This Row],[CH4_flux]]*AA182+inventory[[#This Row],[Gas1_flux]]*AB182+inventory[[#This Row],[Gas2_flux]]*AC182+inventory[[#This Row],[Gas3_flux]]*AD182+inventory[[#This Row],[Other_radfor]])/AGWP_CO2</f>
        <v>217.55715512859908</v>
      </c>
      <c r="L182" s="201">
        <f>L181+(inventory[[#This Row],[CO2_flux]]*AE182+inventory[[#This Row],[CH4_flux]]*AF182+inventory[[#This Row],[Gas1_flux]]*AG182+inventory[[#This Row],[Gas2_flux]]*AH182+inventory[[#This Row],[Gas3_flux]]*AI182+inventory[[#This Row],[Other_radfor]]*AJ182)/AGTP_CO2</f>
        <v>312.57320143698166</v>
      </c>
      <c r="N182" s="16">
        <v>1.4207755018011445E-13</v>
      </c>
      <c r="O182" s="16">
        <v>2.6186839216304181E-12</v>
      </c>
      <c r="P182" s="16">
        <f t="shared" si="27"/>
        <v>3.301138909071148E-11</v>
      </c>
      <c r="Q182" s="16">
        <f t="shared" si="38"/>
        <v>-3.5199999999999995E-12</v>
      </c>
      <c r="R182" s="182">
        <f t="shared" si="38"/>
        <v>-3.5199999999999995E-12</v>
      </c>
      <c r="S182" s="16">
        <v>5.2403623308649286E-16</v>
      </c>
      <c r="T182" s="16">
        <v>1.8455104380123539E-15</v>
      </c>
      <c r="U182" s="24">
        <f t="shared" si="28"/>
        <v>8.372824464099726E-14</v>
      </c>
      <c r="V182" s="24">
        <f t="shared" si="29"/>
        <v>-2.4052588768987675E-15</v>
      </c>
      <c r="W182" s="24">
        <f t="shared" si="30"/>
        <v>1.760623535215061E-14</v>
      </c>
      <c r="Y182" s="16">
        <f t="shared" si="31"/>
        <v>0</v>
      </c>
      <c r="Z182" s="187" cm="1">
        <f t="array" ref="Z182">IF($A182&lt;=time_horizon,INDEX(N$7:N$507,time_horizon-$A182+1),0)</f>
        <v>0</v>
      </c>
      <c r="AA182" s="184" cm="1">
        <f t="array" ref="AA182">IF($A182&lt;=time_horizon,INDEX(O$7:O$507,time_horizon-$A182+1),0)</f>
        <v>0</v>
      </c>
      <c r="AB182" s="184" cm="1">
        <f t="array" ref="AB182">IF($A182&lt;=time_horizon,INDEX(P$7:P$507,time_horizon-$A182+1),0)</f>
        <v>0</v>
      </c>
      <c r="AC182" s="184" cm="1">
        <f t="array" ref="AC182">IF($A182&lt;=time_horizon,INDEX(Q$7:Q$507,time_horizon-$A182+1),0)</f>
        <v>0</v>
      </c>
      <c r="AD182" s="185" cm="1">
        <f t="array" ref="AD182">IF($A182&lt;=time_horizon,INDEX(R$7:R$507,time_horizon-$A182+1),0)</f>
        <v>0</v>
      </c>
      <c r="AE182" s="17" cm="1">
        <f t="array" ref="AE182">IF($A182&lt;=time_horizon,INDEX(S$7:S$507,time_horizon-$A182+1),0)</f>
        <v>0</v>
      </c>
      <c r="AF182" s="17" cm="1">
        <f t="array" ref="AF182">IF($A182&lt;=time_horizon,INDEX(T$7:T$507,time_horizon-$A182+1),0)</f>
        <v>0</v>
      </c>
      <c r="AG182" s="17" cm="1">
        <f t="array" ref="AG182">IF($A182&lt;=time_horizon,INDEX(U$7:U$507,time_horizon-$A182+1),0)</f>
        <v>0</v>
      </c>
      <c r="AH182" s="17" cm="1">
        <f t="array" ref="AH182">IF($A182&lt;=time_horizon,INDEX(V$7:V$507,time_horizon-$A182+1),0)</f>
        <v>0</v>
      </c>
      <c r="AI182" s="17" cm="1">
        <f t="array" ref="AI182">IF($A182&lt;=time_horizon,INDEX(W$7:W$507,time_horizon-$A182+1),0)</f>
        <v>0</v>
      </c>
      <c r="AJ182" s="17">
        <f t="shared" si="32"/>
        <v>8.0822163213617543E-2</v>
      </c>
    </row>
    <row r="183" spans="1:36" x14ac:dyDescent="0.2">
      <c r="A183" s="96">
        <v>176</v>
      </c>
      <c r="B183" s="3">
        <f>inventory[[#This Row],[Integrated_rad_forcing]]</f>
        <v>5.0253194231256019E-10</v>
      </c>
      <c r="C183" s="3">
        <f>inventory[[#This Row],[Temp_change]]</f>
        <v>6.0547536942655227E-13</v>
      </c>
      <c r="E183" s="118">
        <f>inventory[[#This Row],[CO2_net]]+inventory[[#This Row],[CH4_net]]*GWP_CH4+inventory[[#This Row],[gas1_net]]*GWP_gas1+inventory[[#This Row],[gas2_net]]*GWP_gas2+inventory[[#This Row],[gas3_net]]*GWP_gas3</f>
        <v>4918.8111920297824</v>
      </c>
      <c r="F183" s="118">
        <f>inventory[[#This Row],[CO2_net]]+inventory[[#This Row],[CH4_net]]*GTP_CH4+inventory[[#This Row],[gas1_net]]*GTP_gas1+inventory[[#This Row],[gas2_net]]*GTP_gas2+inventory[[#This Row],[gas3_net]]*GTP_gas3</f>
        <v>2570.9331000621351</v>
      </c>
      <c r="G183" s="199">
        <f t="shared" si="33"/>
        <v>3521.259142047425</v>
      </c>
      <c r="H183" s="200">
        <f t="shared" si="34"/>
        <v>1155.6822770860467</v>
      </c>
      <c r="I183" s="201">
        <f t="shared" si="35"/>
        <v>5479.5204839433754</v>
      </c>
      <c r="J183" s="201">
        <f t="shared" si="36"/>
        <v>1107.8445474532002</v>
      </c>
      <c r="K183" s="199">
        <f>K182+(inventory[[#This Row],[CO2_flux]]*Z183+inventory[[#This Row],[CH4_flux]]*AA183+inventory[[#This Row],[Gas1_flux]]*AB183+inventory[[#This Row],[Gas2_flux]]*AC183+inventory[[#This Row],[Gas3_flux]]*AD183+inventory[[#This Row],[Other_radfor]])/AGWP_CO2</f>
        <v>217.55715512859908</v>
      </c>
      <c r="L183" s="201">
        <f>L182+(inventory[[#This Row],[CO2_flux]]*AE183+inventory[[#This Row],[CH4_flux]]*AF183+inventory[[#This Row],[Gas1_flux]]*AG183+inventory[[#This Row],[Gas2_flux]]*AH183+inventory[[#This Row],[Gas3_flux]]*AI183+inventory[[#This Row],[Other_radfor]]*AJ183)/AGTP_CO2</f>
        <v>312.57320143698166</v>
      </c>
      <c r="N183" s="16">
        <v>1.4271370610354016E-13</v>
      </c>
      <c r="O183" s="16">
        <v>2.6186840723298208E-12</v>
      </c>
      <c r="P183" s="16">
        <f t="shared" si="27"/>
        <v>3.3095057991730557E-11</v>
      </c>
      <c r="Q183" s="16">
        <f t="shared" si="38"/>
        <v>-3.5199999999999995E-12</v>
      </c>
      <c r="R183" s="182">
        <f t="shared" si="38"/>
        <v>-3.5199999999999995E-12</v>
      </c>
      <c r="S183" s="16">
        <v>5.239116160483193E-16</v>
      </c>
      <c r="T183" s="16">
        <v>1.8409863691179464E-15</v>
      </c>
      <c r="U183" s="24">
        <f t="shared" si="28"/>
        <v>8.3281649959912896E-14</v>
      </c>
      <c r="V183" s="24">
        <f t="shared" si="29"/>
        <v>-2.3993923687047319E-15</v>
      </c>
      <c r="W183" s="24">
        <f t="shared" si="30"/>
        <v>1.7460140581667562E-14</v>
      </c>
      <c r="Y183" s="16">
        <f t="shared" si="31"/>
        <v>0</v>
      </c>
      <c r="Z183" s="187" cm="1">
        <f t="array" ref="Z183">IF($A183&lt;=time_horizon,INDEX(N$7:N$507,time_horizon-$A183+1),0)</f>
        <v>0</v>
      </c>
      <c r="AA183" s="184" cm="1">
        <f t="array" ref="AA183">IF($A183&lt;=time_horizon,INDEX(O$7:O$507,time_horizon-$A183+1),0)</f>
        <v>0</v>
      </c>
      <c r="AB183" s="184" cm="1">
        <f t="array" ref="AB183">IF($A183&lt;=time_horizon,INDEX(P$7:P$507,time_horizon-$A183+1),0)</f>
        <v>0</v>
      </c>
      <c r="AC183" s="184" cm="1">
        <f t="array" ref="AC183">IF($A183&lt;=time_horizon,INDEX(Q$7:Q$507,time_horizon-$A183+1),0)</f>
        <v>0</v>
      </c>
      <c r="AD183" s="185" cm="1">
        <f t="array" ref="AD183">IF($A183&lt;=time_horizon,INDEX(R$7:R$507,time_horizon-$A183+1),0)</f>
        <v>0</v>
      </c>
      <c r="AE183" s="17" cm="1">
        <f t="array" ref="AE183">IF($A183&lt;=time_horizon,INDEX(S$7:S$507,time_horizon-$A183+1),0)</f>
        <v>0</v>
      </c>
      <c r="AF183" s="17" cm="1">
        <f t="array" ref="AF183">IF($A183&lt;=time_horizon,INDEX(T$7:T$507,time_horizon-$A183+1),0)</f>
        <v>0</v>
      </c>
      <c r="AG183" s="17" cm="1">
        <f t="array" ref="AG183">IF($A183&lt;=time_horizon,INDEX(U$7:U$507,time_horizon-$A183+1),0)</f>
        <v>0</v>
      </c>
      <c r="AH183" s="17" cm="1">
        <f t="array" ref="AH183">IF($A183&lt;=time_horizon,INDEX(V$7:V$507,time_horizon-$A183+1),0)</f>
        <v>0</v>
      </c>
      <c r="AI183" s="17" cm="1">
        <f t="array" ref="AI183">IF($A183&lt;=time_horizon,INDEX(W$7:W$507,time_horizon-$A183+1),0)</f>
        <v>0</v>
      </c>
      <c r="AJ183" s="17">
        <f t="shared" si="32"/>
        <v>8.0822163213617543E-2</v>
      </c>
    </row>
    <row r="184" spans="1:36" x14ac:dyDescent="0.2">
      <c r="A184" s="96">
        <v>177</v>
      </c>
      <c r="B184" s="3">
        <f>inventory[[#This Row],[Integrated_rad_forcing]]</f>
        <v>5.0282745211435453E-10</v>
      </c>
      <c r="C184" s="3">
        <f>inventory[[#This Row],[Temp_change]]</f>
        <v>6.0074757321401331E-13</v>
      </c>
      <c r="E184" s="118">
        <f>inventory[[#This Row],[CO2_net]]+inventory[[#This Row],[CH4_net]]*GWP_CH4+inventory[[#This Row],[gas1_net]]*GWP_gas1+inventory[[#This Row],[gas2_net]]*GWP_gas2+inventory[[#This Row],[gas3_net]]*GWP_gas3</f>
        <v>4918.8111920297824</v>
      </c>
      <c r="F184" s="118">
        <f>inventory[[#This Row],[CO2_net]]+inventory[[#This Row],[CH4_net]]*GTP_CH4+inventory[[#This Row],[gas1_net]]*GTP_gas1+inventory[[#This Row],[gas2_net]]*GTP_gas2+inventory[[#This Row],[gas3_net]]*GTP_gas3</f>
        <v>2570.9331000621351</v>
      </c>
      <c r="G184" s="199">
        <f t="shared" si="33"/>
        <v>3507.7122706792438</v>
      </c>
      <c r="H184" s="200">
        <f t="shared" si="34"/>
        <v>1146.9271169086567</v>
      </c>
      <c r="I184" s="201">
        <f t="shared" si="35"/>
        <v>5482.7426711832286</v>
      </c>
      <c r="J184" s="201">
        <f t="shared" si="36"/>
        <v>1099.194049811171</v>
      </c>
      <c r="K184" s="199">
        <f>K183+(inventory[[#This Row],[CO2_flux]]*Z184+inventory[[#This Row],[CH4_flux]]*AA184+inventory[[#This Row],[Gas1_flux]]*AB184+inventory[[#This Row],[Gas2_flux]]*AC184+inventory[[#This Row],[Gas3_flux]]*AD184+inventory[[#This Row],[Other_radfor]])/AGWP_CO2</f>
        <v>217.55715512859908</v>
      </c>
      <c r="L184" s="201">
        <f>L183+(inventory[[#This Row],[CO2_flux]]*AE184+inventory[[#This Row],[CH4_flux]]*AF184+inventory[[#This Row],[Gas1_flux]]*AG184+inventory[[#This Row],[Gas2_flux]]*AH184+inventory[[#This Row],[Gas3_flux]]*AI184+inventory[[#This Row],[Other_radfor]]*AJ184)/AGTP_CO2</f>
        <v>312.57320143698166</v>
      </c>
      <c r="N184" s="16">
        <v>1.4334911569499557E-13</v>
      </c>
      <c r="O184" s="16">
        <v>2.6186842113531814E-12</v>
      </c>
      <c r="P184" s="16">
        <f t="shared" si="27"/>
        <v>3.3178038263722835E-11</v>
      </c>
      <c r="Q184" s="16">
        <f t="shared" si="38"/>
        <v>-3.5199999999999995E-12</v>
      </c>
      <c r="R184" s="182">
        <f t="shared" si="38"/>
        <v>-3.5199999999999995E-12</v>
      </c>
      <c r="S184" s="16">
        <v>5.2378879560649352E-16</v>
      </c>
      <c r="T184" s="16">
        <v>1.8364751016687093E-15</v>
      </c>
      <c r="U184" s="24">
        <f t="shared" si="28"/>
        <v>8.2838139413253814E-14</v>
      </c>
      <c r="V184" s="24">
        <f t="shared" si="29"/>
        <v>-2.3935401719827745E-15</v>
      </c>
      <c r="W184" s="24">
        <f t="shared" si="30"/>
        <v>1.7316669138494613E-14</v>
      </c>
      <c r="Y184" s="16">
        <f t="shared" si="31"/>
        <v>0</v>
      </c>
      <c r="Z184" s="187" cm="1">
        <f t="array" ref="Z184">IF($A184&lt;=time_horizon,INDEX(N$7:N$507,time_horizon-$A184+1),0)</f>
        <v>0</v>
      </c>
      <c r="AA184" s="184" cm="1">
        <f t="array" ref="AA184">IF($A184&lt;=time_horizon,INDEX(O$7:O$507,time_horizon-$A184+1),0)</f>
        <v>0</v>
      </c>
      <c r="AB184" s="184" cm="1">
        <f t="array" ref="AB184">IF($A184&lt;=time_horizon,INDEX(P$7:P$507,time_horizon-$A184+1),0)</f>
        <v>0</v>
      </c>
      <c r="AC184" s="184" cm="1">
        <f t="array" ref="AC184">IF($A184&lt;=time_horizon,INDEX(Q$7:Q$507,time_horizon-$A184+1),0)</f>
        <v>0</v>
      </c>
      <c r="AD184" s="185" cm="1">
        <f t="array" ref="AD184">IF($A184&lt;=time_horizon,INDEX(R$7:R$507,time_horizon-$A184+1),0)</f>
        <v>0</v>
      </c>
      <c r="AE184" s="17" cm="1">
        <f t="array" ref="AE184">IF($A184&lt;=time_horizon,INDEX(S$7:S$507,time_horizon-$A184+1),0)</f>
        <v>0</v>
      </c>
      <c r="AF184" s="17" cm="1">
        <f t="array" ref="AF184">IF($A184&lt;=time_horizon,INDEX(T$7:T$507,time_horizon-$A184+1),0)</f>
        <v>0</v>
      </c>
      <c r="AG184" s="17" cm="1">
        <f t="array" ref="AG184">IF($A184&lt;=time_horizon,INDEX(U$7:U$507,time_horizon-$A184+1),0)</f>
        <v>0</v>
      </c>
      <c r="AH184" s="17" cm="1">
        <f t="array" ref="AH184">IF($A184&lt;=time_horizon,INDEX(V$7:V$507,time_horizon-$A184+1),0)</f>
        <v>0</v>
      </c>
      <c r="AI184" s="17" cm="1">
        <f t="array" ref="AI184">IF($A184&lt;=time_horizon,INDEX(W$7:W$507,time_horizon-$A184+1),0)</f>
        <v>0</v>
      </c>
      <c r="AJ184" s="17">
        <f t="shared" si="32"/>
        <v>8.0822163213617543E-2</v>
      </c>
    </row>
    <row r="185" spans="1:36" x14ac:dyDescent="0.2">
      <c r="A185" s="96">
        <v>178</v>
      </c>
      <c r="B185" s="3">
        <f>inventory[[#This Row],[Integrated_rad_forcing]]</f>
        <v>5.0311763977457152E-10</v>
      </c>
      <c r="C185" s="3">
        <f>inventory[[#This Row],[Temp_change]]</f>
        <v>5.9609951724570923E-13</v>
      </c>
      <c r="E185" s="118">
        <f>inventory[[#This Row],[CO2_net]]+inventory[[#This Row],[CH4_net]]*GWP_CH4+inventory[[#This Row],[gas1_net]]*GWP_gas1+inventory[[#This Row],[gas2_net]]*GWP_gas2+inventory[[#This Row],[gas3_net]]*GWP_gas3</f>
        <v>4918.8111920297824</v>
      </c>
      <c r="F185" s="118">
        <f>inventory[[#This Row],[CO2_net]]+inventory[[#This Row],[CH4_net]]*GTP_CH4+inventory[[#This Row],[gas1_net]]*GTP_gas1+inventory[[#This Row],[gas2_net]]*GTP_gas2+inventory[[#This Row],[gas3_net]]*GTP_gas3</f>
        <v>2570.9331000621351</v>
      </c>
      <c r="G185" s="199">
        <f t="shared" si="33"/>
        <v>3494.266003132238</v>
      </c>
      <c r="H185" s="200">
        <f t="shared" si="34"/>
        <v>1138.3163481383217</v>
      </c>
      <c r="I185" s="201">
        <f t="shared" si="35"/>
        <v>5485.9068267213406</v>
      </c>
      <c r="J185" s="201">
        <f t="shared" si="36"/>
        <v>1090.6894537189798</v>
      </c>
      <c r="K185" s="199">
        <f>K184+(inventory[[#This Row],[CO2_flux]]*Z185+inventory[[#This Row],[CH4_flux]]*AA185+inventory[[#This Row],[Gas1_flux]]*AB185+inventory[[#This Row],[Gas2_flux]]*AC185+inventory[[#This Row],[Gas3_flux]]*AD185+inventory[[#This Row],[Other_radfor]])/AGWP_CO2</f>
        <v>217.55715512859908</v>
      </c>
      <c r="L185" s="201">
        <f>L184+(inventory[[#This Row],[CO2_flux]]*AE185+inventory[[#This Row],[CH4_flux]]*AF185+inventory[[#This Row],[Gas1_flux]]*AG185+inventory[[#This Row],[Gas2_flux]]*AH185+inventory[[#This Row],[Gas3_flux]]*AI185+inventory[[#This Row],[Other_radfor]]*AJ185)/AGTP_CO2</f>
        <v>312.57320143698166</v>
      </c>
      <c r="N185" s="16">
        <v>1.4398378352523249E-13</v>
      </c>
      <c r="O185" s="16">
        <v>2.6186843396051484E-12</v>
      </c>
      <c r="P185" s="16">
        <f t="shared" si="27"/>
        <v>3.3260335574384792E-11</v>
      </c>
      <c r="Q185" s="16">
        <f t="shared" si="38"/>
        <v>-3.5199999999999995E-12</v>
      </c>
      <c r="R185" s="182">
        <f t="shared" si="38"/>
        <v>-3.5199999999999995E-12</v>
      </c>
      <c r="S185" s="16">
        <v>5.2366771172232574E-16</v>
      </c>
      <c r="T185" s="16">
        <v>1.8319764676841175E-15</v>
      </c>
      <c r="U185" s="24">
        <f t="shared" si="28"/>
        <v>8.239768906035301E-14</v>
      </c>
      <c r="V185" s="24">
        <f t="shared" si="29"/>
        <v>-2.3877022514988658E-15</v>
      </c>
      <c r="W185" s="24">
        <f t="shared" si="30"/>
        <v>1.7175764802430229E-14</v>
      </c>
      <c r="Y185" s="16">
        <f t="shared" si="31"/>
        <v>0</v>
      </c>
      <c r="Z185" s="187" cm="1">
        <f t="array" ref="Z185">IF($A185&lt;=time_horizon,INDEX(N$7:N$507,time_horizon-$A185+1),0)</f>
        <v>0</v>
      </c>
      <c r="AA185" s="184" cm="1">
        <f t="array" ref="AA185">IF($A185&lt;=time_horizon,INDEX(O$7:O$507,time_horizon-$A185+1),0)</f>
        <v>0</v>
      </c>
      <c r="AB185" s="184" cm="1">
        <f t="array" ref="AB185">IF($A185&lt;=time_horizon,INDEX(P$7:P$507,time_horizon-$A185+1),0)</f>
        <v>0</v>
      </c>
      <c r="AC185" s="184" cm="1">
        <f t="array" ref="AC185">IF($A185&lt;=time_horizon,INDEX(Q$7:Q$507,time_horizon-$A185+1),0)</f>
        <v>0</v>
      </c>
      <c r="AD185" s="185" cm="1">
        <f t="array" ref="AD185">IF($A185&lt;=time_horizon,INDEX(R$7:R$507,time_horizon-$A185+1),0)</f>
        <v>0</v>
      </c>
      <c r="AE185" s="17" cm="1">
        <f t="array" ref="AE185">IF($A185&lt;=time_horizon,INDEX(S$7:S$507,time_horizon-$A185+1),0)</f>
        <v>0</v>
      </c>
      <c r="AF185" s="17" cm="1">
        <f t="array" ref="AF185">IF($A185&lt;=time_horizon,INDEX(T$7:T$507,time_horizon-$A185+1),0)</f>
        <v>0</v>
      </c>
      <c r="AG185" s="17" cm="1">
        <f t="array" ref="AG185">IF($A185&lt;=time_horizon,INDEX(U$7:U$507,time_horizon-$A185+1),0)</f>
        <v>0</v>
      </c>
      <c r="AH185" s="17" cm="1">
        <f t="array" ref="AH185">IF($A185&lt;=time_horizon,INDEX(V$7:V$507,time_horizon-$A185+1),0)</f>
        <v>0</v>
      </c>
      <c r="AI185" s="17" cm="1">
        <f t="array" ref="AI185">IF($A185&lt;=time_horizon,INDEX(W$7:W$507,time_horizon-$A185+1),0)</f>
        <v>0</v>
      </c>
      <c r="AJ185" s="17">
        <f t="shared" si="32"/>
        <v>8.0822163213617543E-2</v>
      </c>
    </row>
    <row r="186" spans="1:36" x14ac:dyDescent="0.2">
      <c r="A186" s="96">
        <v>179</v>
      </c>
      <c r="B186" s="3">
        <f>inventory[[#This Row],[Integrated_rad_forcing]]</f>
        <v>5.0340261284246595E-10</v>
      </c>
      <c r="C186" s="3">
        <f>inventory[[#This Row],[Temp_change]]</f>
        <v>5.9152953504874047E-13</v>
      </c>
      <c r="E186" s="118">
        <f>inventory[[#This Row],[CO2_net]]+inventory[[#This Row],[CH4_net]]*GWP_CH4+inventory[[#This Row],[gas1_net]]*GWP_gas1+inventory[[#This Row],[gas2_net]]*GWP_gas2+inventory[[#This Row],[gas3_net]]*GWP_gas3</f>
        <v>4918.8111920297824</v>
      </c>
      <c r="F186" s="118">
        <f>inventory[[#This Row],[CO2_net]]+inventory[[#This Row],[CH4_net]]*GTP_CH4+inventory[[#This Row],[gas1_net]]*GTP_gas1+inventory[[#This Row],[gas2_net]]*GTP_gas2+inventory[[#This Row],[gas3_net]]*GTP_gas3</f>
        <v>2570.9331000621351</v>
      </c>
      <c r="G186" s="199">
        <f t="shared" si="33"/>
        <v>3480.9194436603793</v>
      </c>
      <c r="H186" s="200">
        <f t="shared" si="34"/>
        <v>1129.8470995300822</v>
      </c>
      <c r="I186" s="201">
        <f t="shared" si="35"/>
        <v>5489.0141232559927</v>
      </c>
      <c r="J186" s="201">
        <f t="shared" si="36"/>
        <v>1082.3277100139221</v>
      </c>
      <c r="K186" s="199">
        <f>K185+(inventory[[#This Row],[CO2_flux]]*Z186+inventory[[#This Row],[CH4_flux]]*AA186+inventory[[#This Row],[Gas1_flux]]*AB186+inventory[[#This Row],[Gas2_flux]]*AC186+inventory[[#This Row],[Gas3_flux]]*AD186+inventory[[#This Row],[Other_radfor]])/AGWP_CO2</f>
        <v>217.55715512859908</v>
      </c>
      <c r="L186" s="201">
        <f>L185+(inventory[[#This Row],[CO2_flux]]*AE186+inventory[[#This Row],[CH4_flux]]*AF186+inventory[[#This Row],[Gas1_flux]]*AG186+inventory[[#This Row],[Gas2_flux]]*AH186+inventory[[#This Row],[Gas3_flux]]*AI186+inventory[[#This Row],[Other_radfor]]*AJ186)/AGTP_CO2</f>
        <v>312.57320143698166</v>
      </c>
      <c r="N186" s="16">
        <v>1.4461771408105619E-13</v>
      </c>
      <c r="O186" s="16">
        <v>2.6186844579202786E-12</v>
      </c>
      <c r="P186" s="16">
        <f t="shared" si="27"/>
        <v>3.3341955544765476E-11</v>
      </c>
      <c r="Q186" s="16">
        <f t="shared" si="38"/>
        <v>-3.5199999999999995E-12</v>
      </c>
      <c r="R186" s="182">
        <f t="shared" si="38"/>
        <v>-3.5199999999999995E-12</v>
      </c>
      <c r="S186" s="16">
        <v>5.2354830604491984E-16</v>
      </c>
      <c r="T186" s="16">
        <v>1.8274903101714045E-15</v>
      </c>
      <c r="U186" s="24">
        <f t="shared" si="28"/>
        <v>8.196027515403411E-14</v>
      </c>
      <c r="V186" s="24">
        <f t="shared" si="29"/>
        <v>-2.3818785721417276E-15</v>
      </c>
      <c r="W186" s="24">
        <f t="shared" si="30"/>
        <v>1.7037372585305354E-14</v>
      </c>
      <c r="Y186" s="16">
        <f t="shared" si="31"/>
        <v>0</v>
      </c>
      <c r="Z186" s="187" cm="1">
        <f t="array" ref="Z186">IF($A186&lt;=time_horizon,INDEX(N$7:N$507,time_horizon-$A186+1),0)</f>
        <v>0</v>
      </c>
      <c r="AA186" s="184" cm="1">
        <f t="array" ref="AA186">IF($A186&lt;=time_horizon,INDEX(O$7:O$507,time_horizon-$A186+1),0)</f>
        <v>0</v>
      </c>
      <c r="AB186" s="184" cm="1">
        <f t="array" ref="AB186">IF($A186&lt;=time_horizon,INDEX(P$7:P$507,time_horizon-$A186+1),0)</f>
        <v>0</v>
      </c>
      <c r="AC186" s="184" cm="1">
        <f t="array" ref="AC186">IF($A186&lt;=time_horizon,INDEX(Q$7:Q$507,time_horizon-$A186+1),0)</f>
        <v>0</v>
      </c>
      <c r="AD186" s="185" cm="1">
        <f t="array" ref="AD186">IF($A186&lt;=time_horizon,INDEX(R$7:R$507,time_horizon-$A186+1),0)</f>
        <v>0</v>
      </c>
      <c r="AE186" s="17" cm="1">
        <f t="array" ref="AE186">IF($A186&lt;=time_horizon,INDEX(S$7:S$507,time_horizon-$A186+1),0)</f>
        <v>0</v>
      </c>
      <c r="AF186" s="17" cm="1">
        <f t="array" ref="AF186">IF($A186&lt;=time_horizon,INDEX(T$7:T$507,time_horizon-$A186+1),0)</f>
        <v>0</v>
      </c>
      <c r="AG186" s="17" cm="1">
        <f t="array" ref="AG186">IF($A186&lt;=time_horizon,INDEX(U$7:U$507,time_horizon-$A186+1),0)</f>
        <v>0</v>
      </c>
      <c r="AH186" s="17" cm="1">
        <f t="array" ref="AH186">IF($A186&lt;=time_horizon,INDEX(V$7:V$507,time_horizon-$A186+1),0)</f>
        <v>0</v>
      </c>
      <c r="AI186" s="17" cm="1">
        <f t="array" ref="AI186">IF($A186&lt;=time_horizon,INDEX(W$7:W$507,time_horizon-$A186+1),0)</f>
        <v>0</v>
      </c>
      <c r="AJ186" s="17">
        <f t="shared" si="32"/>
        <v>8.0822163213617543E-2</v>
      </c>
    </row>
    <row r="187" spans="1:36" x14ac:dyDescent="0.2">
      <c r="A187" s="96">
        <v>180</v>
      </c>
      <c r="B187" s="3">
        <f>inventory[[#This Row],[Integrated_rad_forcing]]</f>
        <v>5.0368247658092509E-10</v>
      </c>
      <c r="C187" s="3">
        <f>inventory[[#This Row],[Temp_change]]</f>
        <v>5.8703599634789945E-13</v>
      </c>
      <c r="E187" s="118">
        <f>inventory[[#This Row],[CO2_net]]+inventory[[#This Row],[CH4_net]]*GWP_CH4+inventory[[#This Row],[gas1_net]]*GWP_gas1+inventory[[#This Row],[gas2_net]]*GWP_gas2+inventory[[#This Row],[gas3_net]]*GWP_gas3</f>
        <v>4918.8111920297824</v>
      </c>
      <c r="F187" s="118">
        <f>inventory[[#This Row],[CO2_net]]+inventory[[#This Row],[CH4_net]]*GTP_CH4+inventory[[#This Row],[gas1_net]]*GTP_gas1+inventory[[#This Row],[gas2_net]]*GTP_gas2+inventory[[#This Row],[gas3_net]]*GTP_gas3</f>
        <v>2570.9331000621351</v>
      </c>
      <c r="G187" s="199">
        <f t="shared" si="33"/>
        <v>3467.6717030677723</v>
      </c>
      <c r="H187" s="200">
        <f t="shared" si="34"/>
        <v>1121.5165563060286</v>
      </c>
      <c r="I187" s="201">
        <f t="shared" si="35"/>
        <v>5492.065708555313</v>
      </c>
      <c r="J187" s="201">
        <f t="shared" si="36"/>
        <v>1074.1058357645841</v>
      </c>
      <c r="K187" s="199">
        <f>K186+(inventory[[#This Row],[CO2_flux]]*Z187+inventory[[#This Row],[CH4_flux]]*AA187+inventory[[#This Row],[Gas1_flux]]*AB187+inventory[[#This Row],[Gas2_flux]]*AC187+inventory[[#This Row],[Gas3_flux]]*AD187+inventory[[#This Row],[Other_radfor]])/AGWP_CO2</f>
        <v>217.55715512859908</v>
      </c>
      <c r="L187" s="201">
        <f>L186+(inventory[[#This Row],[CO2_flux]]*AE187+inventory[[#This Row],[CH4_flux]]*AF187+inventory[[#This Row],[Gas1_flux]]*AG187+inventory[[#This Row],[Gas2_flux]]*AH187+inventory[[#This Row],[Gas3_flux]]*AI187+inventory[[#This Row],[Other_radfor]]*AJ187)/AGTP_CO2</f>
        <v>312.57320143698166</v>
      </c>
      <c r="N187" s="16">
        <v>1.4525091176749182E-13</v>
      </c>
      <c r="O187" s="16">
        <v>2.6186845670684682E-12</v>
      </c>
      <c r="P187" s="16">
        <f t="shared" si="27"/>
        <v>3.3422903749650416E-11</v>
      </c>
      <c r="Q187" s="16">
        <f t="shared" ref="Q187:R206" si="39">A_gas2*life_gas2*(1-EXP(-$A187/life_gas2))</f>
        <v>-3.5199999999999995E-12</v>
      </c>
      <c r="R187" s="182">
        <f t="shared" si="39"/>
        <v>-3.5199999999999995E-12</v>
      </c>
      <c r="S187" s="16">
        <v>5.2343052186535422E-16</v>
      </c>
      <c r="T187" s="16">
        <v>1.8230164822811818E-15</v>
      </c>
      <c r="U187" s="24">
        <f t="shared" si="28"/>
        <v>8.1525874139031174E-14</v>
      </c>
      <c r="V187" s="24">
        <f t="shared" si="29"/>
        <v>-2.376069098918402E-15</v>
      </c>
      <c r="W187" s="24">
        <f t="shared" si="30"/>
        <v>1.6901438703918924E-14</v>
      </c>
      <c r="Y187" s="16">
        <f t="shared" si="31"/>
        <v>0</v>
      </c>
      <c r="Z187" s="187" cm="1">
        <f t="array" ref="Z187">IF($A187&lt;=time_horizon,INDEX(N$7:N$507,time_horizon-$A187+1),0)</f>
        <v>0</v>
      </c>
      <c r="AA187" s="184" cm="1">
        <f t="array" ref="AA187">IF($A187&lt;=time_horizon,INDEX(O$7:O$507,time_horizon-$A187+1),0)</f>
        <v>0</v>
      </c>
      <c r="AB187" s="184" cm="1">
        <f t="array" ref="AB187">IF($A187&lt;=time_horizon,INDEX(P$7:P$507,time_horizon-$A187+1),0)</f>
        <v>0</v>
      </c>
      <c r="AC187" s="184" cm="1">
        <f t="array" ref="AC187">IF($A187&lt;=time_horizon,INDEX(Q$7:Q$507,time_horizon-$A187+1),0)</f>
        <v>0</v>
      </c>
      <c r="AD187" s="185" cm="1">
        <f t="array" ref="AD187">IF($A187&lt;=time_horizon,INDEX(R$7:R$507,time_horizon-$A187+1),0)</f>
        <v>0</v>
      </c>
      <c r="AE187" s="17" cm="1">
        <f t="array" ref="AE187">IF($A187&lt;=time_horizon,INDEX(S$7:S$507,time_horizon-$A187+1),0)</f>
        <v>0</v>
      </c>
      <c r="AF187" s="17" cm="1">
        <f t="array" ref="AF187">IF($A187&lt;=time_horizon,INDEX(T$7:T$507,time_horizon-$A187+1),0)</f>
        <v>0</v>
      </c>
      <c r="AG187" s="17" cm="1">
        <f t="array" ref="AG187">IF($A187&lt;=time_horizon,INDEX(U$7:U$507,time_horizon-$A187+1),0)</f>
        <v>0</v>
      </c>
      <c r="AH187" s="17" cm="1">
        <f t="array" ref="AH187">IF($A187&lt;=time_horizon,INDEX(V$7:V$507,time_horizon-$A187+1),0)</f>
        <v>0</v>
      </c>
      <c r="AI187" s="17" cm="1">
        <f t="array" ref="AI187">IF($A187&lt;=time_horizon,INDEX(W$7:W$507,time_horizon-$A187+1),0)</f>
        <v>0</v>
      </c>
      <c r="AJ187" s="17">
        <f t="shared" si="32"/>
        <v>8.0822163213617543E-2</v>
      </c>
    </row>
    <row r="188" spans="1:36" x14ac:dyDescent="0.2">
      <c r="A188" s="96">
        <v>181</v>
      </c>
      <c r="B188" s="3">
        <f>inventory[[#This Row],[Integrated_rad_forcing]]</f>
        <v>5.0395733401608479E-10</v>
      </c>
      <c r="C188" s="3">
        <f>inventory[[#This Row],[Temp_change]]</f>
        <v>5.8261730627257142E-13</v>
      </c>
      <c r="E188" s="118">
        <f>inventory[[#This Row],[CO2_net]]+inventory[[#This Row],[CH4_net]]*GWP_CH4+inventory[[#This Row],[gas1_net]]*GWP_gas1+inventory[[#This Row],[gas2_net]]*GWP_gas2+inventory[[#This Row],[gas3_net]]*GWP_gas3</f>
        <v>4918.8111920297824</v>
      </c>
      <c r="F188" s="118">
        <f>inventory[[#This Row],[CO2_net]]+inventory[[#This Row],[CH4_net]]*GTP_CH4+inventory[[#This Row],[gas1_net]]*GTP_gas1+inventory[[#This Row],[gas2_net]]*GTP_gas2+inventory[[#This Row],[gas3_net]]*GTP_gas3</f>
        <v>2570.9331000621351</v>
      </c>
      <c r="G188" s="199">
        <f t="shared" si="33"/>
        <v>3454.5218987443354</v>
      </c>
      <c r="H188" s="200">
        <f t="shared" si="34"/>
        <v>1113.3219591725524</v>
      </c>
      <c r="I188" s="201">
        <f t="shared" si="35"/>
        <v>5495.0627059982835</v>
      </c>
      <c r="J188" s="201">
        <f t="shared" si="36"/>
        <v>1066.0209128197018</v>
      </c>
      <c r="K188" s="199">
        <f>K187+(inventory[[#This Row],[CO2_flux]]*Z188+inventory[[#This Row],[CH4_flux]]*AA188+inventory[[#This Row],[Gas1_flux]]*AB188+inventory[[#This Row],[Gas2_flux]]*AC188+inventory[[#This Row],[Gas3_flux]]*AD188+inventory[[#This Row],[Other_radfor]])/AGWP_CO2</f>
        <v>217.55715512859908</v>
      </c>
      <c r="L188" s="201">
        <f>L187+(inventory[[#This Row],[CO2_flux]]*AE188+inventory[[#This Row],[CH4_flux]]*AF188+inventory[[#This Row],[Gas1_flux]]*AG188+inventory[[#This Row],[Gas2_flux]]*AH188+inventory[[#This Row],[Gas3_flux]]*AI188+inventory[[#This Row],[Other_radfor]]*AJ188)/AGTP_CO2</f>
        <v>312.57320143698166</v>
      </c>
      <c r="N188" s="16">
        <v>1.4588338090989244E-13</v>
      </c>
      <c r="O188" s="16">
        <v>2.6186846677599629E-12</v>
      </c>
      <c r="P188" s="16">
        <f t="shared" si="27"/>
        <v>3.3503185717942389E-11</v>
      </c>
      <c r="Q188" s="16">
        <f t="shared" si="39"/>
        <v>-3.5199999999999995E-12</v>
      </c>
      <c r="R188" s="182">
        <f t="shared" si="39"/>
        <v>-3.5199999999999995E-12</v>
      </c>
      <c r="S188" s="16">
        <v>5.2331430407210022E-16</v>
      </c>
      <c r="T188" s="16">
        <v>1.8185548465282412E-15</v>
      </c>
      <c r="U188" s="24">
        <f t="shared" si="28"/>
        <v>8.1094462650420792E-14</v>
      </c>
      <c r="V188" s="24">
        <f t="shared" si="29"/>
        <v>-2.370273796950294E-15</v>
      </c>
      <c r="W188" s="24">
        <f t="shared" si="30"/>
        <v>1.6767910553567816E-14</v>
      </c>
      <c r="Y188" s="16">
        <f t="shared" si="31"/>
        <v>0</v>
      </c>
      <c r="Z188" s="187" cm="1">
        <f t="array" ref="Z188">IF($A188&lt;=time_horizon,INDEX(N$7:N$507,time_horizon-$A188+1),0)</f>
        <v>0</v>
      </c>
      <c r="AA188" s="184" cm="1">
        <f t="array" ref="AA188">IF($A188&lt;=time_horizon,INDEX(O$7:O$507,time_horizon-$A188+1),0)</f>
        <v>0</v>
      </c>
      <c r="AB188" s="184" cm="1">
        <f t="array" ref="AB188">IF($A188&lt;=time_horizon,INDEX(P$7:P$507,time_horizon-$A188+1),0)</f>
        <v>0</v>
      </c>
      <c r="AC188" s="184" cm="1">
        <f t="array" ref="AC188">IF($A188&lt;=time_horizon,INDEX(Q$7:Q$507,time_horizon-$A188+1),0)</f>
        <v>0</v>
      </c>
      <c r="AD188" s="185" cm="1">
        <f t="array" ref="AD188">IF($A188&lt;=time_horizon,INDEX(R$7:R$507,time_horizon-$A188+1),0)</f>
        <v>0</v>
      </c>
      <c r="AE188" s="17" cm="1">
        <f t="array" ref="AE188">IF($A188&lt;=time_horizon,INDEX(S$7:S$507,time_horizon-$A188+1),0)</f>
        <v>0</v>
      </c>
      <c r="AF188" s="17" cm="1">
        <f t="array" ref="AF188">IF($A188&lt;=time_horizon,INDEX(T$7:T$507,time_horizon-$A188+1),0)</f>
        <v>0</v>
      </c>
      <c r="AG188" s="17" cm="1">
        <f t="array" ref="AG188">IF($A188&lt;=time_horizon,INDEX(U$7:U$507,time_horizon-$A188+1),0)</f>
        <v>0</v>
      </c>
      <c r="AH188" s="17" cm="1">
        <f t="array" ref="AH188">IF($A188&lt;=time_horizon,INDEX(V$7:V$507,time_horizon-$A188+1),0)</f>
        <v>0</v>
      </c>
      <c r="AI188" s="17" cm="1">
        <f t="array" ref="AI188">IF($A188&lt;=time_horizon,INDEX(W$7:W$507,time_horizon-$A188+1),0)</f>
        <v>0</v>
      </c>
      <c r="AJ188" s="17">
        <f t="shared" si="32"/>
        <v>8.0822163213617543E-2</v>
      </c>
    </row>
    <row r="189" spans="1:36" x14ac:dyDescent="0.2">
      <c r="A189" s="96">
        <v>182</v>
      </c>
      <c r="B189" s="3">
        <f>inventory[[#This Row],[Integrated_rad_forcing]]</f>
        <v>5.0422728598586056E-10</v>
      </c>
      <c r="C189" s="3">
        <f>inventory[[#This Row],[Temp_change]]</f>
        <v>5.782719045810783E-13</v>
      </c>
      <c r="E189" s="118">
        <f>inventory[[#This Row],[CO2_net]]+inventory[[#This Row],[CH4_net]]*GWP_CH4+inventory[[#This Row],[gas1_net]]*GWP_gas1+inventory[[#This Row],[gas2_net]]*GWP_gas2+inventory[[#This Row],[gas3_net]]*GWP_gas3</f>
        <v>4918.8111920297824</v>
      </c>
      <c r="F189" s="118">
        <f>inventory[[#This Row],[CO2_net]]+inventory[[#This Row],[CH4_net]]*GTP_CH4+inventory[[#This Row],[gas1_net]]*GTP_gas1+inventory[[#This Row],[gas2_net]]*GTP_gas2+inventory[[#This Row],[gas3_net]]*GTP_gas3</f>
        <v>2570.9331000621351</v>
      </c>
      <c r="G189" s="199">
        <f t="shared" si="33"/>
        <v>3441.4691546974586</v>
      </c>
      <c r="H189" s="200">
        <f t="shared" si="34"/>
        <v>1105.2606033478712</v>
      </c>
      <c r="I189" s="201">
        <f t="shared" si="35"/>
        <v>5498.0062151039137</v>
      </c>
      <c r="J189" s="201">
        <f t="shared" si="36"/>
        <v>1058.0700863889356</v>
      </c>
      <c r="K189" s="199">
        <f>K188+(inventory[[#This Row],[CO2_flux]]*Z189+inventory[[#This Row],[CH4_flux]]*AA189+inventory[[#This Row],[Gas1_flux]]*AB189+inventory[[#This Row],[Gas2_flux]]*AC189+inventory[[#This Row],[Gas3_flux]]*AD189+inventory[[#This Row],[Other_radfor]])/AGWP_CO2</f>
        <v>217.55715512859908</v>
      </c>
      <c r="L189" s="201">
        <f>L188+(inventory[[#This Row],[CO2_flux]]*AE189+inventory[[#This Row],[CH4_flux]]*AF189+inventory[[#This Row],[Gas1_flux]]*AG189+inventory[[#This Row],[Gas2_flux]]*AH189+inventory[[#This Row],[Gas3_flux]]*AI189+inventory[[#This Row],[Other_radfor]]*AJ189)/AGTP_CO2</f>
        <v>312.57320143698166</v>
      </c>
      <c r="N189" s="16">
        <v>1.4651512575599053E-13</v>
      </c>
      <c r="O189" s="16">
        <v>2.6186847606499793E-12</v>
      </c>
      <c r="P189" s="16">
        <f t="shared" si="27"/>
        <v>3.3582806933039077E-11</v>
      </c>
      <c r="Q189" s="16">
        <f t="shared" si="39"/>
        <v>-3.5199999999999995E-12</v>
      </c>
      <c r="R189" s="182">
        <f t="shared" si="39"/>
        <v>-3.5199999999999995E-12</v>
      </c>
      <c r="S189" s="16">
        <v>5.2319959910764338E-16</v>
      </c>
      <c r="T189" s="16">
        <v>1.8141052740725093E-15</v>
      </c>
      <c r="U189" s="24">
        <f t="shared" si="28"/>
        <v>8.0666017512066883E-14</v>
      </c>
      <c r="V189" s="24">
        <f t="shared" si="29"/>
        <v>-2.364492631469637E-15</v>
      </c>
      <c r="W189" s="24">
        <f t="shared" si="30"/>
        <v>1.6636736682158112E-14</v>
      </c>
      <c r="Y189" s="16">
        <f t="shared" si="31"/>
        <v>0</v>
      </c>
      <c r="Z189" s="187" cm="1">
        <f t="array" ref="Z189">IF($A189&lt;=time_horizon,INDEX(N$7:N$507,time_horizon-$A189+1),0)</f>
        <v>0</v>
      </c>
      <c r="AA189" s="184" cm="1">
        <f t="array" ref="AA189">IF($A189&lt;=time_horizon,INDEX(O$7:O$507,time_horizon-$A189+1),0)</f>
        <v>0</v>
      </c>
      <c r="AB189" s="184" cm="1">
        <f t="array" ref="AB189">IF($A189&lt;=time_horizon,INDEX(P$7:P$507,time_horizon-$A189+1),0)</f>
        <v>0</v>
      </c>
      <c r="AC189" s="184" cm="1">
        <f t="array" ref="AC189">IF($A189&lt;=time_horizon,INDEX(Q$7:Q$507,time_horizon-$A189+1),0)</f>
        <v>0</v>
      </c>
      <c r="AD189" s="185" cm="1">
        <f t="array" ref="AD189">IF($A189&lt;=time_horizon,INDEX(R$7:R$507,time_horizon-$A189+1),0)</f>
        <v>0</v>
      </c>
      <c r="AE189" s="17" cm="1">
        <f t="array" ref="AE189">IF($A189&lt;=time_horizon,INDEX(S$7:S$507,time_horizon-$A189+1),0)</f>
        <v>0</v>
      </c>
      <c r="AF189" s="17" cm="1">
        <f t="array" ref="AF189">IF($A189&lt;=time_horizon,INDEX(T$7:T$507,time_horizon-$A189+1),0)</f>
        <v>0</v>
      </c>
      <c r="AG189" s="17" cm="1">
        <f t="array" ref="AG189">IF($A189&lt;=time_horizon,INDEX(U$7:U$507,time_horizon-$A189+1),0)</f>
        <v>0</v>
      </c>
      <c r="AH189" s="17" cm="1">
        <f t="array" ref="AH189">IF($A189&lt;=time_horizon,INDEX(V$7:V$507,time_horizon-$A189+1),0)</f>
        <v>0</v>
      </c>
      <c r="AI189" s="17" cm="1">
        <f t="array" ref="AI189">IF($A189&lt;=time_horizon,INDEX(W$7:W$507,time_horizon-$A189+1),0)</f>
        <v>0</v>
      </c>
      <c r="AJ189" s="17">
        <f t="shared" si="32"/>
        <v>8.0822163213617543E-2</v>
      </c>
    </row>
    <row r="190" spans="1:36" x14ac:dyDescent="0.2">
      <c r="A190" s="96">
        <v>183</v>
      </c>
      <c r="B190" s="3">
        <f>inventory[[#This Row],[Integrated_rad_forcing]]</f>
        <v>5.0449243118741679E-10</v>
      </c>
      <c r="C190" s="3">
        <f>inventory[[#This Row],[Temp_change]]</f>
        <v>5.7399826490207301E-13</v>
      </c>
      <c r="E190" s="118">
        <f>inventory[[#This Row],[CO2_net]]+inventory[[#This Row],[CH4_net]]*GWP_CH4+inventory[[#This Row],[gas1_net]]*GWP_gas1+inventory[[#This Row],[gas2_net]]*GWP_gas2+inventory[[#This Row],[gas3_net]]*GWP_gas3</f>
        <v>4918.8111920297824</v>
      </c>
      <c r="F190" s="118">
        <f>inventory[[#This Row],[CO2_net]]+inventory[[#This Row],[CH4_net]]*GTP_CH4+inventory[[#This Row],[gas1_net]]*GTP_gas1+inventory[[#This Row],[gas2_net]]*GTP_gas2+inventory[[#This Row],[gas3_net]]*GTP_gas3</f>
        <v>2570.9331000621351</v>
      </c>
      <c r="G190" s="199">
        <f t="shared" si="33"/>
        <v>3428.5126015797919</v>
      </c>
      <c r="H190" s="200">
        <f t="shared" si="34"/>
        <v>1097.3298376000864</v>
      </c>
      <c r="I190" s="201">
        <f t="shared" si="35"/>
        <v>5500.8973120488381</v>
      </c>
      <c r="J190" s="201">
        <f t="shared" si="36"/>
        <v>1050.2505636548403</v>
      </c>
      <c r="K190" s="199">
        <f>K189+(inventory[[#This Row],[CO2_flux]]*Z190+inventory[[#This Row],[CH4_flux]]*AA190+inventory[[#This Row],[Gas1_flux]]*AB190+inventory[[#This Row],[Gas2_flux]]*AC190+inventory[[#This Row],[Gas3_flux]]*AD190+inventory[[#This Row],[Other_radfor]])/AGWP_CO2</f>
        <v>217.55715512859908</v>
      </c>
      <c r="L190" s="201">
        <f>L189+(inventory[[#This Row],[CO2_flux]]*AE190+inventory[[#This Row],[CH4_flux]]*AF190+inventory[[#This Row],[Gas1_flux]]*AG190+inventory[[#This Row],[Gas2_flux]]*AH190+inventory[[#This Row],[Gas3_flux]]*AI190+inventory[[#This Row],[Other_radfor]]*AJ190)/AGTP_CO2</f>
        <v>312.57320143698166</v>
      </c>
      <c r="N190" s="16">
        <v>1.4714615047789427E-13</v>
      </c>
      <c r="O190" s="16">
        <v>2.6186848463429681E-12</v>
      </c>
      <c r="P190" s="16">
        <f t="shared" si="27"/>
        <v>3.3661772833207546E-11</v>
      </c>
      <c r="Q190" s="16">
        <f t="shared" si="39"/>
        <v>-3.5199999999999995E-12</v>
      </c>
      <c r="R190" s="182">
        <f t="shared" si="39"/>
        <v>-3.5199999999999995E-12</v>
      </c>
      <c r="S190" s="16">
        <v>5.2308635492627725E-16</v>
      </c>
      <c r="T190" s="16">
        <v>1.8096676440555257E-15</v>
      </c>
      <c r="U190" s="24">
        <f t="shared" si="28"/>
        <v>8.0240515735078031E-14</v>
      </c>
      <c r="V190" s="24">
        <f t="shared" si="29"/>
        <v>-2.358725567816332E-15</v>
      </c>
      <c r="W190" s="24">
        <f t="shared" si="30"/>
        <v>1.6507866764885008E-14</v>
      </c>
      <c r="Y190" s="16">
        <f t="shared" si="31"/>
        <v>0</v>
      </c>
      <c r="Z190" s="187" cm="1">
        <f t="array" ref="Z190">IF($A190&lt;=time_horizon,INDEX(N$7:N$507,time_horizon-$A190+1),0)</f>
        <v>0</v>
      </c>
      <c r="AA190" s="184" cm="1">
        <f t="array" ref="AA190">IF($A190&lt;=time_horizon,INDEX(O$7:O$507,time_horizon-$A190+1),0)</f>
        <v>0</v>
      </c>
      <c r="AB190" s="184" cm="1">
        <f t="array" ref="AB190">IF($A190&lt;=time_horizon,INDEX(P$7:P$507,time_horizon-$A190+1),0)</f>
        <v>0</v>
      </c>
      <c r="AC190" s="184" cm="1">
        <f t="array" ref="AC190">IF($A190&lt;=time_horizon,INDEX(Q$7:Q$507,time_horizon-$A190+1),0)</f>
        <v>0</v>
      </c>
      <c r="AD190" s="185" cm="1">
        <f t="array" ref="AD190">IF($A190&lt;=time_horizon,INDEX(R$7:R$507,time_horizon-$A190+1),0)</f>
        <v>0</v>
      </c>
      <c r="AE190" s="17" cm="1">
        <f t="array" ref="AE190">IF($A190&lt;=time_horizon,INDEX(S$7:S$507,time_horizon-$A190+1),0)</f>
        <v>0</v>
      </c>
      <c r="AF190" s="17" cm="1">
        <f t="array" ref="AF190">IF($A190&lt;=time_horizon,INDEX(T$7:T$507,time_horizon-$A190+1),0)</f>
        <v>0</v>
      </c>
      <c r="AG190" s="17" cm="1">
        <f t="array" ref="AG190">IF($A190&lt;=time_horizon,INDEX(U$7:U$507,time_horizon-$A190+1),0)</f>
        <v>0</v>
      </c>
      <c r="AH190" s="17" cm="1">
        <f t="array" ref="AH190">IF($A190&lt;=time_horizon,INDEX(V$7:V$507,time_horizon-$A190+1),0)</f>
        <v>0</v>
      </c>
      <c r="AI190" s="17" cm="1">
        <f t="array" ref="AI190">IF($A190&lt;=time_horizon,INDEX(W$7:W$507,time_horizon-$A190+1),0)</f>
        <v>0</v>
      </c>
      <c r="AJ190" s="17">
        <f t="shared" si="32"/>
        <v>8.0822163213617543E-2</v>
      </c>
    </row>
    <row r="191" spans="1:36" x14ac:dyDescent="0.2">
      <c r="A191" s="96">
        <v>184</v>
      </c>
      <c r="B191" s="3">
        <f>inventory[[#This Row],[Integrated_rad_forcing]]</f>
        <v>5.0475286622359749E-10</v>
      </c>
      <c r="C191" s="3">
        <f>inventory[[#This Row],[Temp_change]]</f>
        <v>5.6979489399261568E-13</v>
      </c>
      <c r="E191" s="118">
        <f>inventory[[#This Row],[CO2_net]]+inventory[[#This Row],[CH4_net]]*GWP_CH4+inventory[[#This Row],[gas1_net]]*GWP_gas1+inventory[[#This Row],[gas2_net]]*GWP_gas2+inventory[[#This Row],[gas3_net]]*GWP_gas3</f>
        <v>4918.8111920297824</v>
      </c>
      <c r="F191" s="118">
        <f>inventory[[#This Row],[CO2_net]]+inventory[[#This Row],[CH4_net]]*GTP_CH4+inventory[[#This Row],[gas1_net]]*GTP_gas1+inventory[[#This Row],[gas2_net]]*GTP_gas2+inventory[[#This Row],[gas3_net]]*GTP_gas3</f>
        <v>2570.9331000621351</v>
      </c>
      <c r="G191" s="199">
        <f t="shared" si="33"/>
        <v>3415.6513767133274</v>
      </c>
      <c r="H191" s="200">
        <f t="shared" si="34"/>
        <v>1089.5270632960433</v>
      </c>
      <c r="I191" s="201">
        <f t="shared" si="35"/>
        <v>5503.7370501735859</v>
      </c>
      <c r="J191" s="201">
        <f t="shared" si="36"/>
        <v>1042.5596124153606</v>
      </c>
      <c r="K191" s="199">
        <f>K190+(inventory[[#This Row],[CO2_flux]]*Z191+inventory[[#This Row],[CH4_flux]]*AA191+inventory[[#This Row],[Gas1_flux]]*AB191+inventory[[#This Row],[Gas2_flux]]*AC191+inventory[[#This Row],[Gas3_flux]]*AD191+inventory[[#This Row],[Other_radfor]])/AGWP_CO2</f>
        <v>217.55715512859908</v>
      </c>
      <c r="L191" s="201">
        <f>L190+(inventory[[#This Row],[CO2_flux]]*AE191+inventory[[#This Row],[CH4_flux]]*AF191+inventory[[#This Row],[Gas1_flux]]*AG191+inventory[[#This Row],[Gas2_flux]]*AH191+inventory[[#This Row],[Gas3_flux]]*AI191+inventory[[#This Row],[Other_radfor]]*AJ191)/AGTP_CO2</f>
        <v>312.57320143698166</v>
      </c>
      <c r="N191" s="16">
        <v>1.4777645917403033E-13</v>
      </c>
      <c r="O191" s="16">
        <v>2.6186849253965482E-12</v>
      </c>
      <c r="P191" s="16">
        <f t="shared" si="27"/>
        <v>3.3740088811955724E-11</v>
      </c>
      <c r="Q191" s="16">
        <f t="shared" si="39"/>
        <v>-3.5199999999999995E-12</v>
      </c>
      <c r="R191" s="182">
        <f t="shared" si="39"/>
        <v>-3.5199999999999995E-12</v>
      </c>
      <c r="S191" s="16">
        <v>5.2297452095303535E-16</v>
      </c>
      <c r="T191" s="16">
        <v>1.8052418429881536E-15</v>
      </c>
      <c r="U191" s="24">
        <f t="shared" si="28"/>
        <v>7.9817934516276899E-14</v>
      </c>
      <c r="V191" s="24">
        <f t="shared" si="29"/>
        <v>-2.352972571435117E-15</v>
      </c>
      <c r="W191" s="24">
        <f t="shared" si="30"/>
        <v>1.6381251579468883E-14</v>
      </c>
      <c r="Y191" s="16">
        <f t="shared" si="31"/>
        <v>0</v>
      </c>
      <c r="Z191" s="187" cm="1">
        <f t="array" ref="Z191">IF($A191&lt;=time_horizon,INDEX(N$7:N$507,time_horizon-$A191+1),0)</f>
        <v>0</v>
      </c>
      <c r="AA191" s="184" cm="1">
        <f t="array" ref="AA191">IF($A191&lt;=time_horizon,INDEX(O$7:O$507,time_horizon-$A191+1),0)</f>
        <v>0</v>
      </c>
      <c r="AB191" s="184" cm="1">
        <f t="array" ref="AB191">IF($A191&lt;=time_horizon,INDEX(P$7:P$507,time_horizon-$A191+1),0)</f>
        <v>0</v>
      </c>
      <c r="AC191" s="184" cm="1">
        <f t="array" ref="AC191">IF($A191&lt;=time_horizon,INDEX(Q$7:Q$507,time_horizon-$A191+1),0)</f>
        <v>0</v>
      </c>
      <c r="AD191" s="185" cm="1">
        <f t="array" ref="AD191">IF($A191&lt;=time_horizon,INDEX(R$7:R$507,time_horizon-$A191+1),0)</f>
        <v>0</v>
      </c>
      <c r="AE191" s="17" cm="1">
        <f t="array" ref="AE191">IF($A191&lt;=time_horizon,INDEX(S$7:S$507,time_horizon-$A191+1),0)</f>
        <v>0</v>
      </c>
      <c r="AF191" s="17" cm="1">
        <f t="array" ref="AF191">IF($A191&lt;=time_horizon,INDEX(T$7:T$507,time_horizon-$A191+1),0)</f>
        <v>0</v>
      </c>
      <c r="AG191" s="17" cm="1">
        <f t="array" ref="AG191">IF($A191&lt;=time_horizon,INDEX(U$7:U$507,time_horizon-$A191+1),0)</f>
        <v>0</v>
      </c>
      <c r="AH191" s="17" cm="1">
        <f t="array" ref="AH191">IF($A191&lt;=time_horizon,INDEX(V$7:V$507,time_horizon-$A191+1),0)</f>
        <v>0</v>
      </c>
      <c r="AI191" s="17" cm="1">
        <f t="array" ref="AI191">IF($A191&lt;=time_horizon,INDEX(W$7:W$507,time_horizon-$A191+1),0)</f>
        <v>0</v>
      </c>
      <c r="AJ191" s="17">
        <f t="shared" si="32"/>
        <v>8.0822163213617543E-2</v>
      </c>
    </row>
    <row r="192" spans="1:36" x14ac:dyDescent="0.2">
      <c r="A192" s="96">
        <v>185</v>
      </c>
      <c r="B192" s="3">
        <f>inventory[[#This Row],[Integrated_rad_forcing]]</f>
        <v>5.0500868564834182E-10</v>
      </c>
      <c r="C192" s="3">
        <f>inventory[[#This Row],[Temp_change]]</f>
        <v>5.6566033101255718E-13</v>
      </c>
      <c r="E192" s="118">
        <f>inventory[[#This Row],[CO2_net]]+inventory[[#This Row],[CH4_net]]*GWP_CH4+inventory[[#This Row],[gas1_net]]*GWP_gas1+inventory[[#This Row],[gas2_net]]*GWP_gas2+inventory[[#This Row],[gas3_net]]*GWP_gas3</f>
        <v>4918.8111920297824</v>
      </c>
      <c r="F192" s="118">
        <f>inventory[[#This Row],[CO2_net]]+inventory[[#This Row],[CH4_net]]*GTP_CH4+inventory[[#This Row],[gas1_net]]*GTP_gas1+inventory[[#This Row],[gas2_net]]*GTP_gas2+inventory[[#This Row],[gas3_net]]*GTP_gas3</f>
        <v>2570.9331000621351</v>
      </c>
      <c r="G192" s="199">
        <f t="shared" si="33"/>
        <v>3402.8846241099318</v>
      </c>
      <c r="H192" s="200">
        <f t="shared" si="34"/>
        <v>1081.8497334611993</v>
      </c>
      <c r="I192" s="201">
        <f t="shared" si="35"/>
        <v>5506.5264604777876</v>
      </c>
      <c r="J192" s="201">
        <f t="shared" si="36"/>
        <v>1034.9945597561618</v>
      </c>
      <c r="K192" s="199">
        <f>K191+(inventory[[#This Row],[CO2_flux]]*Z192+inventory[[#This Row],[CH4_flux]]*AA192+inventory[[#This Row],[Gas1_flux]]*AB192+inventory[[#This Row],[Gas2_flux]]*AC192+inventory[[#This Row],[Gas3_flux]]*AD192+inventory[[#This Row],[Other_radfor]])/AGWP_CO2</f>
        <v>217.55715512859908</v>
      </c>
      <c r="L192" s="201">
        <f>L191+(inventory[[#This Row],[CO2_flux]]*AE192+inventory[[#This Row],[CH4_flux]]*AF192+inventory[[#This Row],[Gas1_flux]]*AG192+inventory[[#This Row],[Gas2_flux]]*AH192+inventory[[#This Row],[Gas3_flux]]*AI192+inventory[[#This Row],[Other_radfor]]*AJ192)/AGTP_CO2</f>
        <v>312.57320143698166</v>
      </c>
      <c r="N192" s="16">
        <v>1.4840605587103422E-13</v>
      </c>
      <c r="O192" s="16">
        <v>2.6186849983251345E-12</v>
      </c>
      <c r="P192" s="16">
        <f t="shared" si="27"/>
        <v>3.3817760218400793E-11</v>
      </c>
      <c r="Q192" s="16">
        <f t="shared" si="39"/>
        <v>-3.5199999999999995E-12</v>
      </c>
      <c r="R192" s="182">
        <f t="shared" si="39"/>
        <v>-3.5199999999999995E-12</v>
      </c>
      <c r="S192" s="16">
        <v>5.2286404804373386E-16</v>
      </c>
      <c r="T192" s="16">
        <v>1.8008277641855789E-15</v>
      </c>
      <c r="U192" s="24">
        <f t="shared" si="28"/>
        <v>7.9398251236682392E-14</v>
      </c>
      <c r="V192" s="24">
        <f t="shared" si="29"/>
        <v>-2.3472336078730328E-15</v>
      </c>
      <c r="W192" s="24">
        <f t="shared" si="30"/>
        <v>1.6256842981935346E-14</v>
      </c>
      <c r="Y192" s="16">
        <f t="shared" si="31"/>
        <v>0</v>
      </c>
      <c r="Z192" s="187" cm="1">
        <f t="array" ref="Z192">IF($A192&lt;=time_horizon,INDEX(N$7:N$507,time_horizon-$A192+1),0)</f>
        <v>0</v>
      </c>
      <c r="AA192" s="184" cm="1">
        <f t="array" ref="AA192">IF($A192&lt;=time_horizon,INDEX(O$7:O$507,time_horizon-$A192+1),0)</f>
        <v>0</v>
      </c>
      <c r="AB192" s="184" cm="1">
        <f t="array" ref="AB192">IF($A192&lt;=time_horizon,INDEX(P$7:P$507,time_horizon-$A192+1),0)</f>
        <v>0</v>
      </c>
      <c r="AC192" s="184" cm="1">
        <f t="array" ref="AC192">IF($A192&lt;=time_horizon,INDEX(Q$7:Q$507,time_horizon-$A192+1),0)</f>
        <v>0</v>
      </c>
      <c r="AD192" s="185" cm="1">
        <f t="array" ref="AD192">IF($A192&lt;=time_horizon,INDEX(R$7:R$507,time_horizon-$A192+1),0)</f>
        <v>0</v>
      </c>
      <c r="AE192" s="17" cm="1">
        <f t="array" ref="AE192">IF($A192&lt;=time_horizon,INDEX(S$7:S$507,time_horizon-$A192+1),0)</f>
        <v>0</v>
      </c>
      <c r="AF192" s="17" cm="1">
        <f t="array" ref="AF192">IF($A192&lt;=time_horizon,INDEX(T$7:T$507,time_horizon-$A192+1),0)</f>
        <v>0</v>
      </c>
      <c r="AG192" s="17" cm="1">
        <f t="array" ref="AG192">IF($A192&lt;=time_horizon,INDEX(U$7:U$507,time_horizon-$A192+1),0)</f>
        <v>0</v>
      </c>
      <c r="AH192" s="17" cm="1">
        <f t="array" ref="AH192">IF($A192&lt;=time_horizon,INDEX(V$7:V$507,time_horizon-$A192+1),0)</f>
        <v>0</v>
      </c>
      <c r="AI192" s="17" cm="1">
        <f t="array" ref="AI192">IF($A192&lt;=time_horizon,INDEX(W$7:W$507,time_horizon-$A192+1),0)</f>
        <v>0</v>
      </c>
      <c r="AJ192" s="17">
        <f t="shared" si="32"/>
        <v>8.0822163213617543E-2</v>
      </c>
    </row>
    <row r="193" spans="1:36" x14ac:dyDescent="0.2">
      <c r="A193" s="96">
        <v>186</v>
      </c>
      <c r="B193" s="3">
        <f>inventory[[#This Row],[Integrated_rad_forcing]]</f>
        <v>5.0525998201110591E-10</v>
      </c>
      <c r="C193" s="3">
        <f>inventory[[#This Row],[Temp_change]]</f>
        <v>5.6159314681487454E-13</v>
      </c>
      <c r="E193" s="118">
        <f>inventory[[#This Row],[CO2_net]]+inventory[[#This Row],[CH4_net]]*GWP_CH4+inventory[[#This Row],[gas1_net]]*GWP_gas1+inventory[[#This Row],[gas2_net]]*GWP_gas2+inventory[[#This Row],[gas3_net]]*GWP_gas3</f>
        <v>4918.8111920297824</v>
      </c>
      <c r="F193" s="118">
        <f>inventory[[#This Row],[CO2_net]]+inventory[[#This Row],[CH4_net]]*GTP_CH4+inventory[[#This Row],[gas1_net]]*GTP_gas1+inventory[[#This Row],[gas2_net]]*GTP_gas2+inventory[[#This Row],[gas3_net]]*GTP_gas3</f>
        <v>2570.9331000621351</v>
      </c>
      <c r="G193" s="199">
        <f t="shared" si="33"/>
        <v>3390.2114944884624</v>
      </c>
      <c r="H193" s="200">
        <f t="shared" si="34"/>
        <v>1074.2953518507127</v>
      </c>
      <c r="I193" s="201">
        <f t="shared" si="35"/>
        <v>5509.2665521045401</v>
      </c>
      <c r="J193" s="201">
        <f t="shared" si="36"/>
        <v>1027.5527907521509</v>
      </c>
      <c r="K193" s="199">
        <f>K192+(inventory[[#This Row],[CO2_flux]]*Z193+inventory[[#This Row],[CH4_flux]]*AA193+inventory[[#This Row],[Gas1_flux]]*AB193+inventory[[#This Row],[Gas2_flux]]*AC193+inventory[[#This Row],[Gas3_flux]]*AD193+inventory[[#This Row],[Other_radfor]])/AGWP_CO2</f>
        <v>217.55715512859908</v>
      </c>
      <c r="L193" s="201">
        <f>L192+(inventory[[#This Row],[CO2_flux]]*AE193+inventory[[#This Row],[CH4_flux]]*AF193+inventory[[#This Row],[Gas1_flux]]*AG193+inventory[[#This Row],[Gas2_flux]]*AH193+inventory[[#This Row],[Gas3_flux]]*AI193+inventory[[#This Row],[Other_radfor]]*AJ193)/AGTP_CO2</f>
        <v>312.57320143698166</v>
      </c>
      <c r="N193" s="16">
        <v>1.4903494452559009E-13</v>
      </c>
      <c r="O193" s="16">
        <v>2.6186850656032852E-12</v>
      </c>
      <c r="P193" s="16">
        <f t="shared" si="27"/>
        <v>3.389479235763451E-11</v>
      </c>
      <c r="Q193" s="16">
        <f t="shared" si="39"/>
        <v>-3.5199999999999995E-12</v>
      </c>
      <c r="R193" s="182">
        <f t="shared" si="39"/>
        <v>-3.5199999999999995E-12</v>
      </c>
      <c r="S193" s="16">
        <v>5.227548884460921E-16</v>
      </c>
      <c r="T193" s="16">
        <v>1.7964253072459441E-15</v>
      </c>
      <c r="U193" s="24">
        <f t="shared" si="28"/>
        <v>7.898144346000367E-14</v>
      </c>
      <c r="V193" s="24">
        <f t="shared" si="29"/>
        <v>-2.3415086427771524E-15</v>
      </c>
      <c r="W193" s="24">
        <f t="shared" si="30"/>
        <v>1.6134593882927311E-14</v>
      </c>
      <c r="Y193" s="16">
        <f t="shared" si="31"/>
        <v>0</v>
      </c>
      <c r="Z193" s="187" cm="1">
        <f t="array" ref="Z193">IF($A193&lt;=time_horizon,INDEX(N$7:N$507,time_horizon-$A193+1),0)</f>
        <v>0</v>
      </c>
      <c r="AA193" s="184" cm="1">
        <f t="array" ref="AA193">IF($A193&lt;=time_horizon,INDEX(O$7:O$507,time_horizon-$A193+1),0)</f>
        <v>0</v>
      </c>
      <c r="AB193" s="184" cm="1">
        <f t="array" ref="AB193">IF($A193&lt;=time_horizon,INDEX(P$7:P$507,time_horizon-$A193+1),0)</f>
        <v>0</v>
      </c>
      <c r="AC193" s="184" cm="1">
        <f t="array" ref="AC193">IF($A193&lt;=time_horizon,INDEX(Q$7:Q$507,time_horizon-$A193+1),0)</f>
        <v>0</v>
      </c>
      <c r="AD193" s="185" cm="1">
        <f t="array" ref="AD193">IF($A193&lt;=time_horizon,INDEX(R$7:R$507,time_horizon-$A193+1),0)</f>
        <v>0</v>
      </c>
      <c r="AE193" s="17" cm="1">
        <f t="array" ref="AE193">IF($A193&lt;=time_horizon,INDEX(S$7:S$507,time_horizon-$A193+1),0)</f>
        <v>0</v>
      </c>
      <c r="AF193" s="17" cm="1">
        <f t="array" ref="AF193">IF($A193&lt;=time_horizon,INDEX(T$7:T$507,time_horizon-$A193+1),0)</f>
        <v>0</v>
      </c>
      <c r="AG193" s="17" cm="1">
        <f t="array" ref="AG193">IF($A193&lt;=time_horizon,INDEX(U$7:U$507,time_horizon-$A193+1),0)</f>
        <v>0</v>
      </c>
      <c r="AH193" s="17" cm="1">
        <f t="array" ref="AH193">IF($A193&lt;=time_horizon,INDEX(V$7:V$507,time_horizon-$A193+1),0)</f>
        <v>0</v>
      </c>
      <c r="AI193" s="17" cm="1">
        <f t="array" ref="AI193">IF($A193&lt;=time_horizon,INDEX(W$7:W$507,time_horizon-$A193+1),0)</f>
        <v>0</v>
      </c>
      <c r="AJ193" s="17">
        <f t="shared" si="32"/>
        <v>8.0822163213617543E-2</v>
      </c>
    </row>
    <row r="194" spans="1:36" x14ac:dyDescent="0.2">
      <c r="A194" s="96">
        <v>187</v>
      </c>
      <c r="B194" s="3">
        <f>inventory[[#This Row],[Integrated_rad_forcing]]</f>
        <v>5.0550684590031357E-10</v>
      </c>
      <c r="C194" s="3">
        <f>inventory[[#This Row],[Temp_change]]</f>
        <v>5.5759194325160193E-13</v>
      </c>
      <c r="E194" s="118">
        <f>inventory[[#This Row],[CO2_net]]+inventory[[#This Row],[CH4_net]]*GWP_CH4+inventory[[#This Row],[gas1_net]]*GWP_gas1+inventory[[#This Row],[gas2_net]]*GWP_gas2+inventory[[#This Row],[gas3_net]]*GWP_gas3</f>
        <v>4918.8111920297824</v>
      </c>
      <c r="F194" s="118">
        <f>inventory[[#This Row],[CO2_net]]+inventory[[#This Row],[CH4_net]]*GTP_CH4+inventory[[#This Row],[gas1_net]]*GTP_gas1+inventory[[#This Row],[gas2_net]]*GTP_gas2+inventory[[#This Row],[gas3_net]]*GTP_gas3</f>
        <v>2570.9331000621351</v>
      </c>
      <c r="G194" s="199">
        <f t="shared" si="33"/>
        <v>3377.6311452886212</v>
      </c>
      <c r="H194" s="200">
        <f t="shared" si="34"/>
        <v>1066.8614720319133</v>
      </c>
      <c r="I194" s="201">
        <f t="shared" si="35"/>
        <v>5511.9583128141867</v>
      </c>
      <c r="J194" s="201">
        <f t="shared" si="36"/>
        <v>1020.2317471975301</v>
      </c>
      <c r="K194" s="199">
        <f>K193+(inventory[[#This Row],[CO2_flux]]*Z194+inventory[[#This Row],[CH4_flux]]*AA194+inventory[[#This Row],[Gas1_flux]]*AB194+inventory[[#This Row],[Gas2_flux]]*AC194+inventory[[#This Row],[Gas3_flux]]*AD194+inventory[[#This Row],[Other_radfor]])/AGWP_CO2</f>
        <v>217.55715512859908</v>
      </c>
      <c r="L194" s="201">
        <f>L193+(inventory[[#This Row],[CO2_flux]]*AE194+inventory[[#This Row],[CH4_flux]]*AF194+inventory[[#This Row],[Gas1_flux]]*AG194+inventory[[#This Row],[Gas2_flux]]*AH194+inventory[[#This Row],[Gas3_flux]]*AI194+inventory[[#This Row],[Other_radfor]]*AJ194)/AGTP_CO2</f>
        <v>312.57320143698166</v>
      </c>
      <c r="N194" s="16">
        <v>1.4966312902622101E-13</v>
      </c>
      <c r="O194" s="16">
        <v>2.6186851276687908E-12</v>
      </c>
      <c r="P194" s="16">
        <f t="shared" si="27"/>
        <v>3.3971190491085583E-11</v>
      </c>
      <c r="Q194" s="16">
        <f t="shared" si="39"/>
        <v>-3.5199999999999995E-12</v>
      </c>
      <c r="R194" s="182">
        <f t="shared" si="39"/>
        <v>-3.5199999999999995E-12</v>
      </c>
      <c r="S194" s="16">
        <v>5.2264699576190392E-16</v>
      </c>
      <c r="T194" s="16">
        <v>1.7920343775692577E-15</v>
      </c>
      <c r="U194" s="24">
        <f t="shared" si="28"/>
        <v>7.8567488931146672E-14</v>
      </c>
      <c r="V194" s="24">
        <f t="shared" si="29"/>
        <v>-2.3357976418925407E-15</v>
      </c>
      <c r="W194" s="24">
        <f t="shared" si="30"/>
        <v>1.6014458224537482E-14</v>
      </c>
      <c r="Y194" s="16">
        <f t="shared" si="31"/>
        <v>0</v>
      </c>
      <c r="Z194" s="187" cm="1">
        <f t="array" ref="Z194">IF($A194&lt;=time_horizon,INDEX(N$7:N$507,time_horizon-$A194+1),0)</f>
        <v>0</v>
      </c>
      <c r="AA194" s="184" cm="1">
        <f t="array" ref="AA194">IF($A194&lt;=time_horizon,INDEX(O$7:O$507,time_horizon-$A194+1),0)</f>
        <v>0</v>
      </c>
      <c r="AB194" s="184" cm="1">
        <f t="array" ref="AB194">IF($A194&lt;=time_horizon,INDEX(P$7:P$507,time_horizon-$A194+1),0)</f>
        <v>0</v>
      </c>
      <c r="AC194" s="184" cm="1">
        <f t="array" ref="AC194">IF($A194&lt;=time_horizon,INDEX(Q$7:Q$507,time_horizon-$A194+1),0)</f>
        <v>0</v>
      </c>
      <c r="AD194" s="185" cm="1">
        <f t="array" ref="AD194">IF($A194&lt;=time_horizon,INDEX(R$7:R$507,time_horizon-$A194+1),0)</f>
        <v>0</v>
      </c>
      <c r="AE194" s="17" cm="1">
        <f t="array" ref="AE194">IF($A194&lt;=time_horizon,INDEX(S$7:S$507,time_horizon-$A194+1),0)</f>
        <v>0</v>
      </c>
      <c r="AF194" s="17" cm="1">
        <f t="array" ref="AF194">IF($A194&lt;=time_horizon,INDEX(T$7:T$507,time_horizon-$A194+1),0)</f>
        <v>0</v>
      </c>
      <c r="AG194" s="17" cm="1">
        <f t="array" ref="AG194">IF($A194&lt;=time_horizon,INDEX(U$7:U$507,time_horizon-$A194+1),0)</f>
        <v>0</v>
      </c>
      <c r="AH194" s="17" cm="1">
        <f t="array" ref="AH194">IF($A194&lt;=time_horizon,INDEX(V$7:V$507,time_horizon-$A194+1),0)</f>
        <v>0</v>
      </c>
      <c r="AI194" s="17" cm="1">
        <f t="array" ref="AI194">IF($A194&lt;=time_horizon,INDEX(W$7:W$507,time_horizon-$A194+1),0)</f>
        <v>0</v>
      </c>
      <c r="AJ194" s="17">
        <f t="shared" si="32"/>
        <v>8.0822163213617543E-2</v>
      </c>
    </row>
    <row r="195" spans="1:36" x14ac:dyDescent="0.2">
      <c r="A195" s="96">
        <v>188</v>
      </c>
      <c r="B195" s="3">
        <f>inventory[[#This Row],[Integrated_rad_forcing]]</f>
        <v>5.0574936598585702E-10</v>
      </c>
      <c r="C195" s="3">
        <f>inventory[[#This Row],[Temp_change]]</f>
        <v>5.5365535249501829E-13</v>
      </c>
      <c r="E195" s="118">
        <f>inventory[[#This Row],[CO2_net]]+inventory[[#This Row],[CH4_net]]*GWP_CH4+inventory[[#This Row],[gas1_net]]*GWP_gas1+inventory[[#This Row],[gas2_net]]*GWP_gas2+inventory[[#This Row],[gas3_net]]*GWP_gas3</f>
        <v>4918.8111920297824</v>
      </c>
      <c r="F195" s="118">
        <f>inventory[[#This Row],[CO2_net]]+inventory[[#This Row],[CH4_net]]*GTP_CH4+inventory[[#This Row],[gas1_net]]*GTP_gas1+inventory[[#This Row],[gas2_net]]*GTP_gas2+inventory[[#This Row],[gas3_net]]*GTP_gas3</f>
        <v>2570.9331000621351</v>
      </c>
      <c r="G195" s="199">
        <f t="shared" si="33"/>
        <v>3365.1427406816788</v>
      </c>
      <c r="H195" s="200">
        <f t="shared" si="34"/>
        <v>1059.5456964783211</v>
      </c>
      <c r="I195" s="201">
        <f t="shared" si="35"/>
        <v>5514.6027094477377</v>
      </c>
      <c r="J195" s="201">
        <f t="shared" si="36"/>
        <v>1013.0289263637673</v>
      </c>
      <c r="K195" s="199">
        <f>K194+(inventory[[#This Row],[CO2_flux]]*Z195+inventory[[#This Row],[CH4_flux]]*AA195+inventory[[#This Row],[Gas1_flux]]*AB195+inventory[[#This Row],[Gas2_flux]]*AC195+inventory[[#This Row],[Gas3_flux]]*AD195+inventory[[#This Row],[Other_radfor]])/AGWP_CO2</f>
        <v>217.55715512859908</v>
      </c>
      <c r="L195" s="201">
        <f>L194+(inventory[[#This Row],[CO2_flux]]*AE195+inventory[[#This Row],[CH4_flux]]*AF195+inventory[[#This Row],[Gas1_flux]]*AG195+inventory[[#This Row],[Gas2_flux]]*AH195+inventory[[#This Row],[Gas3_flux]]*AI195+inventory[[#This Row],[Other_radfor]]*AJ195)/AGTP_CO2</f>
        <v>312.57320143698166</v>
      </c>
      <c r="N195" s="16">
        <v>1.502906131950311E-13</v>
      </c>
      <c r="O195" s="16">
        <v>2.618685184925522E-12</v>
      </c>
      <c r="P195" s="16">
        <f t="shared" si="27"/>
        <v>3.4046959836879025E-11</v>
      </c>
      <c r="Q195" s="16">
        <f t="shared" si="39"/>
        <v>-3.5199999999999995E-12</v>
      </c>
      <c r="R195" s="182">
        <f t="shared" si="39"/>
        <v>-3.5199999999999995E-12</v>
      </c>
      <c r="S195" s="16">
        <v>5.2254032491023044E-16</v>
      </c>
      <c r="T195" s="16">
        <v>1.7876548859134604E-15</v>
      </c>
      <c r="U195" s="24">
        <f t="shared" si="28"/>
        <v>7.8156365574732498E-14</v>
      </c>
      <c r="V195" s="24">
        <f t="shared" si="29"/>
        <v>-2.3301005710604192E-15</v>
      </c>
      <c r="W195" s="24">
        <f t="shared" si="30"/>
        <v>1.5896390957649747E-14</v>
      </c>
      <c r="Y195" s="16">
        <f t="shared" si="31"/>
        <v>0</v>
      </c>
      <c r="Z195" s="187" cm="1">
        <f t="array" ref="Z195">IF($A195&lt;=time_horizon,INDEX(N$7:N$507,time_horizon-$A195+1),0)</f>
        <v>0</v>
      </c>
      <c r="AA195" s="184" cm="1">
        <f t="array" ref="AA195">IF($A195&lt;=time_horizon,INDEX(O$7:O$507,time_horizon-$A195+1),0)</f>
        <v>0</v>
      </c>
      <c r="AB195" s="184" cm="1">
        <f t="array" ref="AB195">IF($A195&lt;=time_horizon,INDEX(P$7:P$507,time_horizon-$A195+1),0)</f>
        <v>0</v>
      </c>
      <c r="AC195" s="184" cm="1">
        <f t="array" ref="AC195">IF($A195&lt;=time_horizon,INDEX(Q$7:Q$507,time_horizon-$A195+1),0)</f>
        <v>0</v>
      </c>
      <c r="AD195" s="185" cm="1">
        <f t="array" ref="AD195">IF($A195&lt;=time_horizon,INDEX(R$7:R$507,time_horizon-$A195+1),0)</f>
        <v>0</v>
      </c>
      <c r="AE195" s="17" cm="1">
        <f t="array" ref="AE195">IF($A195&lt;=time_horizon,INDEX(S$7:S$507,time_horizon-$A195+1),0)</f>
        <v>0</v>
      </c>
      <c r="AF195" s="17" cm="1">
        <f t="array" ref="AF195">IF($A195&lt;=time_horizon,INDEX(T$7:T$507,time_horizon-$A195+1),0)</f>
        <v>0</v>
      </c>
      <c r="AG195" s="17" cm="1">
        <f t="array" ref="AG195">IF($A195&lt;=time_horizon,INDEX(U$7:U$507,time_horizon-$A195+1),0)</f>
        <v>0</v>
      </c>
      <c r="AH195" s="17" cm="1">
        <f t="array" ref="AH195">IF($A195&lt;=time_horizon,INDEX(V$7:V$507,time_horizon-$A195+1),0)</f>
        <v>0</v>
      </c>
      <c r="AI195" s="17" cm="1">
        <f t="array" ref="AI195">IF($A195&lt;=time_horizon,INDEX(W$7:W$507,time_horizon-$A195+1),0)</f>
        <v>0</v>
      </c>
      <c r="AJ195" s="17">
        <f t="shared" si="32"/>
        <v>8.0822163213617543E-2</v>
      </c>
    </row>
    <row r="196" spans="1:36" x14ac:dyDescent="0.2">
      <c r="A196" s="96">
        <v>189</v>
      </c>
      <c r="B196" s="3">
        <f>inventory[[#This Row],[Integrated_rad_forcing]]</f>
        <v>5.0598762906066757E-10</v>
      </c>
      <c r="C196" s="3">
        <f>inventory[[#This Row],[Temp_change]]</f>
        <v>5.4978203637374984E-13</v>
      </c>
      <c r="E196" s="118">
        <f>inventory[[#This Row],[CO2_net]]+inventory[[#This Row],[CH4_net]]*GWP_CH4+inventory[[#This Row],[gas1_net]]*GWP_gas1+inventory[[#This Row],[gas2_net]]*GWP_gas2+inventory[[#This Row],[gas3_net]]*GWP_gas3</f>
        <v>4918.8111920297824</v>
      </c>
      <c r="F196" s="118">
        <f>inventory[[#This Row],[CO2_net]]+inventory[[#This Row],[CH4_net]]*GTP_CH4+inventory[[#This Row],[gas1_net]]*GTP_gas1+inventory[[#This Row],[gas2_net]]*GTP_gas2+inventory[[#This Row],[gas3_net]]*GTP_gas3</f>
        <v>2570.9331000621351</v>
      </c>
      <c r="G196" s="199">
        <f t="shared" si="33"/>
        <v>3352.7454515781928</v>
      </c>
      <c r="H196" s="200">
        <f t="shared" si="34"/>
        <v>1052.3456756753317</v>
      </c>
      <c r="I196" s="201">
        <f t="shared" si="35"/>
        <v>5517.2006883801487</v>
      </c>
      <c r="J196" s="201">
        <f t="shared" si="36"/>
        <v>1005.9418797848555</v>
      </c>
      <c r="K196" s="199">
        <f>K195+(inventory[[#This Row],[CO2_flux]]*Z196+inventory[[#This Row],[CH4_flux]]*AA196+inventory[[#This Row],[Gas1_flux]]*AB196+inventory[[#This Row],[Gas2_flux]]*AC196+inventory[[#This Row],[Gas3_flux]]*AD196+inventory[[#This Row],[Other_radfor]])/AGWP_CO2</f>
        <v>217.55715512859908</v>
      </c>
      <c r="L196" s="201">
        <f>L195+(inventory[[#This Row],[CO2_flux]]*AE196+inventory[[#This Row],[CH4_flux]]*AF196+inventory[[#This Row],[Gas1_flux]]*AG196+inventory[[#This Row],[Gas2_flux]]*AH196+inventory[[#This Row],[Gas3_flux]]*AI196+inventory[[#This Row],[Other_radfor]]*AJ196)/AGTP_CO2</f>
        <v>312.57320143698166</v>
      </c>
      <c r="N196" s="16">
        <v>1.5091740078940106E-13</v>
      </c>
      <c r="O196" s="16">
        <v>2.6186852377460577E-12</v>
      </c>
      <c r="P196" s="16">
        <f t="shared" si="27"/>
        <v>3.4122105570192561E-11</v>
      </c>
      <c r="Q196" s="16">
        <f t="shared" si="39"/>
        <v>-3.5199999999999995E-12</v>
      </c>
      <c r="R196" s="182">
        <f t="shared" si="39"/>
        <v>-3.5199999999999995E-12</v>
      </c>
      <c r="S196" s="16">
        <v>5.2243483209158729E-16</v>
      </c>
      <c r="T196" s="16">
        <v>1.7832867479847929E-15</v>
      </c>
      <c r="U196" s="24">
        <f t="shared" si="28"/>
        <v>7.7748051493627983E-14</v>
      </c>
      <c r="V196" s="24">
        <f t="shared" si="29"/>
        <v>-2.3244173962165198E-15</v>
      </c>
      <c r="W196" s="24">
        <f t="shared" si="30"/>
        <v>1.5780348019778425E-14</v>
      </c>
      <c r="Y196" s="16">
        <f t="shared" si="31"/>
        <v>0</v>
      </c>
      <c r="Z196" s="187" cm="1">
        <f t="array" ref="Z196">IF($A196&lt;=time_horizon,INDEX(N$7:N$507,time_horizon-$A196+1),0)</f>
        <v>0</v>
      </c>
      <c r="AA196" s="184" cm="1">
        <f t="array" ref="AA196">IF($A196&lt;=time_horizon,INDEX(O$7:O$507,time_horizon-$A196+1),0)</f>
        <v>0</v>
      </c>
      <c r="AB196" s="184" cm="1">
        <f t="array" ref="AB196">IF($A196&lt;=time_horizon,INDEX(P$7:P$507,time_horizon-$A196+1),0)</f>
        <v>0</v>
      </c>
      <c r="AC196" s="184" cm="1">
        <f t="array" ref="AC196">IF($A196&lt;=time_horizon,INDEX(Q$7:Q$507,time_horizon-$A196+1),0)</f>
        <v>0</v>
      </c>
      <c r="AD196" s="185" cm="1">
        <f t="array" ref="AD196">IF($A196&lt;=time_horizon,INDEX(R$7:R$507,time_horizon-$A196+1),0)</f>
        <v>0</v>
      </c>
      <c r="AE196" s="17" cm="1">
        <f t="array" ref="AE196">IF($A196&lt;=time_horizon,INDEX(S$7:S$507,time_horizon-$A196+1),0)</f>
        <v>0</v>
      </c>
      <c r="AF196" s="17" cm="1">
        <f t="array" ref="AF196">IF($A196&lt;=time_horizon,INDEX(T$7:T$507,time_horizon-$A196+1),0)</f>
        <v>0</v>
      </c>
      <c r="AG196" s="17" cm="1">
        <f t="array" ref="AG196">IF($A196&lt;=time_horizon,INDEX(U$7:U$507,time_horizon-$A196+1),0)</f>
        <v>0</v>
      </c>
      <c r="AH196" s="17" cm="1">
        <f t="array" ref="AH196">IF($A196&lt;=time_horizon,INDEX(V$7:V$507,time_horizon-$A196+1),0)</f>
        <v>0</v>
      </c>
      <c r="AI196" s="17" cm="1">
        <f t="array" ref="AI196">IF($A196&lt;=time_horizon,INDEX(W$7:W$507,time_horizon-$A196+1),0)</f>
        <v>0</v>
      </c>
      <c r="AJ196" s="17">
        <f t="shared" si="32"/>
        <v>8.0822163213617543E-2</v>
      </c>
    </row>
    <row r="197" spans="1:36" x14ac:dyDescent="0.2">
      <c r="A197" s="96">
        <v>190</v>
      </c>
      <c r="B197" s="3">
        <f>inventory[[#This Row],[Integrated_rad_forcing]]</f>
        <v>5.0622172008137797E-10</v>
      </c>
      <c r="C197" s="3">
        <f>inventory[[#This Row],[Temp_change]]</f>
        <v>5.4597068572346246E-13</v>
      </c>
      <c r="E197" s="118">
        <f>inventory[[#This Row],[CO2_net]]+inventory[[#This Row],[CH4_net]]*GWP_CH4+inventory[[#This Row],[gas1_net]]*GWP_gas1+inventory[[#This Row],[gas2_net]]*GWP_gas2+inventory[[#This Row],[gas3_net]]*GWP_gas3</f>
        <v>4918.8111920297824</v>
      </c>
      <c r="F197" s="118">
        <f>inventory[[#This Row],[CO2_net]]+inventory[[#This Row],[CH4_net]]*GTP_CH4+inventory[[#This Row],[gas1_net]]*GTP_gas1+inventory[[#This Row],[gas2_net]]*GTP_gas2+inventory[[#This Row],[gas3_net]]*GTP_gas3</f>
        <v>2570.9331000621351</v>
      </c>
      <c r="G197" s="199">
        <f t="shared" si="33"/>
        <v>3340.4384556328619</v>
      </c>
      <c r="H197" s="200">
        <f t="shared" si="34"/>
        <v>1045.259107237689</v>
      </c>
      <c r="I197" s="201">
        <f t="shared" si="35"/>
        <v>5519.7531759636986</v>
      </c>
      <c r="J197" s="201">
        <f t="shared" si="36"/>
        <v>998.96821206926836</v>
      </c>
      <c r="K197" s="199">
        <f>K196+(inventory[[#This Row],[CO2_flux]]*Z197+inventory[[#This Row],[CH4_flux]]*AA197+inventory[[#This Row],[Gas1_flux]]*AB197+inventory[[#This Row],[Gas2_flux]]*AC197+inventory[[#This Row],[Gas3_flux]]*AD197+inventory[[#This Row],[Other_radfor]])/AGWP_CO2</f>
        <v>217.55715512859908</v>
      </c>
      <c r="L197" s="201">
        <f>L196+(inventory[[#This Row],[CO2_flux]]*AE197+inventory[[#This Row],[CH4_flux]]*AF197+inventory[[#This Row],[Gas1_flux]]*AG197+inventory[[#This Row],[Gas2_flux]]*AH197+inventory[[#This Row],[Gas3_flux]]*AI197+inventory[[#This Row],[Other_radfor]]*AJ197)/AGTP_CO2</f>
        <v>312.57320143698166</v>
      </c>
      <c r="N197" s="16">
        <v>1.5154349550363797E-13</v>
      </c>
      <c r="O197" s="16">
        <v>2.61868528647411E-12</v>
      </c>
      <c r="P197" s="16">
        <f t="shared" si="27"/>
        <v>3.4196632823610103E-11</v>
      </c>
      <c r="Q197" s="16">
        <f t="shared" si="39"/>
        <v>-3.5199999999999995E-12</v>
      </c>
      <c r="R197" s="182">
        <f t="shared" si="39"/>
        <v>-3.5199999999999995E-12</v>
      </c>
      <c r="S197" s="16">
        <v>5.2233047475309892E-16</v>
      </c>
      <c r="T197" s="16">
        <v>1.7789298840598079E-15</v>
      </c>
      <c r="U197" s="24">
        <f t="shared" si="28"/>
        <v>7.7342524967487983E-14</v>
      </c>
      <c r="V197" s="24">
        <f t="shared" si="29"/>
        <v>-2.3187480833895949E-15</v>
      </c>
      <c r="W197" s="24">
        <f t="shared" si="30"/>
        <v>1.5666286313394348E-14</v>
      </c>
      <c r="Y197" s="16">
        <f t="shared" si="31"/>
        <v>0</v>
      </c>
      <c r="Z197" s="187" cm="1">
        <f t="array" ref="Z197">IF($A197&lt;=time_horizon,INDEX(N$7:N$507,time_horizon-$A197+1),0)</f>
        <v>0</v>
      </c>
      <c r="AA197" s="184" cm="1">
        <f t="array" ref="AA197">IF($A197&lt;=time_horizon,INDEX(O$7:O$507,time_horizon-$A197+1),0)</f>
        <v>0</v>
      </c>
      <c r="AB197" s="184" cm="1">
        <f t="array" ref="AB197">IF($A197&lt;=time_horizon,INDEX(P$7:P$507,time_horizon-$A197+1),0)</f>
        <v>0</v>
      </c>
      <c r="AC197" s="184" cm="1">
        <f t="array" ref="AC197">IF($A197&lt;=time_horizon,INDEX(Q$7:Q$507,time_horizon-$A197+1),0)</f>
        <v>0</v>
      </c>
      <c r="AD197" s="185" cm="1">
        <f t="array" ref="AD197">IF($A197&lt;=time_horizon,INDEX(R$7:R$507,time_horizon-$A197+1),0)</f>
        <v>0</v>
      </c>
      <c r="AE197" s="17" cm="1">
        <f t="array" ref="AE197">IF($A197&lt;=time_horizon,INDEX(S$7:S$507,time_horizon-$A197+1),0)</f>
        <v>0</v>
      </c>
      <c r="AF197" s="17" cm="1">
        <f t="array" ref="AF197">IF($A197&lt;=time_horizon,INDEX(T$7:T$507,time_horizon-$A197+1),0)</f>
        <v>0</v>
      </c>
      <c r="AG197" s="17" cm="1">
        <f t="array" ref="AG197">IF($A197&lt;=time_horizon,INDEX(U$7:U$507,time_horizon-$A197+1),0)</f>
        <v>0</v>
      </c>
      <c r="AH197" s="17" cm="1">
        <f t="array" ref="AH197">IF($A197&lt;=time_horizon,INDEX(V$7:V$507,time_horizon-$A197+1),0)</f>
        <v>0</v>
      </c>
      <c r="AI197" s="17" cm="1">
        <f t="array" ref="AI197">IF($A197&lt;=time_horizon,INDEX(W$7:W$507,time_horizon-$A197+1),0)</f>
        <v>0</v>
      </c>
      <c r="AJ197" s="17">
        <f t="shared" si="32"/>
        <v>8.0822163213617543E-2</v>
      </c>
    </row>
    <row r="198" spans="1:36" x14ac:dyDescent="0.2">
      <c r="A198" s="96">
        <v>191</v>
      </c>
      <c r="B198" s="3">
        <f>inventory[[#This Row],[Integrated_rad_forcing]]</f>
        <v>5.0645172220809646E-10</v>
      </c>
      <c r="C198" s="3">
        <f>inventory[[#This Row],[Temp_change]]</f>
        <v>5.4222001975181982E-13</v>
      </c>
      <c r="E198" s="118">
        <f>inventory[[#This Row],[CO2_net]]+inventory[[#This Row],[CH4_net]]*GWP_CH4+inventory[[#This Row],[gas1_net]]*GWP_gas1+inventory[[#This Row],[gas2_net]]*GWP_gas2+inventory[[#This Row],[gas3_net]]*GWP_gas3</f>
        <v>4918.8111920297824</v>
      </c>
      <c r="F198" s="118">
        <f>inventory[[#This Row],[CO2_net]]+inventory[[#This Row],[CH4_net]]*GTP_CH4+inventory[[#This Row],[gas1_net]]*GTP_gas1+inventory[[#This Row],[gas2_net]]*GTP_gas2+inventory[[#This Row],[gas3_net]]*GTP_gas3</f>
        <v>2570.9331000621351</v>
      </c>
      <c r="G198" s="199">
        <f t="shared" si="33"/>
        <v>3328.2209372466286</v>
      </c>
      <c r="H198" s="200">
        <f t="shared" si="34"/>
        <v>1038.2837350388336</v>
      </c>
      <c r="I198" s="201">
        <f t="shared" si="35"/>
        <v>5522.2610789616747</v>
      </c>
      <c r="J198" s="201">
        <f t="shared" si="36"/>
        <v>992.10557973801781</v>
      </c>
      <c r="K198" s="199">
        <f>K197+(inventory[[#This Row],[CO2_flux]]*Z198+inventory[[#This Row],[CH4_flux]]*AA198+inventory[[#This Row],[Gas1_flux]]*AB198+inventory[[#This Row],[Gas2_flux]]*AC198+inventory[[#This Row],[Gas3_flux]]*AD198+inventory[[#This Row],[Other_radfor]])/AGWP_CO2</f>
        <v>217.55715512859908</v>
      </c>
      <c r="L198" s="201">
        <f>L197+(inventory[[#This Row],[CO2_flux]]*AE198+inventory[[#This Row],[CH4_flux]]*AF198+inventory[[#This Row],[Gas1_flux]]*AG198+inventory[[#This Row],[Gas2_flux]]*AH198+inventory[[#This Row],[Gas3_flux]]*AI198+inventory[[#This Row],[Other_radfor]]*AJ198)/AGTP_CO2</f>
        <v>312.57320143698166</v>
      </c>
      <c r="N198" s="16">
        <v>1.5216890097058098E-13</v>
      </c>
      <c r="O198" s="16">
        <v>2.6186853314267605E-12</v>
      </c>
      <c r="P198" s="16">
        <f t="shared" si="27"/>
        <v>3.4270546687472302E-11</v>
      </c>
      <c r="Q198" s="16">
        <f t="shared" si="39"/>
        <v>-3.5199999999999995E-12</v>
      </c>
      <c r="R198" s="182">
        <f t="shared" si="39"/>
        <v>-3.5199999999999995E-12</v>
      </c>
      <c r="S198" s="16">
        <v>5.2222721155459479E-16</v>
      </c>
      <c r="T198" s="16">
        <v>1.7745842186365884E-15</v>
      </c>
      <c r="U198" s="24">
        <f t="shared" si="28"/>
        <v>7.6939764451309851E-14</v>
      </c>
      <c r="V198" s="24">
        <f t="shared" si="29"/>
        <v>-2.3130925987000777E-15</v>
      </c>
      <c r="W198" s="24">
        <f t="shared" si="30"/>
        <v>1.5554163684727144E-14</v>
      </c>
      <c r="Y198" s="16">
        <f t="shared" si="31"/>
        <v>0</v>
      </c>
      <c r="Z198" s="187" cm="1">
        <f t="array" ref="Z198">IF($A198&lt;=time_horizon,INDEX(N$7:N$507,time_horizon-$A198+1),0)</f>
        <v>0</v>
      </c>
      <c r="AA198" s="184" cm="1">
        <f t="array" ref="AA198">IF($A198&lt;=time_horizon,INDEX(O$7:O$507,time_horizon-$A198+1),0)</f>
        <v>0</v>
      </c>
      <c r="AB198" s="184" cm="1">
        <f t="array" ref="AB198">IF($A198&lt;=time_horizon,INDEX(P$7:P$507,time_horizon-$A198+1),0)</f>
        <v>0</v>
      </c>
      <c r="AC198" s="184" cm="1">
        <f t="array" ref="AC198">IF($A198&lt;=time_horizon,INDEX(Q$7:Q$507,time_horizon-$A198+1),0)</f>
        <v>0</v>
      </c>
      <c r="AD198" s="185" cm="1">
        <f t="array" ref="AD198">IF($A198&lt;=time_horizon,INDEX(R$7:R$507,time_horizon-$A198+1),0)</f>
        <v>0</v>
      </c>
      <c r="AE198" s="17" cm="1">
        <f t="array" ref="AE198">IF($A198&lt;=time_horizon,INDEX(S$7:S$507,time_horizon-$A198+1),0)</f>
        <v>0</v>
      </c>
      <c r="AF198" s="17" cm="1">
        <f t="array" ref="AF198">IF($A198&lt;=time_horizon,INDEX(T$7:T$507,time_horizon-$A198+1),0)</f>
        <v>0</v>
      </c>
      <c r="AG198" s="17" cm="1">
        <f t="array" ref="AG198">IF($A198&lt;=time_horizon,INDEX(U$7:U$507,time_horizon-$A198+1),0)</f>
        <v>0</v>
      </c>
      <c r="AH198" s="17" cm="1">
        <f t="array" ref="AH198">IF($A198&lt;=time_horizon,INDEX(V$7:V$507,time_horizon-$A198+1),0)</f>
        <v>0</v>
      </c>
      <c r="AI198" s="17" cm="1">
        <f t="array" ref="AI198">IF($A198&lt;=time_horizon,INDEX(W$7:W$507,time_horizon-$A198+1),0)</f>
        <v>0</v>
      </c>
      <c r="AJ198" s="17">
        <f t="shared" si="32"/>
        <v>8.0822163213617543E-2</v>
      </c>
    </row>
    <row r="199" spans="1:36" x14ac:dyDescent="0.2">
      <c r="A199" s="96">
        <v>192</v>
      </c>
      <c r="B199" s="3">
        <f>inventory[[#This Row],[Integrated_rad_forcing]]</f>
        <v>5.0667771684330965E-10</v>
      </c>
      <c r="C199" s="3">
        <f>inventory[[#This Row],[Temp_change]]</f>
        <v>5.3852878541739412E-13</v>
      </c>
      <c r="E199" s="118">
        <f>inventory[[#This Row],[CO2_net]]+inventory[[#This Row],[CH4_net]]*GWP_CH4+inventory[[#This Row],[gas1_net]]*GWP_gas1+inventory[[#This Row],[gas2_net]]*GWP_gas2+inventory[[#This Row],[gas3_net]]*GWP_gas3</f>
        <v>4918.8111920297824</v>
      </c>
      <c r="F199" s="118">
        <f>inventory[[#This Row],[CO2_net]]+inventory[[#This Row],[CH4_net]]*GTP_CH4+inventory[[#This Row],[gas1_net]]*GTP_gas1+inventory[[#This Row],[gas2_net]]*GTP_gas2+inventory[[#This Row],[gas3_net]]*GTP_gas3</f>
        <v>2570.9331000621351</v>
      </c>
      <c r="G199" s="199">
        <f t="shared" si="33"/>
        <v>3316.0920875661459</v>
      </c>
      <c r="H199" s="200">
        <f t="shared" si="34"/>
        <v>1031.4173483522043</v>
      </c>
      <c r="I199" s="201">
        <f t="shared" si="35"/>
        <v>5524.7252849725674</v>
      </c>
      <c r="J199" s="201">
        <f t="shared" si="36"/>
        <v>985.35169008823971</v>
      </c>
      <c r="K199" s="199">
        <f>K198+(inventory[[#This Row],[CO2_flux]]*Z199+inventory[[#This Row],[CH4_flux]]*AA199+inventory[[#This Row],[Gas1_flux]]*AB199+inventory[[#This Row],[Gas2_flux]]*AC199+inventory[[#This Row],[Gas3_flux]]*AD199+inventory[[#This Row],[Other_radfor]])/AGWP_CO2</f>
        <v>217.55715512859908</v>
      </c>
      <c r="L199" s="201">
        <f>L198+(inventory[[#This Row],[CO2_flux]]*AE199+inventory[[#This Row],[CH4_flux]]*AF199+inventory[[#This Row],[Gas1_flux]]*AG199+inventory[[#This Row],[Gas2_flux]]*AH199+inventory[[#This Row],[Gas3_flux]]*AI199+inventory[[#This Row],[Other_radfor]]*AJ199)/AGTP_CO2</f>
        <v>312.57320143698166</v>
      </c>
      <c r="N199" s="16">
        <v>1.5279362076316373E-13</v>
      </c>
      <c r="O199" s="16">
        <v>2.6186853728965235E-12</v>
      </c>
      <c r="P199" s="16">
        <f t="shared" ref="P199:P262" si="40">A_gas1*life_gas1*(1-EXP(-$A199/life_gas1))</f>
        <v>3.4343852210224258E-11</v>
      </c>
      <c r="Q199" s="16">
        <f t="shared" si="39"/>
        <v>-3.5199999999999995E-12</v>
      </c>
      <c r="R199" s="182">
        <f t="shared" si="39"/>
        <v>-3.5199999999999995E-12</v>
      </c>
      <c r="S199" s="16">
        <v>5.221250023356205E-16</v>
      </c>
      <c r="T199" s="16">
        <v>1.7702496801129138E-15</v>
      </c>
      <c r="U199" s="24">
        <f t="shared" ref="U199:U262" si="41">A_gas1*(life_gas1*clim_sens1/(life_gas1-clim_time1)*(EXP(-$A199/life_gas1)-EXP(-$A199/clim_time1))
                 +life_gas1*clim_sens2/(life_gas1-clim_time2)*(EXP(-$A199/life_gas1)-EXP(-$A199/clim_time2)))</f>
        <v>7.653974857399933E-14</v>
      </c>
      <c r="V199" s="24">
        <f t="shared" ref="V199:V262" si="42">A_gas2*(life_gas2*clim_sens1/(life_gas2-clim_time1)*(EXP(-$A199/life_gas2)-EXP(-$A199/clim_time1))
                 +life_gas2*clim_sens2/(life_gas2-clim_time2)*(EXP(-$A199/life_gas2)-EXP(-$A199/clim_time2)))</f>
        <v>-2.3074509083588659E-15</v>
      </c>
      <c r="W199" s="24">
        <f t="shared" ref="W199:W262" si="43">A_gas1*(life_gas3*clim_sens1/(life_gas3-clim_time1)*(EXP(-$A199/life_gas3)-EXP(-$A199/clim_time1))
                 +life_gas3*clim_sens2/(life_gas3-clim_time2)*(EXP(-$A199/life_gas3)-EXP(-$A199/clim_time2)))</f>
        <v>1.5443938903033267E-14</v>
      </c>
      <c r="Y199" s="16">
        <f t="shared" ref="Y199:Y262" si="44">IF(A199&lt;=time_horizon,time_horizon-A199,0)</f>
        <v>0</v>
      </c>
      <c r="Z199" s="187" cm="1">
        <f t="array" ref="Z199">IF($A199&lt;=time_horizon,INDEX(N$7:N$507,time_horizon-$A199+1),0)</f>
        <v>0</v>
      </c>
      <c r="AA199" s="184" cm="1">
        <f t="array" ref="AA199">IF($A199&lt;=time_horizon,INDEX(O$7:O$507,time_horizon-$A199+1),0)</f>
        <v>0</v>
      </c>
      <c r="AB199" s="184" cm="1">
        <f t="array" ref="AB199">IF($A199&lt;=time_horizon,INDEX(P$7:P$507,time_horizon-$A199+1),0)</f>
        <v>0</v>
      </c>
      <c r="AC199" s="184" cm="1">
        <f t="array" ref="AC199">IF($A199&lt;=time_horizon,INDEX(Q$7:Q$507,time_horizon-$A199+1),0)</f>
        <v>0</v>
      </c>
      <c r="AD199" s="185" cm="1">
        <f t="array" ref="AD199">IF($A199&lt;=time_horizon,INDEX(R$7:R$507,time_horizon-$A199+1),0)</f>
        <v>0</v>
      </c>
      <c r="AE199" s="17" cm="1">
        <f t="array" ref="AE199">IF($A199&lt;=time_horizon,INDEX(S$7:S$507,time_horizon-$A199+1),0)</f>
        <v>0</v>
      </c>
      <c r="AF199" s="17" cm="1">
        <f t="array" ref="AF199">IF($A199&lt;=time_horizon,INDEX(T$7:T$507,time_horizon-$A199+1),0)</f>
        <v>0</v>
      </c>
      <c r="AG199" s="17" cm="1">
        <f t="array" ref="AG199">IF($A199&lt;=time_horizon,INDEX(U$7:U$507,time_horizon-$A199+1),0)</f>
        <v>0</v>
      </c>
      <c r="AH199" s="17" cm="1">
        <f t="array" ref="AH199">IF($A199&lt;=time_horizon,INDEX(V$7:V$507,time_horizon-$A199+1),0)</f>
        <v>0</v>
      </c>
      <c r="AI199" s="17" cm="1">
        <f t="array" ref="AI199">IF($A199&lt;=time_horizon,INDEX(W$7:W$507,time_horizon-$A199+1),0)</f>
        <v>0</v>
      </c>
      <c r="AJ199" s="17">
        <f t="shared" ref="AJ199:AJ262" si="45">Other_forcing_efficacy*(clim_sens1*(EXP((1-Y199)/clim_time1)-EXP(-Y199/clim_time1))
                                               +clim_sens2*(EXP((1-Y199)/clim_time2)-EXP(-Y199/clim_time2)))</f>
        <v>8.0822163213617543E-2</v>
      </c>
    </row>
    <row r="200" spans="1:36" x14ac:dyDescent="0.2">
      <c r="A200" s="96">
        <v>193</v>
      </c>
      <c r="B200" s="3">
        <f>inventory[[#This Row],[Integrated_rad_forcing]]</f>
        <v>5.0689978366993716E-10</v>
      </c>
      <c r="C200" s="3">
        <f>inventory[[#This Row],[Temp_change]]</f>
        <v>5.3489575682222061E-13</v>
      </c>
      <c r="E200" s="118">
        <f>inventory[[#This Row],[CO2_net]]+inventory[[#This Row],[CH4_net]]*GWP_CH4+inventory[[#This Row],[gas1_net]]*GWP_gas1+inventory[[#This Row],[gas2_net]]*GWP_gas2+inventory[[#This Row],[gas3_net]]*GWP_gas3</f>
        <v>4918.8111920297824</v>
      </c>
      <c r="F200" s="118">
        <f>inventory[[#This Row],[CO2_net]]+inventory[[#This Row],[CH4_net]]*GTP_CH4+inventory[[#This Row],[gas1_net]]*GTP_gas1+inventory[[#This Row],[gas2_net]]*GTP_gas2+inventory[[#This Row],[gas3_net]]*GTP_gas3</f>
        <v>2570.9331000621351</v>
      </c>
      <c r="G200" s="199">
        <f t="shared" ref="G200:G263" si="46">B200/N200</f>
        <v>3304.0511044807354</v>
      </c>
      <c r="H200" s="200">
        <f t="shared" ref="H200:H263" si="47">C200/S200</f>
        <v>1024.6577810045483</v>
      </c>
      <c r="I200" s="201">
        <f t="shared" ref="I200:I263" si="48">B200/AGWP_CO2</f>
        <v>5527.1466628450062</v>
      </c>
      <c r="J200" s="201">
        <f t="shared" ref="J200:J263" si="49">C200/AGTP_CO2</f>
        <v>978.70430008174537</v>
      </c>
      <c r="K200" s="199">
        <f>K199+(inventory[[#This Row],[CO2_flux]]*Z200+inventory[[#This Row],[CH4_flux]]*AA200+inventory[[#This Row],[Gas1_flux]]*AB200+inventory[[#This Row],[Gas2_flux]]*AC200+inventory[[#This Row],[Gas3_flux]]*AD200+inventory[[#This Row],[Other_radfor]])/AGWP_CO2</f>
        <v>217.55715512859908</v>
      </c>
      <c r="L200" s="201">
        <f>L199+(inventory[[#This Row],[CO2_flux]]*AE200+inventory[[#This Row],[CH4_flux]]*AF200+inventory[[#This Row],[Gas1_flux]]*AG200+inventory[[#This Row],[Gas2_flux]]*AH200+inventory[[#This Row],[Gas3_flux]]*AI200+inventory[[#This Row],[Other_radfor]]*AJ200)/AGTP_CO2</f>
        <v>312.57320143698166</v>
      </c>
      <c r="N200" s="16">
        <v>1.5341765839593499E-13</v>
      </c>
      <c r="O200" s="16">
        <v>2.61868541115325E-12</v>
      </c>
      <c r="P200" s="16">
        <f t="shared" si="40"/>
        <v>3.4416554398760306E-11</v>
      </c>
      <c r="Q200" s="16">
        <f t="shared" si="39"/>
        <v>-3.5199999999999995E-12</v>
      </c>
      <c r="R200" s="182">
        <f t="shared" si="39"/>
        <v>-3.5199999999999995E-12</v>
      </c>
      <c r="S200" s="16">
        <v>5.220238080833412E-16</v>
      </c>
      <c r="T200" s="16">
        <v>1.7659262004892984E-15</v>
      </c>
      <c r="U200" s="24">
        <f t="shared" si="41"/>
        <v>7.6142456136948327E-14</v>
      </c>
      <c r="V200" s="24">
        <f t="shared" si="42"/>
        <v>-2.3018229786662222E-15</v>
      </c>
      <c r="W200" s="24">
        <f t="shared" si="43"/>
        <v>1.5335571640319529E-14</v>
      </c>
      <c r="Y200" s="16">
        <f t="shared" si="44"/>
        <v>0</v>
      </c>
      <c r="Z200" s="187" cm="1">
        <f t="array" ref="Z200">IF($A200&lt;=time_horizon,INDEX(N$7:N$507,time_horizon-$A200+1),0)</f>
        <v>0</v>
      </c>
      <c r="AA200" s="184" cm="1">
        <f t="array" ref="AA200">IF($A200&lt;=time_horizon,INDEX(O$7:O$507,time_horizon-$A200+1),0)</f>
        <v>0</v>
      </c>
      <c r="AB200" s="184" cm="1">
        <f t="array" ref="AB200">IF($A200&lt;=time_horizon,INDEX(P$7:P$507,time_horizon-$A200+1),0)</f>
        <v>0</v>
      </c>
      <c r="AC200" s="184" cm="1">
        <f t="array" ref="AC200">IF($A200&lt;=time_horizon,INDEX(Q$7:Q$507,time_horizon-$A200+1),0)</f>
        <v>0</v>
      </c>
      <c r="AD200" s="185" cm="1">
        <f t="array" ref="AD200">IF($A200&lt;=time_horizon,INDEX(R$7:R$507,time_horizon-$A200+1),0)</f>
        <v>0</v>
      </c>
      <c r="AE200" s="17" cm="1">
        <f t="array" ref="AE200">IF($A200&lt;=time_horizon,INDEX(S$7:S$507,time_horizon-$A200+1),0)</f>
        <v>0</v>
      </c>
      <c r="AF200" s="17" cm="1">
        <f t="array" ref="AF200">IF($A200&lt;=time_horizon,INDEX(T$7:T$507,time_horizon-$A200+1),0)</f>
        <v>0</v>
      </c>
      <c r="AG200" s="17" cm="1">
        <f t="array" ref="AG200">IF($A200&lt;=time_horizon,INDEX(U$7:U$507,time_horizon-$A200+1),0)</f>
        <v>0</v>
      </c>
      <c r="AH200" s="17" cm="1">
        <f t="array" ref="AH200">IF($A200&lt;=time_horizon,INDEX(V$7:V$507,time_horizon-$A200+1),0)</f>
        <v>0</v>
      </c>
      <c r="AI200" s="17" cm="1">
        <f t="array" ref="AI200">IF($A200&lt;=time_horizon,INDEX(W$7:W$507,time_horizon-$A200+1),0)</f>
        <v>0</v>
      </c>
      <c r="AJ200" s="17">
        <f t="shared" si="45"/>
        <v>8.0822163213617543E-2</v>
      </c>
    </row>
    <row r="201" spans="1:36" x14ac:dyDescent="0.2">
      <c r="A201" s="96">
        <v>194</v>
      </c>
      <c r="B201" s="3">
        <f>inventory[[#This Row],[Integrated_rad_forcing]]</f>
        <v>5.0711800068855247E-10</v>
      </c>
      <c r="C201" s="3">
        <f>inventory[[#This Row],[Temp_change]]</f>
        <v>5.3131973461769678E-13</v>
      </c>
      <c r="E201" s="118">
        <f>inventory[[#This Row],[CO2_net]]+inventory[[#This Row],[CH4_net]]*GWP_CH4+inventory[[#This Row],[gas1_net]]*GWP_gas1+inventory[[#This Row],[gas2_net]]*GWP_gas2+inventory[[#This Row],[gas3_net]]*GWP_gas3</f>
        <v>4918.8111920297824</v>
      </c>
      <c r="F201" s="118">
        <f>inventory[[#This Row],[CO2_net]]+inventory[[#This Row],[CH4_net]]*GTP_CH4+inventory[[#This Row],[gas1_net]]*GTP_gas1+inventory[[#This Row],[gas2_net]]*GTP_gas2+inventory[[#This Row],[gas3_net]]*GTP_gas3</f>
        <v>2570.9331000621351</v>
      </c>
      <c r="G201" s="199">
        <f t="shared" si="46"/>
        <v>3292.0971926169273</v>
      </c>
      <c r="H201" s="200">
        <f t="shared" si="47"/>
        <v>1018.0029105412897</v>
      </c>
      <c r="I201" s="201">
        <f t="shared" si="48"/>
        <v>5529.5260630836165</v>
      </c>
      <c r="J201" s="201">
        <f t="shared" si="49"/>
        <v>972.16121525798872</v>
      </c>
      <c r="K201" s="199">
        <f>K200+(inventory[[#This Row],[CO2_flux]]*Z201+inventory[[#This Row],[CH4_flux]]*AA201+inventory[[#This Row],[Gas1_flux]]*AB201+inventory[[#This Row],[Gas2_flux]]*AC201+inventory[[#This Row],[Gas3_flux]]*AD201+inventory[[#This Row],[Other_radfor]])/AGWP_CO2</f>
        <v>217.55715512859908</v>
      </c>
      <c r="L201" s="201">
        <f>L200+(inventory[[#This Row],[CO2_flux]]*AE201+inventory[[#This Row],[CH4_flux]]*AF201+inventory[[#This Row],[Gas1_flux]]*AG201+inventory[[#This Row],[Gas2_flux]]*AH201+inventory[[#This Row],[Gas3_flux]]*AI201+inventory[[#This Row],[Other_radfor]]*AJ201)/AGTP_CO2</f>
        <v>312.57320143698166</v>
      </c>
      <c r="N201" s="16">
        <v>1.5404101732653839E-13</v>
      </c>
      <c r="O201" s="16">
        <v>2.6186854464458826E-12</v>
      </c>
      <c r="P201" s="16">
        <f t="shared" si="40"/>
        <v>3.4488658218766004E-11</v>
      </c>
      <c r="Q201" s="16">
        <f t="shared" si="39"/>
        <v>-3.5199999999999995E-12</v>
      </c>
      <c r="R201" s="182">
        <f t="shared" si="39"/>
        <v>-3.5199999999999995E-12</v>
      </c>
      <c r="S201" s="16">
        <v>5.219235909013118E-16</v>
      </c>
      <c r="T201" s="16">
        <v>1.7616137150949743E-15</v>
      </c>
      <c r="U201" s="24">
        <f t="shared" si="41"/>
        <v>7.5747866112624357E-14</v>
      </c>
      <c r="V201" s="24">
        <f t="shared" si="42"/>
        <v>-2.2962087760107778E-15</v>
      </c>
      <c r="W201" s="24">
        <f t="shared" si="43"/>
        <v>1.5229022451512129E-14</v>
      </c>
      <c r="Y201" s="16">
        <f t="shared" si="44"/>
        <v>0</v>
      </c>
      <c r="Z201" s="187" cm="1">
        <f t="array" ref="Z201">IF($A201&lt;=time_horizon,INDEX(N$7:N$507,time_horizon-$A201+1),0)</f>
        <v>0</v>
      </c>
      <c r="AA201" s="184" cm="1">
        <f t="array" ref="AA201">IF($A201&lt;=time_horizon,INDEX(O$7:O$507,time_horizon-$A201+1),0)</f>
        <v>0</v>
      </c>
      <c r="AB201" s="184" cm="1">
        <f t="array" ref="AB201">IF($A201&lt;=time_horizon,INDEX(P$7:P$507,time_horizon-$A201+1),0)</f>
        <v>0</v>
      </c>
      <c r="AC201" s="184" cm="1">
        <f t="array" ref="AC201">IF($A201&lt;=time_horizon,INDEX(Q$7:Q$507,time_horizon-$A201+1),0)</f>
        <v>0</v>
      </c>
      <c r="AD201" s="185" cm="1">
        <f t="array" ref="AD201">IF($A201&lt;=time_horizon,INDEX(R$7:R$507,time_horizon-$A201+1),0)</f>
        <v>0</v>
      </c>
      <c r="AE201" s="17" cm="1">
        <f t="array" ref="AE201">IF($A201&lt;=time_horizon,INDEX(S$7:S$507,time_horizon-$A201+1),0)</f>
        <v>0</v>
      </c>
      <c r="AF201" s="17" cm="1">
        <f t="array" ref="AF201">IF($A201&lt;=time_horizon,INDEX(T$7:T$507,time_horizon-$A201+1),0)</f>
        <v>0</v>
      </c>
      <c r="AG201" s="17" cm="1">
        <f t="array" ref="AG201">IF($A201&lt;=time_horizon,INDEX(U$7:U$507,time_horizon-$A201+1),0)</f>
        <v>0</v>
      </c>
      <c r="AH201" s="17" cm="1">
        <f t="array" ref="AH201">IF($A201&lt;=time_horizon,INDEX(V$7:V$507,time_horizon-$A201+1),0)</f>
        <v>0</v>
      </c>
      <c r="AI201" s="17" cm="1">
        <f t="array" ref="AI201">IF($A201&lt;=time_horizon,INDEX(W$7:W$507,time_horizon-$A201+1),0)</f>
        <v>0</v>
      </c>
      <c r="AJ201" s="17">
        <f t="shared" si="45"/>
        <v>8.0822163213617543E-2</v>
      </c>
    </row>
    <row r="202" spans="1:36" x14ac:dyDescent="0.2">
      <c r="A202" s="96">
        <v>195</v>
      </c>
      <c r="B202" s="3">
        <f>inventory[[#This Row],[Integrated_rad_forcing]]</f>
        <v>5.0733244425379228E-10</v>
      </c>
      <c r="C202" s="3">
        <f>inventory[[#This Row],[Temp_change]]</f>
        <v>5.2779954542353064E-13</v>
      </c>
      <c r="E202" s="118">
        <f>inventory[[#This Row],[CO2_net]]+inventory[[#This Row],[CH4_net]]*GWP_CH4+inventory[[#This Row],[gas1_net]]*GWP_gas1+inventory[[#This Row],[gas2_net]]*GWP_gas2+inventory[[#This Row],[gas3_net]]*GWP_gas3</f>
        <v>4918.8111920297824</v>
      </c>
      <c r="F202" s="118">
        <f>inventory[[#This Row],[CO2_net]]+inventory[[#This Row],[CH4_net]]*GTP_CH4+inventory[[#This Row],[gas1_net]]*GTP_gas1+inventory[[#This Row],[gas2_net]]*GTP_gas2+inventory[[#This Row],[gas3_net]]*GTP_gas3</f>
        <v>2570.9331000621351</v>
      </c>
      <c r="G202" s="199">
        <f t="shared" si="46"/>
        <v>3280.2295633307131</v>
      </c>
      <c r="H202" s="200">
        <f t="shared" si="47"/>
        <v>1011.4506574039773</v>
      </c>
      <c r="I202" s="201">
        <f t="shared" si="48"/>
        <v>5531.8643182460128</v>
      </c>
      <c r="J202" s="201">
        <f t="shared" si="49"/>
        <v>965.72028867091024</v>
      </c>
      <c r="K202" s="199">
        <f>K201+(inventory[[#This Row],[CO2_flux]]*Z202+inventory[[#This Row],[CH4_flux]]*AA202+inventory[[#This Row],[Gas1_flux]]*AB202+inventory[[#This Row],[Gas2_flux]]*AC202+inventory[[#This Row],[Gas3_flux]]*AD202+inventory[[#This Row],[Other_radfor]])/AGWP_CO2</f>
        <v>217.55715512859908</v>
      </c>
      <c r="L202" s="201">
        <f>L201+(inventory[[#This Row],[CO2_flux]]*AE202+inventory[[#This Row],[CH4_flux]]*AF202+inventory[[#This Row],[Gas1_flux]]*AG202+inventory[[#This Row],[Gas2_flux]]*AH202+inventory[[#This Row],[Gas3_flux]]*AI202+inventory[[#This Row],[Other_radfor]]*AJ202)/AGTP_CO2</f>
        <v>312.57320143698166</v>
      </c>
      <c r="N202" s="16">
        <v>1.5466370095715249E-13</v>
      </c>
      <c r="O202" s="16">
        <v>2.6186854790040766E-12</v>
      </c>
      <c r="P202" s="16">
        <f t="shared" si="40"/>
        <v>3.456016859505732E-11</v>
      </c>
      <c r="Q202" s="16">
        <f t="shared" si="39"/>
        <v>-3.5199999999999995E-12</v>
      </c>
      <c r="R202" s="182">
        <f t="shared" si="39"/>
        <v>-3.5199999999999995E-12</v>
      </c>
      <c r="S202" s="16">
        <v>5.2182431397909061E-16</v>
      </c>
      <c r="T202" s="16">
        <v>1.7573121623350525E-15</v>
      </c>
      <c r="U202" s="24">
        <f t="shared" si="41"/>
        <v>7.5355957643171229E-14</v>
      </c>
      <c r="V202" s="24">
        <f t="shared" si="42"/>
        <v>-2.290608266868624E-15</v>
      </c>
      <c r="W202" s="24">
        <f t="shared" si="43"/>
        <v>1.512425275506146E-14</v>
      </c>
      <c r="Y202" s="16">
        <f t="shared" si="44"/>
        <v>0</v>
      </c>
      <c r="Z202" s="187" cm="1">
        <f t="array" ref="Z202">IF($A202&lt;=time_horizon,INDEX(N$7:N$507,time_horizon-$A202+1),0)</f>
        <v>0</v>
      </c>
      <c r="AA202" s="184" cm="1">
        <f t="array" ref="AA202">IF($A202&lt;=time_horizon,INDEX(O$7:O$507,time_horizon-$A202+1),0)</f>
        <v>0</v>
      </c>
      <c r="AB202" s="184" cm="1">
        <f t="array" ref="AB202">IF($A202&lt;=time_horizon,INDEX(P$7:P$507,time_horizon-$A202+1),0)</f>
        <v>0</v>
      </c>
      <c r="AC202" s="184" cm="1">
        <f t="array" ref="AC202">IF($A202&lt;=time_horizon,INDEX(Q$7:Q$507,time_horizon-$A202+1),0)</f>
        <v>0</v>
      </c>
      <c r="AD202" s="185" cm="1">
        <f t="array" ref="AD202">IF($A202&lt;=time_horizon,INDEX(R$7:R$507,time_horizon-$A202+1),0)</f>
        <v>0</v>
      </c>
      <c r="AE202" s="17" cm="1">
        <f t="array" ref="AE202">IF($A202&lt;=time_horizon,INDEX(S$7:S$507,time_horizon-$A202+1),0)</f>
        <v>0</v>
      </c>
      <c r="AF202" s="17" cm="1">
        <f t="array" ref="AF202">IF($A202&lt;=time_horizon,INDEX(T$7:T$507,time_horizon-$A202+1),0)</f>
        <v>0</v>
      </c>
      <c r="AG202" s="17" cm="1">
        <f t="array" ref="AG202">IF($A202&lt;=time_horizon,INDEX(U$7:U$507,time_horizon-$A202+1),0)</f>
        <v>0</v>
      </c>
      <c r="AH202" s="17" cm="1">
        <f t="array" ref="AH202">IF($A202&lt;=time_horizon,INDEX(V$7:V$507,time_horizon-$A202+1),0)</f>
        <v>0</v>
      </c>
      <c r="AI202" s="17" cm="1">
        <f t="array" ref="AI202">IF($A202&lt;=time_horizon,INDEX(W$7:W$507,time_horizon-$A202+1),0)</f>
        <v>0</v>
      </c>
      <c r="AJ202" s="17">
        <f t="shared" si="45"/>
        <v>8.0822163213617543E-2</v>
      </c>
    </row>
    <row r="203" spans="1:36" x14ac:dyDescent="0.2">
      <c r="A203" s="96">
        <v>196</v>
      </c>
      <c r="B203" s="3">
        <f>inventory[[#This Row],[Integrated_rad_forcing]]</f>
        <v>5.0754318910996858E-10</v>
      </c>
      <c r="C203" s="3">
        <f>inventory[[#This Row],[Temp_change]]</f>
        <v>5.2433404125945112E-13</v>
      </c>
      <c r="E203" s="118">
        <f>inventory[[#This Row],[CO2_net]]+inventory[[#This Row],[CH4_net]]*GWP_CH4+inventory[[#This Row],[gas1_net]]*GWP_gas1+inventory[[#This Row],[gas2_net]]*GWP_gas2+inventory[[#This Row],[gas3_net]]*GWP_gas3</f>
        <v>4918.8111920297824</v>
      </c>
      <c r="F203" s="118">
        <f>inventory[[#This Row],[CO2_net]]+inventory[[#This Row],[CH4_net]]*GTP_CH4+inventory[[#This Row],[gas1_net]]*GTP_gas1+inventory[[#This Row],[gas2_net]]*GTP_gas2+inventory[[#This Row],[gas3_net]]*GTP_gas3</f>
        <v>2570.9331000621351</v>
      </c>
      <c r="G203" s="199">
        <f t="shared" si="46"/>
        <v>3268.4474346975881</v>
      </c>
      <c r="H203" s="200">
        <f t="shared" si="47"/>
        <v>1004.9989841198327</v>
      </c>
      <c r="I203" s="201">
        <f t="shared" si="48"/>
        <v>5534.1622433311122</v>
      </c>
      <c r="J203" s="201">
        <f t="shared" si="49"/>
        <v>959.37941984913141</v>
      </c>
      <c r="K203" s="199">
        <f>K202+(inventory[[#This Row],[CO2_flux]]*Z203+inventory[[#This Row],[CH4_flux]]*AA203+inventory[[#This Row],[Gas1_flux]]*AB203+inventory[[#This Row],[Gas2_flux]]*AC203+inventory[[#This Row],[Gas3_flux]]*AD203+inventory[[#This Row],[Other_radfor]])/AGWP_CO2</f>
        <v>217.55715512859908</v>
      </c>
      <c r="L203" s="201">
        <f>L202+(inventory[[#This Row],[CO2_flux]]*AE203+inventory[[#This Row],[CH4_flux]]*AF203+inventory[[#This Row],[Gas1_flux]]*AG203+inventory[[#This Row],[Gas2_flux]]*AH203+inventory[[#This Row],[Gas3_flux]]*AI203+inventory[[#This Row],[Other_radfor]]*AJ203)/AGTP_CO2</f>
        <v>312.57320143698166</v>
      </c>
      <c r="N203" s="16">
        <v>1.5528571263589217E-13</v>
      </c>
      <c r="O203" s="16">
        <v>2.6186855090396937E-12</v>
      </c>
      <c r="P203" s="16">
        <f t="shared" si="40"/>
        <v>3.4631090411916955E-11</v>
      </c>
      <c r="Q203" s="16">
        <f t="shared" si="39"/>
        <v>-3.5199999999999995E-12</v>
      </c>
      <c r="R203" s="182">
        <f t="shared" si="39"/>
        <v>-3.5199999999999995E-12</v>
      </c>
      <c r="S203" s="16">
        <v>5.2172594156267453E-16</v>
      </c>
      <c r="T203" s="16">
        <v>1.7530214834572221E-15</v>
      </c>
      <c r="U203" s="24">
        <f t="shared" si="41"/>
        <v>7.496671003902146E-14</v>
      </c>
      <c r="V203" s="24">
        <f t="shared" si="42"/>
        <v>-2.2850214178024812E-15</v>
      </c>
      <c r="W203" s="24">
        <f t="shared" si="43"/>
        <v>1.5021224813973042E-14</v>
      </c>
      <c r="Y203" s="16">
        <f t="shared" si="44"/>
        <v>0</v>
      </c>
      <c r="Z203" s="187" cm="1">
        <f t="array" ref="Z203">IF($A203&lt;=time_horizon,INDEX(N$7:N$507,time_horizon-$A203+1),0)</f>
        <v>0</v>
      </c>
      <c r="AA203" s="184" cm="1">
        <f t="array" ref="AA203">IF($A203&lt;=time_horizon,INDEX(O$7:O$507,time_horizon-$A203+1),0)</f>
        <v>0</v>
      </c>
      <c r="AB203" s="184" cm="1">
        <f t="array" ref="AB203">IF($A203&lt;=time_horizon,INDEX(P$7:P$507,time_horizon-$A203+1),0)</f>
        <v>0</v>
      </c>
      <c r="AC203" s="184" cm="1">
        <f t="array" ref="AC203">IF($A203&lt;=time_horizon,INDEX(Q$7:Q$507,time_horizon-$A203+1),0)</f>
        <v>0</v>
      </c>
      <c r="AD203" s="185" cm="1">
        <f t="array" ref="AD203">IF($A203&lt;=time_horizon,INDEX(R$7:R$507,time_horizon-$A203+1),0)</f>
        <v>0</v>
      </c>
      <c r="AE203" s="17" cm="1">
        <f t="array" ref="AE203">IF($A203&lt;=time_horizon,INDEX(S$7:S$507,time_horizon-$A203+1),0)</f>
        <v>0</v>
      </c>
      <c r="AF203" s="17" cm="1">
        <f t="array" ref="AF203">IF($A203&lt;=time_horizon,INDEX(T$7:T$507,time_horizon-$A203+1),0)</f>
        <v>0</v>
      </c>
      <c r="AG203" s="17" cm="1">
        <f t="array" ref="AG203">IF($A203&lt;=time_horizon,INDEX(U$7:U$507,time_horizon-$A203+1),0)</f>
        <v>0</v>
      </c>
      <c r="AH203" s="17" cm="1">
        <f t="array" ref="AH203">IF($A203&lt;=time_horizon,INDEX(V$7:V$507,time_horizon-$A203+1),0)</f>
        <v>0</v>
      </c>
      <c r="AI203" s="17" cm="1">
        <f t="array" ref="AI203">IF($A203&lt;=time_horizon,INDEX(W$7:W$507,time_horizon-$A203+1),0)</f>
        <v>0</v>
      </c>
      <c r="AJ203" s="17">
        <f t="shared" si="45"/>
        <v>8.0822163213617543E-2</v>
      </c>
    </row>
    <row r="204" spans="1:36" x14ac:dyDescent="0.2">
      <c r="A204" s="96">
        <v>197</v>
      </c>
      <c r="B204" s="3">
        <f>inventory[[#This Row],[Integrated_rad_forcing]]</f>
        <v>5.0775030842590369E-10</v>
      </c>
      <c r="C204" s="3">
        <f>inventory[[#This Row],[Temp_change]]</f>
        <v>5.2092209898939993E-13</v>
      </c>
      <c r="E204" s="118">
        <f>inventory[[#This Row],[CO2_net]]+inventory[[#This Row],[CH4_net]]*GWP_CH4+inventory[[#This Row],[gas1_net]]*GWP_gas1+inventory[[#This Row],[gas2_net]]*GWP_gas2+inventory[[#This Row],[gas3_net]]*GWP_gas3</f>
        <v>4918.8111920297824</v>
      </c>
      <c r="F204" s="118">
        <f>inventory[[#This Row],[CO2_net]]+inventory[[#This Row],[CH4_net]]*GTP_CH4+inventory[[#This Row],[gas1_net]]*GTP_gas1+inventory[[#This Row],[gas2_net]]*GTP_gas2+inventory[[#This Row],[gas3_net]]*GTP_gas3</f>
        <v>2570.9331000621351</v>
      </c>
      <c r="G204" s="199">
        <f t="shared" si="46"/>
        <v>3256.7500315005013</v>
      </c>
      <c r="H204" s="200">
        <f t="shared" si="47"/>
        <v>998.64589450339906</v>
      </c>
      <c r="I204" s="201">
        <f t="shared" si="48"/>
        <v>5536.4206361589677</v>
      </c>
      <c r="J204" s="201">
        <f t="shared" si="49"/>
        <v>953.13655377898681</v>
      </c>
      <c r="K204" s="199">
        <f>K203+(inventory[[#This Row],[CO2_flux]]*Z204+inventory[[#This Row],[CH4_flux]]*AA204+inventory[[#This Row],[Gas1_flux]]*AB204+inventory[[#This Row],[Gas2_flux]]*AC204+inventory[[#This Row],[Gas3_flux]]*AD204+inventory[[#This Row],[Other_radfor]])/AGWP_CO2</f>
        <v>217.55715512859908</v>
      </c>
      <c r="L204" s="201">
        <f>L203+(inventory[[#This Row],[CO2_flux]]*AE204+inventory[[#This Row],[CH4_flux]]*AF204+inventory[[#This Row],[Gas1_flux]]*AG204+inventory[[#This Row],[Gas2_flux]]*AH204+inventory[[#This Row],[Gas3_flux]]*AI204+inventory[[#This Row],[Other_radfor]]*AJ204)/AGTP_CO2</f>
        <v>312.57320143698166</v>
      </c>
      <c r="N204" s="16">
        <v>1.559070556581725E-13</v>
      </c>
      <c r="O204" s="16">
        <v>2.6186855367481807E-12</v>
      </c>
      <c r="P204" s="16">
        <f t="shared" si="40"/>
        <v>3.4701428513428018E-11</v>
      </c>
      <c r="Q204" s="16">
        <f t="shared" si="39"/>
        <v>-3.5199999999999995E-12</v>
      </c>
      <c r="R204" s="182">
        <f t="shared" si="39"/>
        <v>-3.5199999999999995E-12</v>
      </c>
      <c r="S204" s="16">
        <v>5.2162843892573261E-16</v>
      </c>
      <c r="T204" s="16">
        <v>1.7487416223364816E-15</v>
      </c>
      <c r="U204" s="24">
        <f t="shared" si="41"/>
        <v>7.4580102777519815E-14</v>
      </c>
      <c r="V204" s="24">
        <f t="shared" si="42"/>
        <v>-2.2794481954609432E-15</v>
      </c>
      <c r="W204" s="24">
        <f t="shared" si="43"/>
        <v>1.4919901717255259E-14</v>
      </c>
      <c r="Y204" s="16">
        <f t="shared" si="44"/>
        <v>0</v>
      </c>
      <c r="Z204" s="187" cm="1">
        <f t="array" ref="Z204">IF($A204&lt;=time_horizon,INDEX(N$7:N$507,time_horizon-$A204+1),0)</f>
        <v>0</v>
      </c>
      <c r="AA204" s="184" cm="1">
        <f t="array" ref="AA204">IF($A204&lt;=time_horizon,INDEX(O$7:O$507,time_horizon-$A204+1),0)</f>
        <v>0</v>
      </c>
      <c r="AB204" s="184" cm="1">
        <f t="array" ref="AB204">IF($A204&lt;=time_horizon,INDEX(P$7:P$507,time_horizon-$A204+1),0)</f>
        <v>0</v>
      </c>
      <c r="AC204" s="184" cm="1">
        <f t="array" ref="AC204">IF($A204&lt;=time_horizon,INDEX(Q$7:Q$507,time_horizon-$A204+1),0)</f>
        <v>0</v>
      </c>
      <c r="AD204" s="185" cm="1">
        <f t="array" ref="AD204">IF($A204&lt;=time_horizon,INDEX(R$7:R$507,time_horizon-$A204+1),0)</f>
        <v>0</v>
      </c>
      <c r="AE204" s="17" cm="1">
        <f t="array" ref="AE204">IF($A204&lt;=time_horizon,INDEX(S$7:S$507,time_horizon-$A204+1),0)</f>
        <v>0</v>
      </c>
      <c r="AF204" s="17" cm="1">
        <f t="array" ref="AF204">IF($A204&lt;=time_horizon,INDEX(T$7:T$507,time_horizon-$A204+1),0)</f>
        <v>0</v>
      </c>
      <c r="AG204" s="17" cm="1">
        <f t="array" ref="AG204">IF($A204&lt;=time_horizon,INDEX(U$7:U$507,time_horizon-$A204+1),0)</f>
        <v>0</v>
      </c>
      <c r="AH204" s="17" cm="1">
        <f t="array" ref="AH204">IF($A204&lt;=time_horizon,INDEX(V$7:V$507,time_horizon-$A204+1),0)</f>
        <v>0</v>
      </c>
      <c r="AI204" s="17" cm="1">
        <f t="array" ref="AI204">IF($A204&lt;=time_horizon,INDEX(W$7:W$507,time_horizon-$A204+1),0)</f>
        <v>0</v>
      </c>
      <c r="AJ204" s="17">
        <f t="shared" si="45"/>
        <v>8.0822163213617543E-2</v>
      </c>
    </row>
    <row r="205" spans="1:36" x14ac:dyDescent="0.2">
      <c r="A205" s="96">
        <v>198</v>
      </c>
      <c r="B205" s="3">
        <f>inventory[[#This Row],[Integrated_rad_forcing]]</f>
        <v>5.0795387382900402E-10</v>
      </c>
      <c r="C205" s="3">
        <f>inventory[[#This Row],[Temp_change]]</f>
        <v>5.1756261977792909E-13</v>
      </c>
      <c r="E205" s="118">
        <f>inventory[[#This Row],[CO2_net]]+inventory[[#This Row],[CH4_net]]*GWP_CH4+inventory[[#This Row],[gas1_net]]*GWP_gas1+inventory[[#This Row],[gas2_net]]*GWP_gas2+inventory[[#This Row],[gas3_net]]*GWP_gas3</f>
        <v>4918.8111920297824</v>
      </c>
      <c r="F205" s="118">
        <f>inventory[[#This Row],[CO2_net]]+inventory[[#This Row],[CH4_net]]*GTP_CH4+inventory[[#This Row],[gas1_net]]*GTP_gas1+inventory[[#This Row],[gas2_net]]*GTP_gas2+inventory[[#This Row],[gas3_net]]*GTP_gas3</f>
        <v>2570.9331000621351</v>
      </c>
      <c r="G205" s="199">
        <f t="shared" si="46"/>
        <v>3245.1365852157996</v>
      </c>
      <c r="H205" s="200">
        <f t="shared" si="47"/>
        <v>992.38943287027848</v>
      </c>
      <c r="I205" s="201">
        <f t="shared" si="48"/>
        <v>5538.6402777423009</v>
      </c>
      <c r="J205" s="201">
        <f t="shared" si="49"/>
        <v>946.98967990988911</v>
      </c>
      <c r="K205" s="199">
        <f>K204+(inventory[[#This Row],[CO2_flux]]*Z205+inventory[[#This Row],[CH4_flux]]*AA205+inventory[[#This Row],[Gas1_flux]]*AB205+inventory[[#This Row],[Gas2_flux]]*AC205+inventory[[#This Row],[Gas3_flux]]*AD205+inventory[[#This Row],[Other_radfor]])/AGWP_CO2</f>
        <v>217.55715512859908</v>
      </c>
      <c r="L205" s="201">
        <f>L204+(inventory[[#This Row],[CO2_flux]]*AE205+inventory[[#This Row],[CH4_flux]]*AF205+inventory[[#This Row],[Gas1_flux]]*AG205+inventory[[#This Row],[Gas2_flux]]*AH205+inventory[[#This Row],[Gas3_flux]]*AI205+inventory[[#This Row],[Other_radfor]]*AJ205)/AGTP_CO2</f>
        <v>312.57320143698166</v>
      </c>
      <c r="N205" s="16">
        <v>1.5652773326803604E-13</v>
      </c>
      <c r="O205" s="16">
        <v>2.6186855623098412E-12</v>
      </c>
      <c r="P205" s="16">
        <f t="shared" si="40"/>
        <v>3.4771187703804821E-11</v>
      </c>
      <c r="Q205" s="16">
        <f t="shared" si="39"/>
        <v>-3.5199999999999995E-12</v>
      </c>
      <c r="R205" s="182">
        <f t="shared" si="39"/>
        <v>-3.5199999999999995E-12</v>
      </c>
      <c r="S205" s="16">
        <v>5.2153177234161763E-16</v>
      </c>
      <c r="T205" s="16">
        <v>1.7444725252765051E-15</v>
      </c>
      <c r="U205" s="24">
        <f t="shared" si="41"/>
        <v>7.4196115501558244E-14</v>
      </c>
      <c r="V205" s="24">
        <f t="shared" si="42"/>
        <v>-2.2738885665777843E-15</v>
      </c>
      <c r="W205" s="24">
        <f t="shared" si="43"/>
        <v>1.4820247361774789E-14</v>
      </c>
      <c r="Y205" s="16">
        <f t="shared" si="44"/>
        <v>0</v>
      </c>
      <c r="Z205" s="187" cm="1">
        <f t="array" ref="Z205">IF($A205&lt;=time_horizon,INDEX(N$7:N$507,time_horizon-$A205+1),0)</f>
        <v>0</v>
      </c>
      <c r="AA205" s="184" cm="1">
        <f t="array" ref="AA205">IF($A205&lt;=time_horizon,INDEX(O$7:O$507,time_horizon-$A205+1),0)</f>
        <v>0</v>
      </c>
      <c r="AB205" s="184" cm="1">
        <f t="array" ref="AB205">IF($A205&lt;=time_horizon,INDEX(P$7:P$507,time_horizon-$A205+1),0)</f>
        <v>0</v>
      </c>
      <c r="AC205" s="184" cm="1">
        <f t="array" ref="AC205">IF($A205&lt;=time_horizon,INDEX(Q$7:Q$507,time_horizon-$A205+1),0)</f>
        <v>0</v>
      </c>
      <c r="AD205" s="185" cm="1">
        <f t="array" ref="AD205">IF($A205&lt;=time_horizon,INDEX(R$7:R$507,time_horizon-$A205+1),0)</f>
        <v>0</v>
      </c>
      <c r="AE205" s="17" cm="1">
        <f t="array" ref="AE205">IF($A205&lt;=time_horizon,INDEX(S$7:S$507,time_horizon-$A205+1),0)</f>
        <v>0</v>
      </c>
      <c r="AF205" s="17" cm="1">
        <f t="array" ref="AF205">IF($A205&lt;=time_horizon,INDEX(T$7:T$507,time_horizon-$A205+1),0)</f>
        <v>0</v>
      </c>
      <c r="AG205" s="17" cm="1">
        <f t="array" ref="AG205">IF($A205&lt;=time_horizon,INDEX(U$7:U$507,time_horizon-$A205+1),0)</f>
        <v>0</v>
      </c>
      <c r="AH205" s="17" cm="1">
        <f t="array" ref="AH205">IF($A205&lt;=time_horizon,INDEX(V$7:V$507,time_horizon-$A205+1),0)</f>
        <v>0</v>
      </c>
      <c r="AI205" s="17" cm="1">
        <f t="array" ref="AI205">IF($A205&lt;=time_horizon,INDEX(W$7:W$507,time_horizon-$A205+1),0)</f>
        <v>0</v>
      </c>
      <c r="AJ205" s="17">
        <f t="shared" si="45"/>
        <v>8.0822163213617543E-2</v>
      </c>
    </row>
    <row r="206" spans="1:36" x14ac:dyDescent="0.2">
      <c r="A206" s="96">
        <v>199</v>
      </c>
      <c r="B206" s="3">
        <f>inventory[[#This Row],[Integrated_rad_forcing]]</f>
        <v>5.0815395543858893E-10</v>
      </c>
      <c r="C206" s="3">
        <f>inventory[[#This Row],[Temp_change]]</f>
        <v>5.1425452855853619E-13</v>
      </c>
      <c r="E206" s="118">
        <f>inventory[[#This Row],[CO2_net]]+inventory[[#This Row],[CH4_net]]*GWP_CH4+inventory[[#This Row],[gas1_net]]*GWP_gas1+inventory[[#This Row],[gas2_net]]*GWP_gas2+inventory[[#This Row],[gas3_net]]*GWP_gas3</f>
        <v>4918.8111920297824</v>
      </c>
      <c r="F206" s="118">
        <f>inventory[[#This Row],[CO2_net]]+inventory[[#This Row],[CH4_net]]*GTP_CH4+inventory[[#This Row],[gas1_net]]*GTP_gas1+inventory[[#This Row],[gas2_net]]*GTP_gas2+inventory[[#This Row],[gas3_net]]*GTP_gas3</f>
        <v>2570.9331000621351</v>
      </c>
      <c r="G206" s="199">
        <f t="shared" si="46"/>
        <v>3233.6063339972602</v>
      </c>
      <c r="H206" s="200">
        <f t="shared" si="47"/>
        <v>986.22768326294158</v>
      </c>
      <c r="I206" s="201">
        <f t="shared" si="48"/>
        <v>5540.8219326499193</v>
      </c>
      <c r="J206" s="201">
        <f t="shared" si="49"/>
        <v>940.93683118153672</v>
      </c>
      <c r="K206" s="199">
        <f>K205+(inventory[[#This Row],[CO2_flux]]*Z206+inventory[[#This Row],[CH4_flux]]*AA206+inventory[[#This Row],[Gas1_flux]]*AB206+inventory[[#This Row],[Gas2_flux]]*AC206+inventory[[#This Row],[Gas3_flux]]*AD206+inventory[[#This Row],[Other_radfor]])/AGWP_CO2</f>
        <v>217.55715512859908</v>
      </c>
      <c r="L206" s="201">
        <f>L205+(inventory[[#This Row],[CO2_flux]]*AE206+inventory[[#This Row],[CH4_flux]]*AF206+inventory[[#This Row],[Gas1_flux]]*AG206+inventory[[#This Row],[Gas2_flux]]*AH206+inventory[[#This Row],[Gas3_flux]]*AI206+inventory[[#This Row],[Other_radfor]]*AJ206)/AGTP_CO2</f>
        <v>312.57320143698166</v>
      </c>
      <c r="N206" s="16">
        <v>1.5714774865944442E-13</v>
      </c>
      <c r="O206" s="16">
        <v>2.6186855858910092E-12</v>
      </c>
      <c r="P206" s="16">
        <f t="shared" si="40"/>
        <v>3.4840372747721056E-11</v>
      </c>
      <c r="Q206" s="16">
        <f t="shared" si="39"/>
        <v>-3.5199999999999995E-12</v>
      </c>
      <c r="R206" s="182">
        <f t="shared" si="39"/>
        <v>-3.5199999999999995E-12</v>
      </c>
      <c r="S206" s="16">
        <v>5.2143590905613325E-16</v>
      </c>
      <c r="T206" s="16">
        <v>1.7402141408263623E-15</v>
      </c>
      <c r="U206" s="24">
        <f t="shared" si="41"/>
        <v>7.3814728018221902E-14</v>
      </c>
      <c r="V206" s="24">
        <f t="shared" si="42"/>
        <v>-2.2683424979713188E-15</v>
      </c>
      <c r="W206" s="24">
        <f t="shared" si="43"/>
        <v>1.4722226434510676E-14</v>
      </c>
      <c r="Y206" s="16">
        <f t="shared" si="44"/>
        <v>0</v>
      </c>
      <c r="Z206" s="187" cm="1">
        <f t="array" ref="Z206">IF($A206&lt;=time_horizon,INDEX(N$7:N$507,time_horizon-$A206+1),0)</f>
        <v>0</v>
      </c>
      <c r="AA206" s="184" cm="1">
        <f t="array" ref="AA206">IF($A206&lt;=time_horizon,INDEX(O$7:O$507,time_horizon-$A206+1),0)</f>
        <v>0</v>
      </c>
      <c r="AB206" s="184" cm="1">
        <f t="array" ref="AB206">IF($A206&lt;=time_horizon,INDEX(P$7:P$507,time_horizon-$A206+1),0)</f>
        <v>0</v>
      </c>
      <c r="AC206" s="184" cm="1">
        <f t="array" ref="AC206">IF($A206&lt;=time_horizon,INDEX(Q$7:Q$507,time_horizon-$A206+1),0)</f>
        <v>0</v>
      </c>
      <c r="AD206" s="185" cm="1">
        <f t="array" ref="AD206">IF($A206&lt;=time_horizon,INDEX(R$7:R$507,time_horizon-$A206+1),0)</f>
        <v>0</v>
      </c>
      <c r="AE206" s="17" cm="1">
        <f t="array" ref="AE206">IF($A206&lt;=time_horizon,INDEX(S$7:S$507,time_horizon-$A206+1),0)</f>
        <v>0</v>
      </c>
      <c r="AF206" s="17" cm="1">
        <f t="array" ref="AF206">IF($A206&lt;=time_horizon,INDEX(T$7:T$507,time_horizon-$A206+1),0)</f>
        <v>0</v>
      </c>
      <c r="AG206" s="17" cm="1">
        <f t="array" ref="AG206">IF($A206&lt;=time_horizon,INDEX(U$7:U$507,time_horizon-$A206+1),0)</f>
        <v>0</v>
      </c>
      <c r="AH206" s="17" cm="1">
        <f t="array" ref="AH206">IF($A206&lt;=time_horizon,INDEX(V$7:V$507,time_horizon-$A206+1),0)</f>
        <v>0</v>
      </c>
      <c r="AI206" s="17" cm="1">
        <f t="array" ref="AI206">IF($A206&lt;=time_horizon,INDEX(W$7:W$507,time_horizon-$A206+1),0)</f>
        <v>0</v>
      </c>
      <c r="AJ206" s="17">
        <f t="shared" si="45"/>
        <v>8.0822163213617543E-2</v>
      </c>
    </row>
    <row r="207" spans="1:36" x14ac:dyDescent="0.2">
      <c r="A207" s="96">
        <v>200</v>
      </c>
      <c r="B207" s="3">
        <f>inventory[[#This Row],[Integrated_rad_forcing]]</f>
        <v>5.0835062189849219E-10</v>
      </c>
      <c r="C207" s="3">
        <f>inventory[[#This Row],[Temp_change]]</f>
        <v>5.1099677351367296E-13</v>
      </c>
      <c r="E207" s="118">
        <f>inventory[[#This Row],[CO2_net]]+inventory[[#This Row],[CH4_net]]*GWP_CH4+inventory[[#This Row],[gas1_net]]*GWP_gas1+inventory[[#This Row],[gas2_net]]*GWP_gas2+inventory[[#This Row],[gas3_net]]*GWP_gas3</f>
        <v>4918.8111920297824</v>
      </c>
      <c r="F207" s="118">
        <f>inventory[[#This Row],[CO2_net]]+inventory[[#This Row],[CH4_net]]*GTP_CH4+inventory[[#This Row],[gas1_net]]*GTP_gas1+inventory[[#This Row],[gas2_net]]*GTP_gas2+inventory[[#This Row],[gas3_net]]*GTP_gas3</f>
        <v>2570.9331000621351</v>
      </c>
      <c r="G207" s="199">
        <f t="shared" si="46"/>
        <v>3222.1585226582974</v>
      </c>
      <c r="H207" s="200">
        <f t="shared" si="47"/>
        <v>980.1587686885731</v>
      </c>
      <c r="I207" s="201">
        <f t="shared" si="48"/>
        <v>5542.9663493621892</v>
      </c>
      <c r="J207" s="201">
        <f t="shared" si="49"/>
        <v>934.9760830724797</v>
      </c>
      <c r="K207" s="199">
        <f>K206+(inventory[[#This Row],[CO2_flux]]*Z207+inventory[[#This Row],[CH4_flux]]*AA207+inventory[[#This Row],[Gas1_flux]]*AB207+inventory[[#This Row],[Gas2_flux]]*AC207+inventory[[#This Row],[Gas3_flux]]*AD207+inventory[[#This Row],[Other_radfor]])/AGWP_CO2</f>
        <v>217.55715512859908</v>
      </c>
      <c r="L207" s="201">
        <f>L206+(inventory[[#This Row],[CO2_flux]]*AE207+inventory[[#This Row],[CH4_flux]]*AF207+inventory[[#This Row],[Gas1_flux]]*AG207+inventory[[#This Row],[Gas2_flux]]*AH207+inventory[[#This Row],[Gas3_flux]]*AI207+inventory[[#This Row],[Other_radfor]]*AJ207)/AGTP_CO2</f>
        <v>312.57320143698166</v>
      </c>
      <c r="N207" s="16">
        <v>1.5776710497753547E-13</v>
      </c>
      <c r="O207" s="16">
        <v>2.6186856076451315E-12</v>
      </c>
      <c r="P207" s="16">
        <f t="shared" si="40"/>
        <v>3.4908988370635201E-11</v>
      </c>
      <c r="Q207" s="16">
        <f t="shared" ref="Q207:R226" si="50">A_gas2*life_gas2*(1-EXP(-$A207/life_gas2))</f>
        <v>-3.5199999999999995E-12</v>
      </c>
      <c r="R207" s="182">
        <f t="shared" si="50"/>
        <v>-3.5199999999999995E-12</v>
      </c>
      <c r="S207" s="16">
        <v>5.2134081726103752E-16</v>
      </c>
      <c r="T207" s="16">
        <v>1.7359664196114025E-15</v>
      </c>
      <c r="U207" s="24">
        <f t="shared" si="41"/>
        <v>7.3435920297446255E-14</v>
      </c>
      <c r="V207" s="24">
        <f t="shared" si="42"/>
        <v>-2.262809956543814E-15</v>
      </c>
      <c r="W207" s="24">
        <f t="shared" si="43"/>
        <v>1.4625804395198397E-14</v>
      </c>
      <c r="Y207" s="16">
        <f t="shared" si="44"/>
        <v>0</v>
      </c>
      <c r="Z207" s="187" cm="1">
        <f t="array" ref="Z207">IF($A207&lt;=time_horizon,INDEX(N$7:N$507,time_horizon-$A207+1),0)</f>
        <v>0</v>
      </c>
      <c r="AA207" s="184" cm="1">
        <f t="array" ref="AA207">IF($A207&lt;=time_horizon,INDEX(O$7:O$507,time_horizon-$A207+1),0)</f>
        <v>0</v>
      </c>
      <c r="AB207" s="184" cm="1">
        <f t="array" ref="AB207">IF($A207&lt;=time_horizon,INDEX(P$7:P$507,time_horizon-$A207+1),0)</f>
        <v>0</v>
      </c>
      <c r="AC207" s="184" cm="1">
        <f t="array" ref="AC207">IF($A207&lt;=time_horizon,INDEX(Q$7:Q$507,time_horizon-$A207+1),0)</f>
        <v>0</v>
      </c>
      <c r="AD207" s="185" cm="1">
        <f t="array" ref="AD207">IF($A207&lt;=time_horizon,INDEX(R$7:R$507,time_horizon-$A207+1),0)</f>
        <v>0</v>
      </c>
      <c r="AE207" s="17" cm="1">
        <f t="array" ref="AE207">IF($A207&lt;=time_horizon,INDEX(S$7:S$507,time_horizon-$A207+1),0)</f>
        <v>0</v>
      </c>
      <c r="AF207" s="17" cm="1">
        <f t="array" ref="AF207">IF($A207&lt;=time_horizon,INDEX(T$7:T$507,time_horizon-$A207+1),0)</f>
        <v>0</v>
      </c>
      <c r="AG207" s="17" cm="1">
        <f t="array" ref="AG207">IF($A207&lt;=time_horizon,INDEX(U$7:U$507,time_horizon-$A207+1),0)</f>
        <v>0</v>
      </c>
      <c r="AH207" s="17" cm="1">
        <f t="array" ref="AH207">IF($A207&lt;=time_horizon,INDEX(V$7:V$507,time_horizon-$A207+1),0)</f>
        <v>0</v>
      </c>
      <c r="AI207" s="17" cm="1">
        <f t="array" ref="AI207">IF($A207&lt;=time_horizon,INDEX(W$7:W$507,time_horizon-$A207+1),0)</f>
        <v>0</v>
      </c>
      <c r="AJ207" s="17">
        <f t="shared" si="45"/>
        <v>8.0822163213617543E-2</v>
      </c>
    </row>
    <row r="208" spans="1:36" x14ac:dyDescent="0.2">
      <c r="A208" s="96">
        <v>201</v>
      </c>
      <c r="B208" s="3">
        <f>inventory[[#This Row],[Integrated_rad_forcing]]</f>
        <v>5.0854394040895092E-10</v>
      </c>
      <c r="C208" s="3">
        <f>inventory[[#This Row],[Temp_change]]</f>
        <v>5.0778832556617266E-13</v>
      </c>
      <c r="E208" s="118">
        <f>inventory[[#This Row],[CO2_net]]+inventory[[#This Row],[CH4_net]]*GWP_CH4+inventory[[#This Row],[gas1_net]]*GWP_gas1+inventory[[#This Row],[gas2_net]]*GWP_gas2+inventory[[#This Row],[gas3_net]]*GWP_gas3</f>
        <v>4918.8111920297824</v>
      </c>
      <c r="F208" s="118">
        <f>inventory[[#This Row],[CO2_net]]+inventory[[#This Row],[CH4_net]]*GTP_CH4+inventory[[#This Row],[gas1_net]]*GTP_gas1+inventory[[#This Row],[gas2_net]]*GTP_gas2+inventory[[#This Row],[gas3_net]]*GTP_gas3</f>
        <v>2570.9331000621351</v>
      </c>
      <c r="G208" s="199">
        <f t="shared" si="46"/>
        <v>3210.7924026524365</v>
      </c>
      <c r="H208" s="200">
        <f t="shared" si="47"/>
        <v>974.18085036891705</v>
      </c>
      <c r="I208" s="201">
        <f t="shared" si="48"/>
        <v>5545.0742606187541</v>
      </c>
      <c r="J208" s="201">
        <f t="shared" si="49"/>
        <v>929.10555266957977</v>
      </c>
      <c r="K208" s="199">
        <f>K207+(inventory[[#This Row],[CO2_flux]]*Z208+inventory[[#This Row],[CH4_flux]]*AA208+inventory[[#This Row],[Gas1_flux]]*AB208+inventory[[#This Row],[Gas2_flux]]*AC208+inventory[[#This Row],[Gas3_flux]]*AD208+inventory[[#This Row],[Other_radfor]])/AGWP_CO2</f>
        <v>217.55715512859908</v>
      </c>
      <c r="L208" s="201">
        <f>L207+(inventory[[#This Row],[CO2_flux]]*AE208+inventory[[#This Row],[CH4_flux]]*AF208+inventory[[#This Row],[Gas1_flux]]*AG208+inventory[[#This Row],[Gas2_flux]]*AH208+inventory[[#This Row],[Gas3_flux]]*AI208+inventory[[#This Row],[Other_radfor]]*AJ208)/AGTP_CO2</f>
        <v>312.57320143698166</v>
      </c>
      <c r="N208" s="16">
        <v>1.5838580531984648E-13</v>
      </c>
      <c r="O208" s="16">
        <v>2.6186856277137658E-12</v>
      </c>
      <c r="P208" s="16">
        <f t="shared" si="40"/>
        <v>3.4977039259113307E-11</v>
      </c>
      <c r="Q208" s="16">
        <f t="shared" si="50"/>
        <v>-3.5199999999999995E-12</v>
      </c>
      <c r="R208" s="182">
        <f t="shared" si="50"/>
        <v>-3.5199999999999995E-12</v>
      </c>
      <c r="S208" s="16">
        <v>5.2124646606826231E-16</v>
      </c>
      <c r="T208" s="16">
        <v>1.7317293141772084E-15</v>
      </c>
      <c r="U208" s="24">
        <f t="shared" si="41"/>
        <v>7.3059672470685221E-14</v>
      </c>
      <c r="V208" s="24">
        <f t="shared" si="42"/>
        <v>-2.2572909092809465E-15</v>
      </c>
      <c r="W208" s="24">
        <f t="shared" si="43"/>
        <v>1.4530947459355275E-14</v>
      </c>
      <c r="Y208" s="16">
        <f t="shared" si="44"/>
        <v>0</v>
      </c>
      <c r="Z208" s="187" cm="1">
        <f t="array" ref="Z208">IF($A208&lt;=time_horizon,INDEX(N$7:N$507,time_horizon-$A208+1),0)</f>
        <v>0</v>
      </c>
      <c r="AA208" s="184" cm="1">
        <f t="array" ref="AA208">IF($A208&lt;=time_horizon,INDEX(O$7:O$507,time_horizon-$A208+1),0)</f>
        <v>0</v>
      </c>
      <c r="AB208" s="184" cm="1">
        <f t="array" ref="AB208">IF($A208&lt;=time_horizon,INDEX(P$7:P$507,time_horizon-$A208+1),0)</f>
        <v>0</v>
      </c>
      <c r="AC208" s="184" cm="1">
        <f t="array" ref="AC208">IF($A208&lt;=time_horizon,INDEX(Q$7:Q$507,time_horizon-$A208+1),0)</f>
        <v>0</v>
      </c>
      <c r="AD208" s="185" cm="1">
        <f t="array" ref="AD208">IF($A208&lt;=time_horizon,INDEX(R$7:R$507,time_horizon-$A208+1),0)</f>
        <v>0</v>
      </c>
      <c r="AE208" s="17" cm="1">
        <f t="array" ref="AE208">IF($A208&lt;=time_horizon,INDEX(S$7:S$507,time_horizon-$A208+1),0)</f>
        <v>0</v>
      </c>
      <c r="AF208" s="17" cm="1">
        <f t="array" ref="AF208">IF($A208&lt;=time_horizon,INDEX(T$7:T$507,time_horizon-$A208+1),0)</f>
        <v>0</v>
      </c>
      <c r="AG208" s="17" cm="1">
        <f t="array" ref="AG208">IF($A208&lt;=time_horizon,INDEX(U$7:U$507,time_horizon-$A208+1),0)</f>
        <v>0</v>
      </c>
      <c r="AH208" s="17" cm="1">
        <f t="array" ref="AH208">IF($A208&lt;=time_horizon,INDEX(V$7:V$507,time_horizon-$A208+1),0)</f>
        <v>0</v>
      </c>
      <c r="AI208" s="17" cm="1">
        <f t="array" ref="AI208">IF($A208&lt;=time_horizon,INDEX(W$7:W$507,time_horizon-$A208+1),0)</f>
        <v>0</v>
      </c>
      <c r="AJ208" s="17">
        <f t="shared" si="45"/>
        <v>8.0822163213617543E-2</v>
      </c>
    </row>
    <row r="209" spans="1:36" x14ac:dyDescent="0.2">
      <c r="A209" s="96">
        <v>202</v>
      </c>
      <c r="B209" s="3">
        <f>inventory[[#This Row],[Integrated_rad_forcing]]</f>
        <v>5.0873397675779797E-10</v>
      </c>
      <c r="C209" s="3">
        <f>inventory[[#This Row],[Temp_change]]</f>
        <v>5.0462817788184212E-13</v>
      </c>
      <c r="E209" s="118">
        <f>inventory[[#This Row],[CO2_net]]+inventory[[#This Row],[CH4_net]]*GWP_CH4+inventory[[#This Row],[gas1_net]]*GWP_gas1+inventory[[#This Row],[gas2_net]]*GWP_gas2+inventory[[#This Row],[gas3_net]]*GWP_gas3</f>
        <v>4918.8111920297824</v>
      </c>
      <c r="F209" s="118">
        <f>inventory[[#This Row],[CO2_net]]+inventory[[#This Row],[CH4_net]]*GTP_CH4+inventory[[#This Row],[gas1_net]]*GTP_gas1+inventory[[#This Row],[gas2_net]]*GTP_gas2+inventory[[#This Row],[gas3_net]]*GTP_gas3</f>
        <v>2570.9331000621351</v>
      </c>
      <c r="G209" s="199">
        <f t="shared" si="46"/>
        <v>3199.5072320521253</v>
      </c>
      <c r="H209" s="200">
        <f t="shared" si="47"/>
        <v>968.29212700206563</v>
      </c>
      <c r="I209" s="201">
        <f t="shared" si="48"/>
        <v>5547.1463837586471</v>
      </c>
      <c r="J209" s="201">
        <f t="shared" si="49"/>
        <v>923.3233977578974</v>
      </c>
      <c r="K209" s="199">
        <f>K208+(inventory[[#This Row],[CO2_flux]]*Z209+inventory[[#This Row],[CH4_flux]]*AA209+inventory[[#This Row],[Gas1_flux]]*AB209+inventory[[#This Row],[Gas2_flux]]*AC209+inventory[[#This Row],[Gas3_flux]]*AD209+inventory[[#This Row],[Other_radfor]])/AGWP_CO2</f>
        <v>217.55715512859908</v>
      </c>
      <c r="L209" s="201">
        <f>L208+(inventory[[#This Row],[CO2_flux]]*AE209+inventory[[#This Row],[CH4_flux]]*AF209+inventory[[#This Row],[Gas1_flux]]*AG209+inventory[[#This Row],[Gas2_flux]]*AH209+inventory[[#This Row],[Gas3_flux]]*AI209+inventory[[#This Row],[Other_radfor]]*AJ209)/AGTP_CO2</f>
        <v>312.57320143698166</v>
      </c>
      <c r="N209" s="16">
        <v>1.5900385273750487E-13</v>
      </c>
      <c r="O209" s="16">
        <v>2.6186856462275018E-12</v>
      </c>
      <c r="P209" s="16">
        <f t="shared" si="40"/>
        <v>3.5044530061149069E-11</v>
      </c>
      <c r="Q209" s="16">
        <f t="shared" si="50"/>
        <v>-3.5199999999999995E-12</v>
      </c>
      <c r="R209" s="182">
        <f t="shared" si="50"/>
        <v>-3.5199999999999995E-12</v>
      </c>
      <c r="S209" s="16">
        <v>5.2115282548482975E-16</v>
      </c>
      <c r="T209" s="16">
        <v>1.7275027788456118E-15</v>
      </c>
      <c r="U209" s="24">
        <f t="shared" si="41"/>
        <v>7.2685964829590221E-14</v>
      </c>
      <c r="V209" s="24">
        <f t="shared" si="42"/>
        <v>-2.2517853232512968E-15</v>
      </c>
      <c r="W209" s="24">
        <f t="shared" si="43"/>
        <v>1.4437622581678896E-14</v>
      </c>
      <c r="Y209" s="16">
        <f t="shared" si="44"/>
        <v>0</v>
      </c>
      <c r="Z209" s="187" cm="1">
        <f t="array" ref="Z209">IF($A209&lt;=time_horizon,INDEX(N$7:N$507,time_horizon-$A209+1),0)</f>
        <v>0</v>
      </c>
      <c r="AA209" s="184" cm="1">
        <f t="array" ref="AA209">IF($A209&lt;=time_horizon,INDEX(O$7:O$507,time_horizon-$A209+1),0)</f>
        <v>0</v>
      </c>
      <c r="AB209" s="184" cm="1">
        <f t="array" ref="AB209">IF($A209&lt;=time_horizon,INDEX(P$7:P$507,time_horizon-$A209+1),0)</f>
        <v>0</v>
      </c>
      <c r="AC209" s="184" cm="1">
        <f t="array" ref="AC209">IF($A209&lt;=time_horizon,INDEX(Q$7:Q$507,time_horizon-$A209+1),0)</f>
        <v>0</v>
      </c>
      <c r="AD209" s="185" cm="1">
        <f t="array" ref="AD209">IF($A209&lt;=time_horizon,INDEX(R$7:R$507,time_horizon-$A209+1),0)</f>
        <v>0</v>
      </c>
      <c r="AE209" s="17" cm="1">
        <f t="array" ref="AE209">IF($A209&lt;=time_horizon,INDEX(S$7:S$507,time_horizon-$A209+1),0)</f>
        <v>0</v>
      </c>
      <c r="AF209" s="17" cm="1">
        <f t="array" ref="AF209">IF($A209&lt;=time_horizon,INDEX(T$7:T$507,time_horizon-$A209+1),0)</f>
        <v>0</v>
      </c>
      <c r="AG209" s="17" cm="1">
        <f t="array" ref="AG209">IF($A209&lt;=time_horizon,INDEX(U$7:U$507,time_horizon-$A209+1),0)</f>
        <v>0</v>
      </c>
      <c r="AH209" s="17" cm="1">
        <f t="array" ref="AH209">IF($A209&lt;=time_horizon,INDEX(V$7:V$507,time_horizon-$A209+1),0)</f>
        <v>0</v>
      </c>
      <c r="AI209" s="17" cm="1">
        <f t="array" ref="AI209">IF($A209&lt;=time_horizon,INDEX(W$7:W$507,time_horizon-$A209+1),0)</f>
        <v>0</v>
      </c>
      <c r="AJ209" s="17">
        <f t="shared" si="45"/>
        <v>8.0822163213617543E-2</v>
      </c>
    </row>
    <row r="210" spans="1:36" x14ac:dyDescent="0.2">
      <c r="A210" s="96">
        <v>203</v>
      </c>
      <c r="B210" s="3">
        <f>inventory[[#This Row],[Integrated_rad_forcing]]</f>
        <v>5.0892079535097383E-10</v>
      </c>
      <c r="C210" s="3">
        <f>inventory[[#This Row],[Temp_change]]</f>
        <v>5.015153453829749E-13</v>
      </c>
      <c r="E210" s="118">
        <f>inventory[[#This Row],[CO2_net]]+inventory[[#This Row],[CH4_net]]*GWP_CH4+inventory[[#This Row],[gas1_net]]*GWP_gas1+inventory[[#This Row],[gas2_net]]*GWP_gas2+inventory[[#This Row],[gas3_net]]*GWP_gas3</f>
        <v>4918.8111920297824</v>
      </c>
      <c r="F210" s="118">
        <f>inventory[[#This Row],[CO2_net]]+inventory[[#This Row],[CH4_net]]*GTP_CH4+inventory[[#This Row],[gas1_net]]*GTP_gas1+inventory[[#This Row],[gas2_net]]*GTP_gas2+inventory[[#This Row],[gas3_net]]*GTP_gas3</f>
        <v>2570.9331000621351</v>
      </c>
      <c r="G210" s="199">
        <f t="shared" si="46"/>
        <v>3188.3022755259813</v>
      </c>
      <c r="H210" s="200">
        <f t="shared" si="47"/>
        <v>962.4908340361394</v>
      </c>
      <c r="I210" s="201">
        <f t="shared" si="48"/>
        <v>5549.1834210529887</v>
      </c>
      <c r="J210" s="201">
        <f t="shared" si="49"/>
        <v>917.62781593056184</v>
      </c>
      <c r="K210" s="199">
        <f>K209+(inventory[[#This Row],[CO2_flux]]*Z210+inventory[[#This Row],[CH4_flux]]*AA210+inventory[[#This Row],[Gas1_flux]]*AB210+inventory[[#This Row],[Gas2_flux]]*AC210+inventory[[#This Row],[Gas3_flux]]*AD210+inventory[[#This Row],[Other_radfor]])/AGWP_CO2</f>
        <v>217.55715512859908</v>
      </c>
      <c r="L210" s="201">
        <f>L209+(inventory[[#This Row],[CO2_flux]]*AE210+inventory[[#This Row],[CH4_flux]]*AF210+inventory[[#This Row],[Gas1_flux]]*AG210+inventory[[#This Row],[Gas2_flux]]*AH210+inventory[[#This Row],[Gas3_flux]]*AI210+inventory[[#This Row],[Other_radfor]]*AJ210)/AGTP_CO2</f>
        <v>312.57320143698166</v>
      </c>
      <c r="N210" s="16">
        <v>1.5962125023638672E-13</v>
      </c>
      <c r="O210" s="16">
        <v>2.6186856633068116E-12</v>
      </c>
      <c r="P210" s="16">
        <f t="shared" si="40"/>
        <v>3.5111465386481331E-11</v>
      </c>
      <c r="Q210" s="16">
        <f t="shared" si="50"/>
        <v>-3.5199999999999995E-12</v>
      </c>
      <c r="R210" s="182">
        <f t="shared" si="50"/>
        <v>-3.5199999999999995E-12</v>
      </c>
      <c r="S210" s="16">
        <v>5.2105986638844613E-16</v>
      </c>
      <c r="T210" s="16">
        <v>1.7232867695818351E-15</v>
      </c>
      <c r="U210" s="24">
        <f t="shared" si="41"/>
        <v>7.2314777824700019E-14</v>
      </c>
      <c r="V210" s="24">
        <f t="shared" si="42"/>
        <v>-2.2462931656058806E-15</v>
      </c>
      <c r="W210" s="24">
        <f t="shared" si="43"/>
        <v>1.4345797439810354E-14</v>
      </c>
      <c r="Y210" s="16">
        <f t="shared" si="44"/>
        <v>0</v>
      </c>
      <c r="Z210" s="187" cm="1">
        <f t="array" ref="Z210">IF($A210&lt;=time_horizon,INDEX(N$7:N$507,time_horizon-$A210+1),0)</f>
        <v>0</v>
      </c>
      <c r="AA210" s="184" cm="1">
        <f t="array" ref="AA210">IF($A210&lt;=time_horizon,INDEX(O$7:O$507,time_horizon-$A210+1),0)</f>
        <v>0</v>
      </c>
      <c r="AB210" s="184" cm="1">
        <f t="array" ref="AB210">IF($A210&lt;=time_horizon,INDEX(P$7:P$507,time_horizon-$A210+1),0)</f>
        <v>0</v>
      </c>
      <c r="AC210" s="184" cm="1">
        <f t="array" ref="AC210">IF($A210&lt;=time_horizon,INDEX(Q$7:Q$507,time_horizon-$A210+1),0)</f>
        <v>0</v>
      </c>
      <c r="AD210" s="185" cm="1">
        <f t="array" ref="AD210">IF($A210&lt;=time_horizon,INDEX(R$7:R$507,time_horizon-$A210+1),0)</f>
        <v>0</v>
      </c>
      <c r="AE210" s="17" cm="1">
        <f t="array" ref="AE210">IF($A210&lt;=time_horizon,INDEX(S$7:S$507,time_horizon-$A210+1),0)</f>
        <v>0</v>
      </c>
      <c r="AF210" s="17" cm="1">
        <f t="array" ref="AF210">IF($A210&lt;=time_horizon,INDEX(T$7:T$507,time_horizon-$A210+1),0)</f>
        <v>0</v>
      </c>
      <c r="AG210" s="17" cm="1">
        <f t="array" ref="AG210">IF($A210&lt;=time_horizon,INDEX(U$7:U$507,time_horizon-$A210+1),0)</f>
        <v>0</v>
      </c>
      <c r="AH210" s="17" cm="1">
        <f t="array" ref="AH210">IF($A210&lt;=time_horizon,INDEX(V$7:V$507,time_horizon-$A210+1),0)</f>
        <v>0</v>
      </c>
      <c r="AI210" s="17" cm="1">
        <f t="array" ref="AI210">IF($A210&lt;=time_horizon,INDEX(W$7:W$507,time_horizon-$A210+1),0)</f>
        <v>0</v>
      </c>
      <c r="AJ210" s="17">
        <f t="shared" si="45"/>
        <v>8.0822163213617543E-2</v>
      </c>
    </row>
    <row r="211" spans="1:36" x14ac:dyDescent="0.2">
      <c r="A211" s="96">
        <v>204</v>
      </c>
      <c r="B211" s="3">
        <f>inventory[[#This Row],[Integrated_rad_forcing]]</f>
        <v>5.0910445924237178E-10</v>
      </c>
      <c r="C211" s="3">
        <f>inventory[[#This Row],[Temp_change]]</f>
        <v>4.9844886427254356E-13</v>
      </c>
      <c r="E211" s="118">
        <f>inventory[[#This Row],[CO2_net]]+inventory[[#This Row],[CH4_net]]*GWP_CH4+inventory[[#This Row],[gas1_net]]*GWP_gas1+inventory[[#This Row],[gas2_net]]*GWP_gas2+inventory[[#This Row],[gas3_net]]*GWP_gas3</f>
        <v>4918.8111920297824</v>
      </c>
      <c r="F211" s="118">
        <f>inventory[[#This Row],[CO2_net]]+inventory[[#This Row],[CH4_net]]*GTP_CH4+inventory[[#This Row],[gas1_net]]*GTP_gas1+inventory[[#This Row],[gas2_net]]*GTP_gas2+inventory[[#This Row],[gas3_net]]*GTP_gas3</f>
        <v>2570.9331000621351</v>
      </c>
      <c r="G211" s="199">
        <f t="shared" si="46"/>
        <v>3177.1768043145275</v>
      </c>
      <c r="H211" s="200">
        <f t="shared" si="47"/>
        <v>956.77524295478713</v>
      </c>
      <c r="I211" s="201">
        <f t="shared" si="48"/>
        <v>5551.1860600304126</v>
      </c>
      <c r="J211" s="201">
        <f t="shared" si="49"/>
        <v>912.01704371818084</v>
      </c>
      <c r="K211" s="199">
        <f>K210+(inventory[[#This Row],[CO2_flux]]*Z211+inventory[[#This Row],[CH4_flux]]*AA211+inventory[[#This Row],[Gas1_flux]]*AB211+inventory[[#This Row],[Gas2_flux]]*AC211+inventory[[#This Row],[Gas3_flux]]*AD211+inventory[[#This Row],[Other_radfor]])/AGWP_CO2</f>
        <v>217.55715512859908</v>
      </c>
      <c r="L211" s="201">
        <f>L210+(inventory[[#This Row],[CO2_flux]]*AE211+inventory[[#This Row],[CH4_flux]]*AF211+inventory[[#This Row],[Gas1_flux]]*AG211+inventory[[#This Row],[Gas2_flux]]*AH211+inventory[[#This Row],[Gas3_flux]]*AI211+inventory[[#This Row],[Other_radfor]]*AJ211)/AGTP_CO2</f>
        <v>312.57320143698166</v>
      </c>
      <c r="N211" s="16">
        <v>1.6023800077824454E-13</v>
      </c>
      <c r="O211" s="16">
        <v>2.6186856790628332E-12</v>
      </c>
      <c r="P211" s="16">
        <f t="shared" si="40"/>
        <v>3.5177849806908879E-11</v>
      </c>
      <c r="Q211" s="16">
        <f t="shared" si="50"/>
        <v>-3.5199999999999995E-12</v>
      </c>
      <c r="R211" s="182">
        <f t="shared" si="50"/>
        <v>-3.5199999999999995E-12</v>
      </c>
      <c r="S211" s="16">
        <v>5.2096756050375564E-16</v>
      </c>
      <c r="T211" s="16">
        <v>1.7190812438719018E-15</v>
      </c>
      <c r="U211" s="24">
        <f t="shared" si="41"/>
        <v>7.1946092064141253E-14</v>
      </c>
      <c r="V211" s="24">
        <f t="shared" si="42"/>
        <v>-2.24081440357771E-15</v>
      </c>
      <c r="W211" s="24">
        <f t="shared" si="43"/>
        <v>1.4255440418454247E-14</v>
      </c>
      <c r="Y211" s="16">
        <f t="shared" si="44"/>
        <v>0</v>
      </c>
      <c r="Z211" s="187" cm="1">
        <f t="array" ref="Z211">IF($A211&lt;=time_horizon,INDEX(N$7:N$507,time_horizon-$A211+1),0)</f>
        <v>0</v>
      </c>
      <c r="AA211" s="184" cm="1">
        <f t="array" ref="AA211">IF($A211&lt;=time_horizon,INDEX(O$7:O$507,time_horizon-$A211+1),0)</f>
        <v>0</v>
      </c>
      <c r="AB211" s="184" cm="1">
        <f t="array" ref="AB211">IF($A211&lt;=time_horizon,INDEX(P$7:P$507,time_horizon-$A211+1),0)</f>
        <v>0</v>
      </c>
      <c r="AC211" s="184" cm="1">
        <f t="array" ref="AC211">IF($A211&lt;=time_horizon,INDEX(Q$7:Q$507,time_horizon-$A211+1),0)</f>
        <v>0</v>
      </c>
      <c r="AD211" s="185" cm="1">
        <f t="array" ref="AD211">IF($A211&lt;=time_horizon,INDEX(R$7:R$507,time_horizon-$A211+1),0)</f>
        <v>0</v>
      </c>
      <c r="AE211" s="17" cm="1">
        <f t="array" ref="AE211">IF($A211&lt;=time_horizon,INDEX(S$7:S$507,time_horizon-$A211+1),0)</f>
        <v>0</v>
      </c>
      <c r="AF211" s="17" cm="1">
        <f t="array" ref="AF211">IF($A211&lt;=time_horizon,INDEX(T$7:T$507,time_horizon-$A211+1),0)</f>
        <v>0</v>
      </c>
      <c r="AG211" s="17" cm="1">
        <f t="array" ref="AG211">IF($A211&lt;=time_horizon,INDEX(U$7:U$507,time_horizon-$A211+1),0)</f>
        <v>0</v>
      </c>
      <c r="AH211" s="17" cm="1">
        <f t="array" ref="AH211">IF($A211&lt;=time_horizon,INDEX(V$7:V$507,time_horizon-$A211+1),0)</f>
        <v>0</v>
      </c>
      <c r="AI211" s="17" cm="1">
        <f t="array" ref="AI211">IF($A211&lt;=time_horizon,INDEX(W$7:W$507,time_horizon-$A211+1),0)</f>
        <v>0</v>
      </c>
      <c r="AJ211" s="17">
        <f t="shared" si="45"/>
        <v>8.0822163213617543E-2</v>
      </c>
    </row>
    <row r="212" spans="1:36" x14ac:dyDescent="0.2">
      <c r="A212" s="96">
        <v>205</v>
      </c>
      <c r="B212" s="3">
        <f>inventory[[#This Row],[Integrated_rad_forcing]]</f>
        <v>5.0928503016303067E-10</v>
      </c>
      <c r="C212" s="3">
        <f>inventory[[#This Row],[Temp_change]]</f>
        <v>4.9542779156883678E-13</v>
      </c>
      <c r="E212" s="118">
        <f>inventory[[#This Row],[CO2_net]]+inventory[[#This Row],[CH4_net]]*GWP_CH4+inventory[[#This Row],[gas1_net]]*GWP_gas1+inventory[[#This Row],[gas2_net]]*GWP_gas2+inventory[[#This Row],[gas3_net]]*GWP_gas3</f>
        <v>4918.8111920297824</v>
      </c>
      <c r="F212" s="118">
        <f>inventory[[#This Row],[CO2_net]]+inventory[[#This Row],[CH4_net]]*GTP_CH4+inventory[[#This Row],[gas1_net]]*GTP_gas1+inventory[[#This Row],[gas2_net]]*GTP_gas2+inventory[[#This Row],[gas3_net]]*GTP_gas3</f>
        <v>2570.9331000621351</v>
      </c>
      <c r="G212" s="199">
        <f t="shared" si="46"/>
        <v>3166.130096204512</v>
      </c>
      <c r="H212" s="200">
        <f t="shared" si="47"/>
        <v>951.14366057443124</v>
      </c>
      <c r="I212" s="201">
        <f t="shared" si="48"/>
        <v>5553.1549737953801</v>
      </c>
      <c r="J212" s="201">
        <f t="shared" si="49"/>
        <v>906.48935573736162</v>
      </c>
      <c r="K212" s="199">
        <f>K211+(inventory[[#This Row],[CO2_flux]]*Z212+inventory[[#This Row],[CH4_flux]]*AA212+inventory[[#This Row],[Gas1_flux]]*AB212+inventory[[#This Row],[Gas2_flux]]*AC212+inventory[[#This Row],[Gas3_flux]]*AD212+inventory[[#This Row],[Other_radfor]])/AGWP_CO2</f>
        <v>217.55715512859908</v>
      </c>
      <c r="L212" s="201">
        <f>L211+(inventory[[#This Row],[CO2_flux]]*AE212+inventory[[#This Row],[CH4_flux]]*AF212+inventory[[#This Row],[Gas1_flux]]*AG212+inventory[[#This Row],[Gas2_flux]]*AH212+inventory[[#This Row],[Gas3_flux]]*AI212+inventory[[#This Row],[Other_radfor]]*AJ212)/AGTP_CO2</f>
        <v>312.57320143698166</v>
      </c>
      <c r="N212" s="16">
        <v>1.6085410728180453E-13</v>
      </c>
      <c r="O212" s="16">
        <v>2.6186856935980938E-12</v>
      </c>
      <c r="P212" s="16">
        <f t="shared" si="40"/>
        <v>3.5243687856602769E-11</v>
      </c>
      <c r="Q212" s="16">
        <f t="shared" si="50"/>
        <v>-3.5199999999999995E-12</v>
      </c>
      <c r="R212" s="182">
        <f t="shared" si="50"/>
        <v>-3.5199999999999995E-12</v>
      </c>
      <c r="S212" s="16">
        <v>5.2087588037923674E-16</v>
      </c>
      <c r="T212" s="16">
        <v>1.7148861606095203E-15</v>
      </c>
      <c r="U212" s="24">
        <f t="shared" si="41"/>
        <v>7.1579888312339849E-14</v>
      </c>
      <c r="V212" s="24">
        <f t="shared" si="42"/>
        <v>-2.2353490044813836E-15</v>
      </c>
      <c r="W212" s="24">
        <f t="shared" si="43"/>
        <v>1.4166520593847678E-14</v>
      </c>
      <c r="Y212" s="16">
        <f t="shared" si="44"/>
        <v>0</v>
      </c>
      <c r="Z212" s="187" cm="1">
        <f t="array" ref="Z212">IF($A212&lt;=time_horizon,INDEX(N$7:N$507,time_horizon-$A212+1),0)</f>
        <v>0</v>
      </c>
      <c r="AA212" s="184" cm="1">
        <f t="array" ref="AA212">IF($A212&lt;=time_horizon,INDEX(O$7:O$507,time_horizon-$A212+1),0)</f>
        <v>0</v>
      </c>
      <c r="AB212" s="184" cm="1">
        <f t="array" ref="AB212">IF($A212&lt;=time_horizon,INDEX(P$7:P$507,time_horizon-$A212+1),0)</f>
        <v>0</v>
      </c>
      <c r="AC212" s="184" cm="1">
        <f t="array" ref="AC212">IF($A212&lt;=time_horizon,INDEX(Q$7:Q$507,time_horizon-$A212+1),0)</f>
        <v>0</v>
      </c>
      <c r="AD212" s="185" cm="1">
        <f t="array" ref="AD212">IF($A212&lt;=time_horizon,INDEX(R$7:R$507,time_horizon-$A212+1),0)</f>
        <v>0</v>
      </c>
      <c r="AE212" s="17" cm="1">
        <f t="array" ref="AE212">IF($A212&lt;=time_horizon,INDEX(S$7:S$507,time_horizon-$A212+1),0)</f>
        <v>0</v>
      </c>
      <c r="AF212" s="17" cm="1">
        <f t="array" ref="AF212">IF($A212&lt;=time_horizon,INDEX(T$7:T$507,time_horizon-$A212+1),0)</f>
        <v>0</v>
      </c>
      <c r="AG212" s="17" cm="1">
        <f t="array" ref="AG212">IF($A212&lt;=time_horizon,INDEX(U$7:U$507,time_horizon-$A212+1),0)</f>
        <v>0</v>
      </c>
      <c r="AH212" s="17" cm="1">
        <f t="array" ref="AH212">IF($A212&lt;=time_horizon,INDEX(V$7:V$507,time_horizon-$A212+1),0)</f>
        <v>0</v>
      </c>
      <c r="AI212" s="17" cm="1">
        <f t="array" ref="AI212">IF($A212&lt;=time_horizon,INDEX(W$7:W$507,time_horizon-$A212+1),0)</f>
        <v>0</v>
      </c>
      <c r="AJ212" s="17">
        <f t="shared" si="45"/>
        <v>8.0822163213617543E-2</v>
      </c>
    </row>
    <row r="213" spans="1:36" x14ac:dyDescent="0.2">
      <c r="A213" s="96">
        <v>206</v>
      </c>
      <c r="B213" s="3">
        <f>inventory[[#This Row],[Integrated_rad_forcing]]</f>
        <v>5.0946256854969202E-10</v>
      </c>
      <c r="C213" s="3">
        <f>inventory[[#This Row],[Temp_change]]</f>
        <v>4.9245120465031224E-13</v>
      </c>
      <c r="E213" s="118">
        <f>inventory[[#This Row],[CO2_net]]+inventory[[#This Row],[CH4_net]]*GWP_CH4+inventory[[#This Row],[gas1_net]]*GWP_gas1+inventory[[#This Row],[gas2_net]]*GWP_gas2+inventory[[#This Row],[gas3_net]]*GWP_gas3</f>
        <v>4918.8111920297824</v>
      </c>
      <c r="F213" s="118">
        <f>inventory[[#This Row],[CO2_net]]+inventory[[#This Row],[CH4_net]]*GTP_CH4+inventory[[#This Row],[gas1_net]]*GTP_gas1+inventory[[#This Row],[gas2_net]]*GTP_gas2+inventory[[#This Row],[gas3_net]]*GTP_gas3</f>
        <v>2570.9331000621351</v>
      </c>
      <c r="G213" s="199">
        <f t="shared" si="46"/>
        <v>3155.161435501871</v>
      </c>
      <c r="H213" s="200">
        <f t="shared" si="47"/>
        <v>945.59442835318623</v>
      </c>
      <c r="I213" s="201">
        <f t="shared" si="48"/>
        <v>5555.0908213395587</v>
      </c>
      <c r="J213" s="201">
        <f t="shared" si="49"/>
        <v>901.04306385792302</v>
      </c>
      <c r="K213" s="199">
        <f>K212+(inventory[[#This Row],[CO2_flux]]*Z213+inventory[[#This Row],[CH4_flux]]*AA213+inventory[[#This Row],[Gas1_flux]]*AB213+inventory[[#This Row],[Gas2_flux]]*AC213+inventory[[#This Row],[Gas3_flux]]*AD213+inventory[[#This Row],[Other_radfor]])/AGWP_CO2</f>
        <v>217.55715512859908</v>
      </c>
      <c r="L213" s="201">
        <f>L212+(inventory[[#This Row],[CO2_flux]]*AE213+inventory[[#This Row],[CH4_flux]]*AF213+inventory[[#This Row],[Gas1_flux]]*AG213+inventory[[#This Row],[Gas2_flux]]*AH213+inventory[[#This Row],[Gas3_flux]]*AI213+inventory[[#This Row],[Other_radfor]]*AJ213)/AGTP_CO2</f>
        <v>312.57320143698166</v>
      </c>
      <c r="N213" s="16">
        <v>1.6146957262383473E-13</v>
      </c>
      <c r="O213" s="16">
        <v>2.6186857070071766E-12</v>
      </c>
      <c r="P213" s="16">
        <f t="shared" si="40"/>
        <v>3.5308984032415981E-11</v>
      </c>
      <c r="Q213" s="16">
        <f t="shared" si="50"/>
        <v>-3.5199999999999995E-12</v>
      </c>
      <c r="R213" s="182">
        <f t="shared" si="50"/>
        <v>-3.5199999999999995E-12</v>
      </c>
      <c r="S213" s="16">
        <v>5.2078479936472112E-16</v>
      </c>
      <c r="T213" s="16">
        <v>1.7107014799917088E-15</v>
      </c>
      <c r="U213" s="24">
        <f t="shared" si="41"/>
        <v>7.1216147488742602E-14</v>
      </c>
      <c r="V213" s="24">
        <f t="shared" si="42"/>
        <v>-2.2298969357126979E-15</v>
      </c>
      <c r="W213" s="24">
        <f t="shared" si="43"/>
        <v>1.4079007718570496E-14</v>
      </c>
      <c r="Y213" s="16">
        <f t="shared" si="44"/>
        <v>0</v>
      </c>
      <c r="Z213" s="187" cm="1">
        <f t="array" ref="Z213">IF($A213&lt;=time_horizon,INDEX(N$7:N$507,time_horizon-$A213+1),0)</f>
        <v>0</v>
      </c>
      <c r="AA213" s="184" cm="1">
        <f t="array" ref="AA213">IF($A213&lt;=time_horizon,INDEX(O$7:O$507,time_horizon-$A213+1),0)</f>
        <v>0</v>
      </c>
      <c r="AB213" s="184" cm="1">
        <f t="array" ref="AB213">IF($A213&lt;=time_horizon,INDEX(P$7:P$507,time_horizon-$A213+1),0)</f>
        <v>0</v>
      </c>
      <c r="AC213" s="184" cm="1">
        <f t="array" ref="AC213">IF($A213&lt;=time_horizon,INDEX(Q$7:Q$507,time_horizon-$A213+1),0)</f>
        <v>0</v>
      </c>
      <c r="AD213" s="185" cm="1">
        <f t="array" ref="AD213">IF($A213&lt;=time_horizon,INDEX(R$7:R$507,time_horizon-$A213+1),0)</f>
        <v>0</v>
      </c>
      <c r="AE213" s="17" cm="1">
        <f t="array" ref="AE213">IF($A213&lt;=time_horizon,INDEX(S$7:S$507,time_horizon-$A213+1),0)</f>
        <v>0</v>
      </c>
      <c r="AF213" s="17" cm="1">
        <f t="array" ref="AF213">IF($A213&lt;=time_horizon,INDEX(T$7:T$507,time_horizon-$A213+1),0)</f>
        <v>0</v>
      </c>
      <c r="AG213" s="17" cm="1">
        <f t="array" ref="AG213">IF($A213&lt;=time_horizon,INDEX(U$7:U$507,time_horizon-$A213+1),0)</f>
        <v>0</v>
      </c>
      <c r="AH213" s="17" cm="1">
        <f t="array" ref="AH213">IF($A213&lt;=time_horizon,INDEX(V$7:V$507,time_horizon-$A213+1),0)</f>
        <v>0</v>
      </c>
      <c r="AI213" s="17" cm="1">
        <f t="array" ref="AI213">IF($A213&lt;=time_horizon,INDEX(W$7:W$507,time_horizon-$A213+1),0)</f>
        <v>0</v>
      </c>
      <c r="AJ213" s="17">
        <f t="shared" si="45"/>
        <v>8.0822163213617543E-2</v>
      </c>
    </row>
    <row r="214" spans="1:36" x14ac:dyDescent="0.2">
      <c r="A214" s="96">
        <v>207</v>
      </c>
      <c r="B214" s="3">
        <f>inventory[[#This Row],[Integrated_rad_forcing]]</f>
        <v>5.096371335727326E-10</v>
      </c>
      <c r="C214" s="3">
        <f>inventory[[#This Row],[Temp_change]]</f>
        <v>4.8951820081043817E-13</v>
      </c>
      <c r="E214" s="118">
        <f>inventory[[#This Row],[CO2_net]]+inventory[[#This Row],[CH4_net]]*GWP_CH4+inventory[[#This Row],[gas1_net]]*GWP_gas1+inventory[[#This Row],[gas2_net]]*GWP_gas2+inventory[[#This Row],[gas3_net]]*GWP_gas3</f>
        <v>4918.8111920297824</v>
      </c>
      <c r="F214" s="118">
        <f>inventory[[#This Row],[CO2_net]]+inventory[[#This Row],[CH4_net]]*GTP_CH4+inventory[[#This Row],[gas1_net]]*GTP_gas1+inventory[[#This Row],[gas2_net]]*GTP_gas2+inventory[[#This Row],[gas3_net]]*GTP_gas3</f>
        <v>2570.9331000621351</v>
      </c>
      <c r="G214" s="199">
        <f t="shared" si="46"/>
        <v>3144.2701130034111</v>
      </c>
      <c r="H214" s="200">
        <f t="shared" si="47"/>
        <v>940.12592171134997</v>
      </c>
      <c r="I214" s="201">
        <f t="shared" si="48"/>
        <v>5556.9942478463972</v>
      </c>
      <c r="J214" s="201">
        <f t="shared" si="49"/>
        <v>895.67651638838481</v>
      </c>
      <c r="K214" s="199">
        <f>K213+(inventory[[#This Row],[CO2_flux]]*Z214+inventory[[#This Row],[CH4_flux]]*AA214+inventory[[#This Row],[Gas1_flux]]*AB214+inventory[[#This Row],[Gas2_flux]]*AC214+inventory[[#This Row],[Gas3_flux]]*AD214+inventory[[#This Row],[Other_radfor]])/AGWP_CO2</f>
        <v>217.55715512859908</v>
      </c>
      <c r="L214" s="201">
        <f>L213+(inventory[[#This Row],[CO2_flux]]*AE214+inventory[[#This Row],[CH4_flux]]*AF214+inventory[[#This Row],[Gas1_flux]]*AG214+inventory[[#This Row],[Gas2_flux]]*AH214+inventory[[#This Row],[Gas3_flux]]*AI214+inventory[[#This Row],[Other_radfor]]*AJ214)/AGTP_CO2</f>
        <v>312.57320143698166</v>
      </c>
      <c r="N214" s="16">
        <v>1.6208439964018438E-13</v>
      </c>
      <c r="O214" s="16">
        <v>2.6186857193773367E-12</v>
      </c>
      <c r="P214" s="16">
        <f t="shared" si="40"/>
        <v>3.5373742794190561E-11</v>
      </c>
      <c r="Q214" s="16">
        <f t="shared" si="50"/>
        <v>-3.5199999999999995E-12</v>
      </c>
      <c r="R214" s="182">
        <f t="shared" si="50"/>
        <v>-3.5199999999999995E-12</v>
      </c>
      <c r="S214" s="16">
        <v>5.2069429158952238E-16</v>
      </c>
      <c r="T214" s="16">
        <v>1.7065271634224849E-15</v>
      </c>
      <c r="U214" s="24">
        <f t="shared" si="41"/>
        <v>7.0854850666549669E-14</v>
      </c>
      <c r="V214" s="24">
        <f t="shared" si="42"/>
        <v>-2.2244581647482881E-15</v>
      </c>
      <c r="W214" s="24">
        <f t="shared" si="43"/>
        <v>1.3992872206689354E-14</v>
      </c>
      <c r="Y214" s="16">
        <f t="shared" si="44"/>
        <v>0</v>
      </c>
      <c r="Z214" s="187" cm="1">
        <f t="array" ref="Z214">IF($A214&lt;=time_horizon,INDEX(N$7:N$507,time_horizon-$A214+1),0)</f>
        <v>0</v>
      </c>
      <c r="AA214" s="184" cm="1">
        <f t="array" ref="AA214">IF($A214&lt;=time_horizon,INDEX(O$7:O$507,time_horizon-$A214+1),0)</f>
        <v>0</v>
      </c>
      <c r="AB214" s="184" cm="1">
        <f t="array" ref="AB214">IF($A214&lt;=time_horizon,INDEX(P$7:P$507,time_horizon-$A214+1),0)</f>
        <v>0</v>
      </c>
      <c r="AC214" s="184" cm="1">
        <f t="array" ref="AC214">IF($A214&lt;=time_horizon,INDEX(Q$7:Q$507,time_horizon-$A214+1),0)</f>
        <v>0</v>
      </c>
      <c r="AD214" s="185" cm="1">
        <f t="array" ref="AD214">IF($A214&lt;=time_horizon,INDEX(R$7:R$507,time_horizon-$A214+1),0)</f>
        <v>0</v>
      </c>
      <c r="AE214" s="17" cm="1">
        <f t="array" ref="AE214">IF($A214&lt;=time_horizon,INDEX(S$7:S$507,time_horizon-$A214+1),0)</f>
        <v>0</v>
      </c>
      <c r="AF214" s="17" cm="1">
        <f t="array" ref="AF214">IF($A214&lt;=time_horizon,INDEX(T$7:T$507,time_horizon-$A214+1),0)</f>
        <v>0</v>
      </c>
      <c r="AG214" s="17" cm="1">
        <f t="array" ref="AG214">IF($A214&lt;=time_horizon,INDEX(U$7:U$507,time_horizon-$A214+1),0)</f>
        <v>0</v>
      </c>
      <c r="AH214" s="17" cm="1">
        <f t="array" ref="AH214">IF($A214&lt;=time_horizon,INDEX(V$7:V$507,time_horizon-$A214+1),0)</f>
        <v>0</v>
      </c>
      <c r="AI214" s="17" cm="1">
        <f t="array" ref="AI214">IF($A214&lt;=time_horizon,INDEX(W$7:W$507,time_horizon-$A214+1),0)</f>
        <v>0</v>
      </c>
      <c r="AJ214" s="17">
        <f t="shared" si="45"/>
        <v>8.0822163213617543E-2</v>
      </c>
    </row>
    <row r="215" spans="1:36" x14ac:dyDescent="0.2">
      <c r="A215" s="96">
        <v>208</v>
      </c>
      <c r="B215" s="3">
        <f>inventory[[#This Row],[Integrated_rad_forcing]]</f>
        <v>5.0980878316348666E-10</v>
      </c>
      <c r="C215" s="3">
        <f>inventory[[#This Row],[Temp_change]]</f>
        <v>4.8662789682230673E-13</v>
      </c>
      <c r="E215" s="118">
        <f>inventory[[#This Row],[CO2_net]]+inventory[[#This Row],[CH4_net]]*GWP_CH4+inventory[[#This Row],[gas1_net]]*GWP_gas1+inventory[[#This Row],[gas2_net]]*GWP_gas2+inventory[[#This Row],[gas3_net]]*GWP_gas3</f>
        <v>4918.8111920297824</v>
      </c>
      <c r="F215" s="118">
        <f>inventory[[#This Row],[CO2_net]]+inventory[[#This Row],[CH4_net]]*GTP_CH4+inventory[[#This Row],[gas1_net]]*GTP_gas1+inventory[[#This Row],[gas2_net]]*GTP_gas2+inventory[[#This Row],[gas3_net]]*GTP_gas3</f>
        <v>2570.9331000621351</v>
      </c>
      <c r="G215" s="199">
        <f t="shared" si="46"/>
        <v>3133.4554259672632</v>
      </c>
      <c r="H215" s="200">
        <f t="shared" si="47"/>
        <v>934.73654936338744</v>
      </c>
      <c r="I215" s="201">
        <f t="shared" si="48"/>
        <v>5558.8658849890417</v>
      </c>
      <c r="J215" s="201">
        <f t="shared" si="49"/>
        <v>890.38809727933619</v>
      </c>
      <c r="K215" s="199">
        <f>K214+(inventory[[#This Row],[CO2_flux]]*Z215+inventory[[#This Row],[CH4_flux]]*AA215+inventory[[#This Row],[Gas1_flux]]*AB215+inventory[[#This Row],[Gas2_flux]]*AC215+inventory[[#This Row],[Gas3_flux]]*AD215+inventory[[#This Row],[Other_radfor]])/AGWP_CO2</f>
        <v>217.55715512859908</v>
      </c>
      <c r="L215" s="201">
        <f>L214+(inventory[[#This Row],[CO2_flux]]*AE215+inventory[[#This Row],[CH4_flux]]*AF215+inventory[[#This Row],[Gas1_flux]]*AG215+inventory[[#This Row],[Gas2_flux]]*AH215+inventory[[#This Row],[Gas3_flux]]*AI215+inventory[[#This Row],[Other_radfor]]*AJ215)/AGTP_CO2</f>
        <v>312.57320143698166</v>
      </c>
      <c r="N215" s="16">
        <v>1.6269859112679553E-13</v>
      </c>
      <c r="O215" s="16">
        <v>2.6186857307890691E-12</v>
      </c>
      <c r="P215" s="16">
        <f t="shared" si="40"/>
        <v>3.5437968565062243E-11</v>
      </c>
      <c r="Q215" s="16">
        <f t="shared" si="50"/>
        <v>-3.5199999999999995E-12</v>
      </c>
      <c r="R215" s="182">
        <f t="shared" si="50"/>
        <v>-3.5199999999999995E-12</v>
      </c>
      <c r="S215" s="16">
        <v>5.2060433194115499E-16</v>
      </c>
      <c r="T215" s="16">
        <v>1.7023631734239986E-15</v>
      </c>
      <c r="U215" s="24">
        <f t="shared" si="41"/>
        <v>7.0495979071457155E-14</v>
      </c>
      <c r="V215" s="24">
        <f t="shared" si="42"/>
        <v>-2.2190326591452771E-15</v>
      </c>
      <c r="W215" s="24">
        <f t="shared" si="43"/>
        <v>1.390808511922822E-14</v>
      </c>
      <c r="Y215" s="16">
        <f t="shared" si="44"/>
        <v>0</v>
      </c>
      <c r="Z215" s="187" cm="1">
        <f t="array" ref="Z215">IF($A215&lt;=time_horizon,INDEX(N$7:N$507,time_horizon-$A215+1),0)</f>
        <v>0</v>
      </c>
      <c r="AA215" s="184" cm="1">
        <f t="array" ref="AA215">IF($A215&lt;=time_horizon,INDEX(O$7:O$507,time_horizon-$A215+1),0)</f>
        <v>0</v>
      </c>
      <c r="AB215" s="184" cm="1">
        <f t="array" ref="AB215">IF($A215&lt;=time_horizon,INDEX(P$7:P$507,time_horizon-$A215+1),0)</f>
        <v>0</v>
      </c>
      <c r="AC215" s="184" cm="1">
        <f t="array" ref="AC215">IF($A215&lt;=time_horizon,INDEX(Q$7:Q$507,time_horizon-$A215+1),0)</f>
        <v>0</v>
      </c>
      <c r="AD215" s="185" cm="1">
        <f t="array" ref="AD215">IF($A215&lt;=time_horizon,INDEX(R$7:R$507,time_horizon-$A215+1),0)</f>
        <v>0</v>
      </c>
      <c r="AE215" s="17" cm="1">
        <f t="array" ref="AE215">IF($A215&lt;=time_horizon,INDEX(S$7:S$507,time_horizon-$A215+1),0)</f>
        <v>0</v>
      </c>
      <c r="AF215" s="17" cm="1">
        <f t="array" ref="AF215">IF($A215&lt;=time_horizon,INDEX(T$7:T$507,time_horizon-$A215+1),0)</f>
        <v>0</v>
      </c>
      <c r="AG215" s="17" cm="1">
        <f t="array" ref="AG215">IF($A215&lt;=time_horizon,INDEX(U$7:U$507,time_horizon-$A215+1),0)</f>
        <v>0</v>
      </c>
      <c r="AH215" s="17" cm="1">
        <f t="array" ref="AH215">IF($A215&lt;=time_horizon,INDEX(V$7:V$507,time_horizon-$A215+1),0)</f>
        <v>0</v>
      </c>
      <c r="AI215" s="17" cm="1">
        <f t="array" ref="AI215">IF($A215&lt;=time_horizon,INDEX(W$7:W$507,time_horizon-$A215+1),0)</f>
        <v>0</v>
      </c>
      <c r="AJ215" s="17">
        <f t="shared" si="45"/>
        <v>8.0822163213617543E-2</v>
      </c>
    </row>
    <row r="216" spans="1:36" x14ac:dyDescent="0.2">
      <c r="A216" s="96">
        <v>209</v>
      </c>
      <c r="B216" s="3">
        <f>inventory[[#This Row],[Integrated_rad_forcing]]</f>
        <v>5.0997757404097412E-10</v>
      </c>
      <c r="C216" s="3">
        <f>inventory[[#This Row],[Temp_change]]</f>
        <v>4.8377942851280186E-13</v>
      </c>
      <c r="E216" s="118">
        <f>inventory[[#This Row],[CO2_net]]+inventory[[#This Row],[CH4_net]]*GWP_CH4+inventory[[#This Row],[gas1_net]]*GWP_gas1+inventory[[#This Row],[gas2_net]]*GWP_gas2+inventory[[#This Row],[gas3_net]]*GWP_gas3</f>
        <v>4918.8111920297824</v>
      </c>
      <c r="F216" s="118">
        <f>inventory[[#This Row],[CO2_net]]+inventory[[#This Row],[CH4_net]]*GTP_CH4+inventory[[#This Row],[gas1_net]]*GTP_gas1+inventory[[#This Row],[gas2_net]]*GTP_gas2+inventory[[#This Row],[gas3_net]]*GTP_gas3</f>
        <v>2570.9331000621351</v>
      </c>
      <c r="G216" s="199">
        <f t="shared" si="46"/>
        <v>3122.7166780821967</v>
      </c>
      <c r="H216" s="200">
        <f t="shared" si="47"/>
        <v>929.42475266130157</v>
      </c>
      <c r="I216" s="201">
        <f t="shared" si="48"/>
        <v>5560.7063512217728</v>
      </c>
      <c r="J216" s="201">
        <f t="shared" si="49"/>
        <v>885.17622534428631</v>
      </c>
      <c r="K216" s="199">
        <f>K215+(inventory[[#This Row],[CO2_flux]]*Z216+inventory[[#This Row],[CH4_flux]]*AA216+inventory[[#This Row],[Gas1_flux]]*AB216+inventory[[#This Row],[Gas2_flux]]*AC216+inventory[[#This Row],[Gas3_flux]]*AD216+inventory[[#This Row],[Other_radfor]])/AGWP_CO2</f>
        <v>217.55715512859908</v>
      </c>
      <c r="L216" s="201">
        <f>L215+(inventory[[#This Row],[CO2_flux]]*AE216+inventory[[#This Row],[CH4_flux]]*AF216+inventory[[#This Row],[Gas1_flux]]*AG216+inventory[[#This Row],[Gas2_flux]]*AH216+inventory[[#This Row],[Gas3_flux]]*AI216+inventory[[#This Row],[Other_radfor]]*AJ216)/AGTP_CO2</f>
        <v>312.57320143698166</v>
      </c>
      <c r="N216" s="16">
        <v>1.6331214984068765E-13</v>
      </c>
      <c r="O216" s="16">
        <v>2.6186857413166315E-12</v>
      </c>
      <c r="P216" s="16">
        <f t="shared" si="40"/>
        <v>3.5501665731762574E-11</v>
      </c>
      <c r="Q216" s="16">
        <f t="shared" si="50"/>
        <v>-3.5199999999999995E-12</v>
      </c>
      <c r="R216" s="182">
        <f t="shared" si="50"/>
        <v>-3.5199999999999995E-12</v>
      </c>
      <c r="S216" s="16">
        <v>5.205148960446284E-16</v>
      </c>
      <c r="T216" s="16">
        <v>1.6982094735545291E-15</v>
      </c>
      <c r="U216" s="24">
        <f t="shared" si="41"/>
        <v>7.0139514080410123E-14</v>
      </c>
      <c r="V216" s="24">
        <f t="shared" si="42"/>
        <v>-2.2136203865409552E-15</v>
      </c>
      <c r="W216" s="24">
        <f t="shared" si="43"/>
        <v>1.3824618149958154E-14</v>
      </c>
      <c r="Y216" s="16">
        <f t="shared" si="44"/>
        <v>0</v>
      </c>
      <c r="Z216" s="187" cm="1">
        <f t="array" ref="Z216">IF($A216&lt;=time_horizon,INDEX(N$7:N$507,time_horizon-$A216+1),0)</f>
        <v>0</v>
      </c>
      <c r="AA216" s="184" cm="1">
        <f t="array" ref="AA216">IF($A216&lt;=time_horizon,INDEX(O$7:O$507,time_horizon-$A216+1),0)</f>
        <v>0</v>
      </c>
      <c r="AB216" s="184" cm="1">
        <f t="array" ref="AB216">IF($A216&lt;=time_horizon,INDEX(P$7:P$507,time_horizon-$A216+1),0)</f>
        <v>0</v>
      </c>
      <c r="AC216" s="184" cm="1">
        <f t="array" ref="AC216">IF($A216&lt;=time_horizon,INDEX(Q$7:Q$507,time_horizon-$A216+1),0)</f>
        <v>0</v>
      </c>
      <c r="AD216" s="185" cm="1">
        <f t="array" ref="AD216">IF($A216&lt;=time_horizon,INDEX(R$7:R$507,time_horizon-$A216+1),0)</f>
        <v>0</v>
      </c>
      <c r="AE216" s="17" cm="1">
        <f t="array" ref="AE216">IF($A216&lt;=time_horizon,INDEX(S$7:S$507,time_horizon-$A216+1),0)</f>
        <v>0</v>
      </c>
      <c r="AF216" s="17" cm="1">
        <f t="array" ref="AF216">IF($A216&lt;=time_horizon,INDEX(T$7:T$507,time_horizon-$A216+1),0)</f>
        <v>0</v>
      </c>
      <c r="AG216" s="17" cm="1">
        <f t="array" ref="AG216">IF($A216&lt;=time_horizon,INDEX(U$7:U$507,time_horizon-$A216+1),0)</f>
        <v>0</v>
      </c>
      <c r="AH216" s="17" cm="1">
        <f t="array" ref="AH216">IF($A216&lt;=time_horizon,INDEX(V$7:V$507,time_horizon-$A216+1),0)</f>
        <v>0</v>
      </c>
      <c r="AI216" s="17" cm="1">
        <f t="array" ref="AI216">IF($A216&lt;=time_horizon,INDEX(W$7:W$507,time_horizon-$A216+1),0)</f>
        <v>0</v>
      </c>
      <c r="AJ216" s="17">
        <f t="shared" si="45"/>
        <v>8.0822163213617543E-2</v>
      </c>
    </row>
    <row r="217" spans="1:36" x14ac:dyDescent="0.2">
      <c r="A217" s="96">
        <v>210</v>
      </c>
      <c r="B217" s="3">
        <f>inventory[[#This Row],[Integrated_rad_forcing]]</f>
        <v>5.1014356173804284E-10</v>
      </c>
      <c r="C217" s="3">
        <f>inventory[[#This Row],[Temp_change]]</f>
        <v>4.8097195034611282E-13</v>
      </c>
      <c r="E217" s="118">
        <f>inventory[[#This Row],[CO2_net]]+inventory[[#This Row],[CH4_net]]*GWP_CH4+inventory[[#This Row],[gas1_net]]*GWP_gas1+inventory[[#This Row],[gas2_net]]*GWP_gas2+inventory[[#This Row],[gas3_net]]*GWP_gas3</f>
        <v>4918.8111920297824</v>
      </c>
      <c r="F217" s="118">
        <f>inventory[[#This Row],[CO2_net]]+inventory[[#This Row],[CH4_net]]*GTP_CH4+inventory[[#This Row],[gas1_net]]*GTP_gas1+inventory[[#This Row],[gas2_net]]*GTP_gas2+inventory[[#This Row],[gas3_net]]*GTP_gas3</f>
        <v>2570.9331000621351</v>
      </c>
      <c r="G217" s="199">
        <f t="shared" si="46"/>
        <v>3112.0531794358303</v>
      </c>
      <c r="H217" s="200">
        <f t="shared" si="47"/>
        <v>924.18900494929346</v>
      </c>
      <c r="I217" s="201">
        <f t="shared" si="48"/>
        <v>5562.5162520650611</v>
      </c>
      <c r="J217" s="201">
        <f t="shared" si="49"/>
        <v>880.03935349761468</v>
      </c>
      <c r="K217" s="199">
        <f>K216+(inventory[[#This Row],[CO2_flux]]*Z217+inventory[[#This Row],[CH4_flux]]*AA217+inventory[[#This Row],[Gas1_flux]]*AB217+inventory[[#This Row],[Gas2_flux]]*AC217+inventory[[#This Row],[Gas3_flux]]*AD217+inventory[[#This Row],[Other_radfor]])/AGWP_CO2</f>
        <v>217.55715512859908</v>
      </c>
      <c r="L217" s="201">
        <f>L216+(inventory[[#This Row],[CO2_flux]]*AE217+inventory[[#This Row],[CH4_flux]]*AF217+inventory[[#This Row],[Gas1_flux]]*AG217+inventory[[#This Row],[Gas2_flux]]*AH217+inventory[[#This Row],[Gas3_flux]]*AI217+inventory[[#This Row],[Other_radfor]]*AJ217)/AGTP_CO2</f>
        <v>312.57320143698166</v>
      </c>
      <c r="N217" s="16">
        <v>1.6392507850091572E-13</v>
      </c>
      <c r="O217" s="16">
        <v>2.6186857510285288E-12</v>
      </c>
      <c r="P217" s="16">
        <f t="shared" si="40"/>
        <v>3.5564838644918504E-11</v>
      </c>
      <c r="Q217" s="16">
        <f t="shared" si="50"/>
        <v>-3.5199999999999995E-12</v>
      </c>
      <c r="R217" s="182">
        <f t="shared" si="50"/>
        <v>-3.5199999999999995E-12</v>
      </c>
      <c r="S217" s="16">
        <v>5.2042596024230109E-16</v>
      </c>
      <c r="T217" s="16">
        <v>1.6940660283328187E-15</v>
      </c>
      <c r="U217" s="24">
        <f t="shared" si="41"/>
        <v>6.9785437220365851E-14</v>
      </c>
      <c r="V217" s="24">
        <f t="shared" si="42"/>
        <v>-2.2082213146524622E-15</v>
      </c>
      <c r="W217" s="24">
        <f t="shared" si="43"/>
        <v>1.3742443611499382E-14</v>
      </c>
      <c r="Y217" s="16">
        <f t="shared" si="44"/>
        <v>0</v>
      </c>
      <c r="Z217" s="187" cm="1">
        <f t="array" ref="Z217">IF($A217&lt;=time_horizon,INDEX(N$7:N$507,time_horizon-$A217+1),0)</f>
        <v>0</v>
      </c>
      <c r="AA217" s="184" cm="1">
        <f t="array" ref="AA217">IF($A217&lt;=time_horizon,INDEX(O$7:O$507,time_horizon-$A217+1),0)</f>
        <v>0</v>
      </c>
      <c r="AB217" s="184" cm="1">
        <f t="array" ref="AB217">IF($A217&lt;=time_horizon,INDEX(P$7:P$507,time_horizon-$A217+1),0)</f>
        <v>0</v>
      </c>
      <c r="AC217" s="184" cm="1">
        <f t="array" ref="AC217">IF($A217&lt;=time_horizon,INDEX(Q$7:Q$507,time_horizon-$A217+1),0)</f>
        <v>0</v>
      </c>
      <c r="AD217" s="185" cm="1">
        <f t="array" ref="AD217">IF($A217&lt;=time_horizon,INDEX(R$7:R$507,time_horizon-$A217+1),0)</f>
        <v>0</v>
      </c>
      <c r="AE217" s="17" cm="1">
        <f t="array" ref="AE217">IF($A217&lt;=time_horizon,INDEX(S$7:S$507,time_horizon-$A217+1),0)</f>
        <v>0</v>
      </c>
      <c r="AF217" s="17" cm="1">
        <f t="array" ref="AF217">IF($A217&lt;=time_horizon,INDEX(T$7:T$507,time_horizon-$A217+1),0)</f>
        <v>0</v>
      </c>
      <c r="AG217" s="17" cm="1">
        <f t="array" ref="AG217">IF($A217&lt;=time_horizon,INDEX(U$7:U$507,time_horizon-$A217+1),0)</f>
        <v>0</v>
      </c>
      <c r="AH217" s="17" cm="1">
        <f t="array" ref="AH217">IF($A217&lt;=time_horizon,INDEX(V$7:V$507,time_horizon-$A217+1),0)</f>
        <v>0</v>
      </c>
      <c r="AI217" s="17" cm="1">
        <f t="array" ref="AI217">IF($A217&lt;=time_horizon,INDEX(W$7:W$507,time_horizon-$A217+1),0)</f>
        <v>0</v>
      </c>
      <c r="AJ217" s="17">
        <f t="shared" si="45"/>
        <v>8.0822163213617543E-2</v>
      </c>
    </row>
    <row r="218" spans="1:36" x14ac:dyDescent="0.2">
      <c r="A218" s="96">
        <v>211</v>
      </c>
      <c r="B218" s="3">
        <f>inventory[[#This Row],[Integrated_rad_forcing]]</f>
        <v>5.1030680062694219E-10</v>
      </c>
      <c r="C218" s="3">
        <f>inventory[[#This Row],[Temp_change]]</f>
        <v>4.7820463501638675E-13</v>
      </c>
      <c r="E218" s="118">
        <f>inventory[[#This Row],[CO2_net]]+inventory[[#This Row],[CH4_net]]*GWP_CH4+inventory[[#This Row],[gas1_net]]*GWP_gas1+inventory[[#This Row],[gas2_net]]*GWP_gas2+inventory[[#This Row],[gas3_net]]*GWP_gas3</f>
        <v>4918.8111920297824</v>
      </c>
      <c r="F218" s="118">
        <f>inventory[[#This Row],[CO2_net]]+inventory[[#This Row],[CH4_net]]*GTP_CH4+inventory[[#This Row],[gas1_net]]*GTP_gas1+inventory[[#This Row],[gas2_net]]*GTP_gas2+inventory[[#This Row],[gas3_net]]*GTP_gas3</f>
        <v>2570.9331000621351</v>
      </c>
      <c r="G218" s="199">
        <f t="shared" si="46"/>
        <v>3101.4642464818121</v>
      </c>
      <c r="H218" s="200">
        <f t="shared" si="47"/>
        <v>919.02781092959867</v>
      </c>
      <c r="I218" s="201">
        <f t="shared" si="48"/>
        <v>5564.2961803844109</v>
      </c>
      <c r="J218" s="201">
        <f t="shared" si="49"/>
        <v>874.97596800924327</v>
      </c>
      <c r="K218" s="199">
        <f>K217+(inventory[[#This Row],[CO2_flux]]*Z218+inventory[[#This Row],[CH4_flux]]*AA218+inventory[[#This Row],[Gas1_flux]]*AB218+inventory[[#This Row],[Gas2_flux]]*AC218+inventory[[#This Row],[Gas3_flux]]*AD218+inventory[[#This Row],[Other_radfor]])/AGWP_CO2</f>
        <v>217.55715512859908</v>
      </c>
      <c r="L218" s="201">
        <f>L217+(inventory[[#This Row],[CO2_flux]]*AE218+inventory[[#This Row],[CH4_flux]]*AF218+inventory[[#This Row],[Gas1_flux]]*AG218+inventory[[#This Row],[Gas2_flux]]*AH218+inventory[[#This Row],[Gas3_flux]]*AI218+inventory[[#This Row],[Other_radfor]]*AJ218)/AGTP_CO2</f>
        <v>312.57320143698166</v>
      </c>
      <c r="N218" s="16">
        <v>1.6453737978950285E-13</v>
      </c>
      <c r="O218" s="16">
        <v>2.6186857599879579E-12</v>
      </c>
      <c r="P218" s="16">
        <f t="shared" si="40"/>
        <v>3.5627491619349567E-11</v>
      </c>
      <c r="Q218" s="16">
        <f t="shared" si="50"/>
        <v>-3.5199999999999995E-12</v>
      </c>
      <c r="R218" s="182">
        <f t="shared" si="50"/>
        <v>-3.5199999999999995E-12</v>
      </c>
      <c r="S218" s="16">
        <v>5.2033750157427956E-16</v>
      </c>
      <c r="T218" s="16">
        <v>1.6899328031682499E-15</v>
      </c>
      <c r="U218" s="24">
        <f t="shared" si="41"/>
        <v>6.9433730167067258E-14</v>
      </c>
      <c r="V218" s="24">
        <f t="shared" si="42"/>
        <v>-2.2028354112764942E-15</v>
      </c>
      <c r="W218" s="24">
        <f t="shared" si="43"/>
        <v>1.3661534421728756E-14</v>
      </c>
      <c r="Y218" s="16">
        <f t="shared" si="44"/>
        <v>0</v>
      </c>
      <c r="Z218" s="187" cm="1">
        <f t="array" ref="Z218">IF($A218&lt;=time_horizon,INDEX(N$7:N$507,time_horizon-$A218+1),0)</f>
        <v>0</v>
      </c>
      <c r="AA218" s="184" cm="1">
        <f t="array" ref="AA218">IF($A218&lt;=time_horizon,INDEX(O$7:O$507,time_horizon-$A218+1),0)</f>
        <v>0</v>
      </c>
      <c r="AB218" s="184" cm="1">
        <f t="array" ref="AB218">IF($A218&lt;=time_horizon,INDEX(P$7:P$507,time_horizon-$A218+1),0)</f>
        <v>0</v>
      </c>
      <c r="AC218" s="184" cm="1">
        <f t="array" ref="AC218">IF($A218&lt;=time_horizon,INDEX(Q$7:Q$507,time_horizon-$A218+1),0)</f>
        <v>0</v>
      </c>
      <c r="AD218" s="185" cm="1">
        <f t="array" ref="AD218">IF($A218&lt;=time_horizon,INDEX(R$7:R$507,time_horizon-$A218+1),0)</f>
        <v>0</v>
      </c>
      <c r="AE218" s="17" cm="1">
        <f t="array" ref="AE218">IF($A218&lt;=time_horizon,INDEX(S$7:S$507,time_horizon-$A218+1),0)</f>
        <v>0</v>
      </c>
      <c r="AF218" s="17" cm="1">
        <f t="array" ref="AF218">IF($A218&lt;=time_horizon,INDEX(T$7:T$507,time_horizon-$A218+1),0)</f>
        <v>0</v>
      </c>
      <c r="AG218" s="17" cm="1">
        <f t="array" ref="AG218">IF($A218&lt;=time_horizon,INDEX(U$7:U$507,time_horizon-$A218+1),0)</f>
        <v>0</v>
      </c>
      <c r="AH218" s="17" cm="1">
        <f t="array" ref="AH218">IF($A218&lt;=time_horizon,INDEX(V$7:V$507,time_horizon-$A218+1),0)</f>
        <v>0</v>
      </c>
      <c r="AI218" s="17" cm="1">
        <f t="array" ref="AI218">IF($A218&lt;=time_horizon,INDEX(W$7:W$507,time_horizon-$A218+1),0)</f>
        <v>0</v>
      </c>
      <c r="AJ218" s="17">
        <f t="shared" si="45"/>
        <v>8.0822163213617543E-2</v>
      </c>
    </row>
    <row r="219" spans="1:36" x14ac:dyDescent="0.2">
      <c r="A219" s="96">
        <v>212</v>
      </c>
      <c r="B219" s="3">
        <f>inventory[[#This Row],[Integrated_rad_forcing]]</f>
        <v>5.10467343944338E-10</v>
      </c>
      <c r="C219" s="3">
        <f>inventory[[#This Row],[Temp_change]]</f>
        <v>4.7547667304932122E-13</v>
      </c>
      <c r="E219" s="118">
        <f>inventory[[#This Row],[CO2_net]]+inventory[[#This Row],[CH4_net]]*GWP_CH4+inventory[[#This Row],[gas1_net]]*GWP_gas1+inventory[[#This Row],[gas2_net]]*GWP_gas2+inventory[[#This Row],[gas3_net]]*GWP_gas3</f>
        <v>4918.8111920297824</v>
      </c>
      <c r="F219" s="118">
        <f>inventory[[#This Row],[CO2_net]]+inventory[[#This Row],[CH4_net]]*GTP_CH4+inventory[[#This Row],[gas1_net]]*GTP_gas1+inventory[[#This Row],[gas2_net]]*GTP_gas2+inventory[[#This Row],[gas3_net]]*GTP_gas3</f>
        <v>2570.9331000621351</v>
      </c>
      <c r="G219" s="199">
        <f t="shared" si="46"/>
        <v>3090.9492020060275</v>
      </c>
      <c r="H219" s="200">
        <f t="shared" si="47"/>
        <v>913.9397060393967</v>
      </c>
      <c r="I219" s="201">
        <f t="shared" si="48"/>
        <v>5566.0467166631252</v>
      </c>
      <c r="J219" s="201">
        <f t="shared" si="49"/>
        <v>869.98458777566657</v>
      </c>
      <c r="K219" s="199">
        <f>K218+(inventory[[#This Row],[CO2_flux]]*Z219+inventory[[#This Row],[CH4_flux]]*AA219+inventory[[#This Row],[Gas1_flux]]*AB219+inventory[[#This Row],[Gas2_flux]]*AC219+inventory[[#This Row],[Gas3_flux]]*AD219+inventory[[#This Row],[Other_radfor]])/AGWP_CO2</f>
        <v>217.55715512859908</v>
      </c>
      <c r="L219" s="201">
        <f>L218+(inventory[[#This Row],[CO2_flux]]*AE219+inventory[[#This Row],[CH4_flux]]*AF219+inventory[[#This Row],[Gas1_flux]]*AG219+inventory[[#This Row],[Gas2_flux]]*AH219+inventory[[#This Row],[Gas3_flux]]*AI219+inventory[[#This Row],[Other_radfor]]*AJ219)/AGTP_CO2</f>
        <v>312.57320143698166</v>
      </c>
      <c r="N219" s="16">
        <v>1.6514905635234784E-13</v>
      </c>
      <c r="O219" s="16">
        <v>2.6186857682532193E-12</v>
      </c>
      <c r="P219" s="16">
        <f t="shared" si="40"/>
        <v>3.5689628934362566E-11</v>
      </c>
      <c r="Q219" s="16">
        <f t="shared" si="50"/>
        <v>-3.5199999999999995E-12</v>
      </c>
      <c r="R219" s="182">
        <f t="shared" si="50"/>
        <v>-3.5199999999999995E-12</v>
      </c>
      <c r="S219" s="16">
        <v>5.2024949775934681E-16</v>
      </c>
      <c r="T219" s="16">
        <v>1.6858097642964176E-15</v>
      </c>
      <c r="U219" s="24">
        <f t="shared" si="41"/>
        <v>6.9084374743826227E-14</v>
      </c>
      <c r="V219" s="24">
        <f t="shared" si="42"/>
        <v>-2.1974626442890146E-15</v>
      </c>
      <c r="W219" s="24">
        <f t="shared" si="43"/>
        <v>1.3581864090485884E-14</v>
      </c>
      <c r="Y219" s="16">
        <f t="shared" si="44"/>
        <v>0</v>
      </c>
      <c r="Z219" s="187" cm="1">
        <f t="array" ref="Z219">IF($A219&lt;=time_horizon,INDEX(N$7:N$507,time_horizon-$A219+1),0)</f>
        <v>0</v>
      </c>
      <c r="AA219" s="184" cm="1">
        <f t="array" ref="AA219">IF($A219&lt;=time_horizon,INDEX(O$7:O$507,time_horizon-$A219+1),0)</f>
        <v>0</v>
      </c>
      <c r="AB219" s="184" cm="1">
        <f t="array" ref="AB219">IF($A219&lt;=time_horizon,INDEX(P$7:P$507,time_horizon-$A219+1),0)</f>
        <v>0</v>
      </c>
      <c r="AC219" s="184" cm="1">
        <f t="array" ref="AC219">IF($A219&lt;=time_horizon,INDEX(Q$7:Q$507,time_horizon-$A219+1),0)</f>
        <v>0</v>
      </c>
      <c r="AD219" s="185" cm="1">
        <f t="array" ref="AD219">IF($A219&lt;=time_horizon,INDEX(R$7:R$507,time_horizon-$A219+1),0)</f>
        <v>0</v>
      </c>
      <c r="AE219" s="17" cm="1">
        <f t="array" ref="AE219">IF($A219&lt;=time_horizon,INDEX(S$7:S$507,time_horizon-$A219+1),0)</f>
        <v>0</v>
      </c>
      <c r="AF219" s="17" cm="1">
        <f t="array" ref="AF219">IF($A219&lt;=time_horizon,INDEX(T$7:T$507,time_horizon-$A219+1),0)</f>
        <v>0</v>
      </c>
      <c r="AG219" s="17" cm="1">
        <f t="array" ref="AG219">IF($A219&lt;=time_horizon,INDEX(U$7:U$507,time_horizon-$A219+1),0)</f>
        <v>0</v>
      </c>
      <c r="AH219" s="17" cm="1">
        <f t="array" ref="AH219">IF($A219&lt;=time_horizon,INDEX(V$7:V$507,time_horizon-$A219+1),0)</f>
        <v>0</v>
      </c>
      <c r="AI219" s="17" cm="1">
        <f t="array" ref="AI219">IF($A219&lt;=time_horizon,INDEX(W$7:W$507,time_horizon-$A219+1),0)</f>
        <v>0</v>
      </c>
      <c r="AJ219" s="17">
        <f t="shared" si="45"/>
        <v>8.0822163213617543E-2</v>
      </c>
    </row>
    <row r="220" spans="1:36" x14ac:dyDescent="0.2">
      <c r="A220" s="96">
        <v>213</v>
      </c>
      <c r="B220" s="3">
        <f>inventory[[#This Row],[Integrated_rad_forcing]]</f>
        <v>5.106252438157817E-10</v>
      </c>
      <c r="C220" s="3">
        <f>inventory[[#This Row],[Temp_change]]</f>
        <v>4.7278727241249735E-13</v>
      </c>
      <c r="E220" s="118">
        <f>inventory[[#This Row],[CO2_net]]+inventory[[#This Row],[CH4_net]]*GWP_CH4+inventory[[#This Row],[gas1_net]]*GWP_gas1+inventory[[#This Row],[gas2_net]]*GWP_gas2+inventory[[#This Row],[gas3_net]]*GWP_gas3</f>
        <v>4918.8111920297824</v>
      </c>
      <c r="F220" s="118">
        <f>inventory[[#This Row],[CO2_net]]+inventory[[#This Row],[CH4_net]]*GTP_CH4+inventory[[#This Row],[gas1_net]]*GTP_gas1+inventory[[#This Row],[gas2_net]]*GTP_gas2+inventory[[#This Row],[gas3_net]]*GTP_gas3</f>
        <v>2570.9331000621351</v>
      </c>
      <c r="G220" s="199">
        <f t="shared" si="46"/>
        <v>3080.5073750918796</v>
      </c>
      <c r="H220" s="200">
        <f t="shared" si="47"/>
        <v>908.92325583867046</v>
      </c>
      <c r="I220" s="201">
        <f t="shared" si="48"/>
        <v>5567.7684292691065</v>
      </c>
      <c r="J220" s="201">
        <f t="shared" si="49"/>
        <v>865.06376360697357</v>
      </c>
      <c r="K220" s="199">
        <f>K219+(inventory[[#This Row],[CO2_flux]]*Z220+inventory[[#This Row],[CH4_flux]]*AA220+inventory[[#This Row],[Gas1_flux]]*AB220+inventory[[#This Row],[Gas2_flux]]*AC220+inventory[[#This Row],[Gas3_flux]]*AD220+inventory[[#This Row],[Other_radfor]])/AGWP_CO2</f>
        <v>217.55715512859908</v>
      </c>
      <c r="L220" s="201">
        <f>L219+(inventory[[#This Row],[CO2_flux]]*AE220+inventory[[#This Row],[CH4_flux]]*AF220+inventory[[#This Row],[Gas1_flux]]*AG220+inventory[[#This Row],[Gas2_flux]]*AH220+inventory[[#This Row],[Gas3_flux]]*AI220+inventory[[#This Row],[Other_radfor]]*AJ220)/AGTP_CO2</f>
        <v>312.57320143698166</v>
      </c>
      <c r="N220" s="16">
        <v>1.6576011080010861E-13</v>
      </c>
      <c r="O220" s="16">
        <v>2.6186857758780963E-12</v>
      </c>
      <c r="P220" s="16">
        <f t="shared" si="40"/>
        <v>3.5751254834043885E-11</v>
      </c>
      <c r="Q220" s="16">
        <f t="shared" si="50"/>
        <v>-3.5199999999999995E-12</v>
      </c>
      <c r="R220" s="182">
        <f t="shared" si="50"/>
        <v>-3.5199999999999995E-12</v>
      </c>
      <c r="S220" s="16">
        <v>5.2016192717640709E-16</v>
      </c>
      <c r="T220" s="16">
        <v>1.6816968787196747E-15</v>
      </c>
      <c r="U220" s="24">
        <f t="shared" si="41"/>
        <v>6.8737352920317232E-14</v>
      </c>
      <c r="V220" s="24">
        <f t="shared" si="42"/>
        <v>-2.1921029816449834E-15</v>
      </c>
      <c r="W220" s="24">
        <f t="shared" si="43"/>
        <v>1.3503406706571478E-14</v>
      </c>
      <c r="Y220" s="16">
        <f t="shared" si="44"/>
        <v>0</v>
      </c>
      <c r="Z220" s="187" cm="1">
        <f t="array" ref="Z220">IF($A220&lt;=time_horizon,INDEX(N$7:N$507,time_horizon-$A220+1),0)</f>
        <v>0</v>
      </c>
      <c r="AA220" s="184" cm="1">
        <f t="array" ref="AA220">IF($A220&lt;=time_horizon,INDEX(O$7:O$507,time_horizon-$A220+1),0)</f>
        <v>0</v>
      </c>
      <c r="AB220" s="184" cm="1">
        <f t="array" ref="AB220">IF($A220&lt;=time_horizon,INDEX(P$7:P$507,time_horizon-$A220+1),0)</f>
        <v>0</v>
      </c>
      <c r="AC220" s="184" cm="1">
        <f t="array" ref="AC220">IF($A220&lt;=time_horizon,INDEX(Q$7:Q$507,time_horizon-$A220+1),0)</f>
        <v>0</v>
      </c>
      <c r="AD220" s="185" cm="1">
        <f t="array" ref="AD220">IF($A220&lt;=time_horizon,INDEX(R$7:R$507,time_horizon-$A220+1),0)</f>
        <v>0</v>
      </c>
      <c r="AE220" s="17" cm="1">
        <f t="array" ref="AE220">IF($A220&lt;=time_horizon,INDEX(S$7:S$507,time_horizon-$A220+1),0)</f>
        <v>0</v>
      </c>
      <c r="AF220" s="17" cm="1">
        <f t="array" ref="AF220">IF($A220&lt;=time_horizon,INDEX(T$7:T$507,time_horizon-$A220+1),0)</f>
        <v>0</v>
      </c>
      <c r="AG220" s="17" cm="1">
        <f t="array" ref="AG220">IF($A220&lt;=time_horizon,INDEX(U$7:U$507,time_horizon-$A220+1),0)</f>
        <v>0</v>
      </c>
      <c r="AH220" s="17" cm="1">
        <f t="array" ref="AH220">IF($A220&lt;=time_horizon,INDEX(V$7:V$507,time_horizon-$A220+1),0)</f>
        <v>0</v>
      </c>
      <c r="AI220" s="17" cm="1">
        <f t="array" ref="AI220">IF($A220&lt;=time_horizon,INDEX(W$7:W$507,time_horizon-$A220+1),0)</f>
        <v>0</v>
      </c>
      <c r="AJ220" s="17">
        <f t="shared" si="45"/>
        <v>8.0822163213617543E-2</v>
      </c>
    </row>
    <row r="221" spans="1:36" x14ac:dyDescent="0.2">
      <c r="A221" s="96">
        <v>214</v>
      </c>
      <c r="B221" s="3">
        <f>inventory[[#This Row],[Integrated_rad_forcing]]</f>
        <v>5.1078055127964586E-10</v>
      </c>
      <c r="C221" s="3">
        <f>inventory[[#This Row],[Temp_change]]</f>
        <v>4.7013565813426379E-13</v>
      </c>
      <c r="E221" s="118">
        <f>inventory[[#This Row],[CO2_net]]+inventory[[#This Row],[CH4_net]]*GWP_CH4+inventory[[#This Row],[gas1_net]]*GWP_gas1+inventory[[#This Row],[gas2_net]]*GWP_gas2+inventory[[#This Row],[gas3_net]]*GWP_gas3</f>
        <v>4918.8111920297824</v>
      </c>
      <c r="F221" s="118">
        <f>inventory[[#This Row],[CO2_net]]+inventory[[#This Row],[CH4_net]]*GTP_CH4+inventory[[#This Row],[gas1_net]]*GTP_gas1+inventory[[#This Row],[gas2_net]]*GTP_gas2+inventory[[#This Row],[gas3_net]]*GTP_gas3</f>
        <v>2570.9331000621351</v>
      </c>
      <c r="G221" s="199">
        <f t="shared" si="46"/>
        <v>3070.138101084709</v>
      </c>
      <c r="H221" s="200">
        <f t="shared" si="47"/>
        <v>903.97705540890502</v>
      </c>
      <c r="I221" s="201">
        <f t="shared" si="48"/>
        <v>5569.4618747158511</v>
      </c>
      <c r="J221" s="201">
        <f t="shared" si="49"/>
        <v>860.21207752951636</v>
      </c>
      <c r="K221" s="199">
        <f>K220+(inventory[[#This Row],[CO2_flux]]*Z221+inventory[[#This Row],[CH4_flux]]*AA221+inventory[[#This Row],[Gas1_flux]]*AB221+inventory[[#This Row],[Gas2_flux]]*AC221+inventory[[#This Row],[Gas3_flux]]*AD221+inventory[[#This Row],[Other_radfor]])/AGWP_CO2</f>
        <v>217.55715512859908</v>
      </c>
      <c r="L221" s="201">
        <f>L220+(inventory[[#This Row],[CO2_flux]]*AE221+inventory[[#This Row],[CH4_flux]]*AF221+inventory[[#This Row],[Gas1_flux]]*AG221+inventory[[#This Row],[Gas2_flux]]*AH221+inventory[[#This Row],[Gas3_flux]]*AI221+inventory[[#This Row],[Other_radfor]]*AJ221)/AGTP_CO2</f>
        <v>312.57320143698166</v>
      </c>
      <c r="N221" s="16">
        <v>1.6637054570906183E-13</v>
      </c>
      <c r="O221" s="16">
        <v>2.6186857829122051E-12</v>
      </c>
      <c r="P221" s="16">
        <f t="shared" si="40"/>
        <v>3.5812373527549361E-11</v>
      </c>
      <c r="Q221" s="16">
        <f t="shared" si="50"/>
        <v>-3.5199999999999995E-12</v>
      </c>
      <c r="R221" s="182">
        <f t="shared" si="50"/>
        <v>-3.5199999999999995E-12</v>
      </c>
      <c r="S221" s="16">
        <v>5.2007476884643116E-16</v>
      </c>
      <c r="T221" s="16">
        <v>1.6775941141522699E-15</v>
      </c>
      <c r="U221" s="24">
        <f t="shared" si="41"/>
        <v>6.8392646811380463E-14</v>
      </c>
      <c r="V221" s="24">
        <f t="shared" si="42"/>
        <v>-2.1867563913780875E-15</v>
      </c>
      <c r="W221" s="24">
        <f t="shared" si="43"/>
        <v>1.3426136925031299E-14</v>
      </c>
      <c r="Y221" s="16">
        <f t="shared" si="44"/>
        <v>0</v>
      </c>
      <c r="Z221" s="187" cm="1">
        <f t="array" ref="Z221">IF($A221&lt;=time_horizon,INDEX(N$7:N$507,time_horizon-$A221+1),0)</f>
        <v>0</v>
      </c>
      <c r="AA221" s="184" cm="1">
        <f t="array" ref="AA221">IF($A221&lt;=time_horizon,INDEX(O$7:O$507,time_horizon-$A221+1),0)</f>
        <v>0</v>
      </c>
      <c r="AB221" s="184" cm="1">
        <f t="array" ref="AB221">IF($A221&lt;=time_horizon,INDEX(P$7:P$507,time_horizon-$A221+1),0)</f>
        <v>0</v>
      </c>
      <c r="AC221" s="184" cm="1">
        <f t="array" ref="AC221">IF($A221&lt;=time_horizon,INDEX(Q$7:Q$507,time_horizon-$A221+1),0)</f>
        <v>0</v>
      </c>
      <c r="AD221" s="185" cm="1">
        <f t="array" ref="AD221">IF($A221&lt;=time_horizon,INDEX(R$7:R$507,time_horizon-$A221+1),0)</f>
        <v>0</v>
      </c>
      <c r="AE221" s="17" cm="1">
        <f t="array" ref="AE221">IF($A221&lt;=time_horizon,INDEX(S$7:S$507,time_horizon-$A221+1),0)</f>
        <v>0</v>
      </c>
      <c r="AF221" s="17" cm="1">
        <f t="array" ref="AF221">IF($A221&lt;=time_horizon,INDEX(T$7:T$507,time_horizon-$A221+1),0)</f>
        <v>0</v>
      </c>
      <c r="AG221" s="17" cm="1">
        <f t="array" ref="AG221">IF($A221&lt;=time_horizon,INDEX(U$7:U$507,time_horizon-$A221+1),0)</f>
        <v>0</v>
      </c>
      <c r="AH221" s="17" cm="1">
        <f t="array" ref="AH221">IF($A221&lt;=time_horizon,INDEX(V$7:V$507,time_horizon-$A221+1),0)</f>
        <v>0</v>
      </c>
      <c r="AI221" s="17" cm="1">
        <f t="array" ref="AI221">IF($A221&lt;=time_horizon,INDEX(W$7:W$507,time_horizon-$A221+1),0)</f>
        <v>0</v>
      </c>
      <c r="AJ221" s="17">
        <f t="shared" si="45"/>
        <v>8.0822163213617543E-2</v>
      </c>
    </row>
    <row r="222" spans="1:36" x14ac:dyDescent="0.2">
      <c r="A222" s="96">
        <v>215</v>
      </c>
      <c r="B222" s="3">
        <f>inventory[[#This Row],[Integrated_rad_forcing]]</f>
        <v>5.1093331631053791E-10</v>
      </c>
      <c r="C222" s="3">
        <f>inventory[[#This Row],[Temp_change]]</f>
        <v>4.6752107193098214E-13</v>
      </c>
      <c r="E222" s="118">
        <f>inventory[[#This Row],[CO2_net]]+inventory[[#This Row],[CH4_net]]*GWP_CH4+inventory[[#This Row],[gas1_net]]*GWP_gas1+inventory[[#This Row],[gas2_net]]*GWP_gas2+inventory[[#This Row],[gas3_net]]*GWP_gas3</f>
        <v>4918.8111920297824</v>
      </c>
      <c r="F222" s="118">
        <f>inventory[[#This Row],[CO2_net]]+inventory[[#This Row],[CH4_net]]*GTP_CH4+inventory[[#This Row],[gas1_net]]*GTP_gas1+inventory[[#This Row],[gas2_net]]*GTP_gas2+inventory[[#This Row],[gas3_net]]*GTP_gas3</f>
        <v>2570.9331000621351</v>
      </c>
      <c r="G222" s="199">
        <f t="shared" si="46"/>
        <v>3059.8407215553921</v>
      </c>
      <c r="H222" s="200">
        <f t="shared" si="47"/>
        <v>899.09972876249822</v>
      </c>
      <c r="I222" s="201">
        <f t="shared" si="48"/>
        <v>5571.1275979177453</v>
      </c>
      <c r="J222" s="201">
        <f t="shared" si="49"/>
        <v>855.42814210387667</v>
      </c>
      <c r="K222" s="199">
        <f>K221+(inventory[[#This Row],[CO2_flux]]*Z222+inventory[[#This Row],[CH4_flux]]*AA222+inventory[[#This Row],[Gas1_flux]]*AB222+inventory[[#This Row],[Gas2_flux]]*AC222+inventory[[#This Row],[Gas3_flux]]*AD222+inventory[[#This Row],[Other_radfor]])/AGWP_CO2</f>
        <v>217.55715512859908</v>
      </c>
      <c r="L222" s="201">
        <f>L221+(inventory[[#This Row],[CO2_flux]]*AE222+inventory[[#This Row],[CH4_flux]]*AF222+inventory[[#This Row],[Gas1_flux]]*AG222+inventory[[#This Row],[Gas2_flux]]*AH222+inventory[[#This Row],[Gas3_flux]]*AI222+inventory[[#This Row],[Other_radfor]]*AJ222)/AGTP_CO2</f>
        <v>312.57320143698166</v>
      </c>
      <c r="N222" s="16">
        <v>1.6698036362193976E-13</v>
      </c>
      <c r="O222" s="16">
        <v>2.6186857894013183E-12</v>
      </c>
      <c r="P222" s="16">
        <f t="shared" si="40"/>
        <v>3.587298918939174E-11</v>
      </c>
      <c r="Q222" s="16">
        <f t="shared" si="50"/>
        <v>-3.5199999999999995E-12</v>
      </c>
      <c r="R222" s="182">
        <f t="shared" si="50"/>
        <v>-3.5199999999999995E-12</v>
      </c>
      <c r="S222" s="16">
        <v>5.1998800241489143E-16</v>
      </c>
      <c r="T222" s="16">
        <v>1.6735014389697216E-15</v>
      </c>
      <c r="U222" s="24">
        <f t="shared" si="41"/>
        <v>6.8050238675835179E-14</v>
      </c>
      <c r="V222" s="24">
        <f t="shared" si="42"/>
        <v>-2.1814228416004877E-15</v>
      </c>
      <c r="W222" s="24">
        <f t="shared" si="43"/>
        <v>1.3350029954719631E-14</v>
      </c>
      <c r="Y222" s="16">
        <f t="shared" si="44"/>
        <v>0</v>
      </c>
      <c r="Z222" s="187" cm="1">
        <f t="array" ref="Z222">IF($A222&lt;=time_horizon,INDEX(N$7:N$507,time_horizon-$A222+1),0)</f>
        <v>0</v>
      </c>
      <c r="AA222" s="184" cm="1">
        <f t="array" ref="AA222">IF($A222&lt;=time_horizon,INDEX(O$7:O$507,time_horizon-$A222+1),0)</f>
        <v>0</v>
      </c>
      <c r="AB222" s="184" cm="1">
        <f t="array" ref="AB222">IF($A222&lt;=time_horizon,INDEX(P$7:P$507,time_horizon-$A222+1),0)</f>
        <v>0</v>
      </c>
      <c r="AC222" s="184" cm="1">
        <f t="array" ref="AC222">IF($A222&lt;=time_horizon,INDEX(Q$7:Q$507,time_horizon-$A222+1),0)</f>
        <v>0</v>
      </c>
      <c r="AD222" s="185" cm="1">
        <f t="array" ref="AD222">IF($A222&lt;=time_horizon,INDEX(R$7:R$507,time_horizon-$A222+1),0)</f>
        <v>0</v>
      </c>
      <c r="AE222" s="17" cm="1">
        <f t="array" ref="AE222">IF($A222&lt;=time_horizon,INDEX(S$7:S$507,time_horizon-$A222+1),0)</f>
        <v>0</v>
      </c>
      <c r="AF222" s="17" cm="1">
        <f t="array" ref="AF222">IF($A222&lt;=time_horizon,INDEX(T$7:T$507,time_horizon-$A222+1),0)</f>
        <v>0</v>
      </c>
      <c r="AG222" s="17" cm="1">
        <f t="array" ref="AG222">IF($A222&lt;=time_horizon,INDEX(U$7:U$507,time_horizon-$A222+1),0)</f>
        <v>0</v>
      </c>
      <c r="AH222" s="17" cm="1">
        <f t="array" ref="AH222">IF($A222&lt;=time_horizon,INDEX(V$7:V$507,time_horizon-$A222+1),0)</f>
        <v>0</v>
      </c>
      <c r="AI222" s="17" cm="1">
        <f t="array" ref="AI222">IF($A222&lt;=time_horizon,INDEX(W$7:W$507,time_horizon-$A222+1),0)</f>
        <v>0</v>
      </c>
      <c r="AJ222" s="17">
        <f t="shared" si="45"/>
        <v>8.0822163213617543E-2</v>
      </c>
    </row>
    <row r="223" spans="1:36" x14ac:dyDescent="0.2">
      <c r="A223" s="96">
        <v>216</v>
      </c>
      <c r="B223" s="3">
        <f>inventory[[#This Row],[Integrated_rad_forcing]]</f>
        <v>5.1108358784220241E-10</v>
      </c>
      <c r="C223" s="3">
        <f>inventory[[#This Row],[Temp_change]]</f>
        <v>4.6494277184245069E-13</v>
      </c>
      <c r="E223" s="118">
        <f>inventory[[#This Row],[CO2_net]]+inventory[[#This Row],[CH4_net]]*GWP_CH4+inventory[[#This Row],[gas1_net]]*GWP_gas1+inventory[[#This Row],[gas2_net]]*GWP_gas2+inventory[[#This Row],[gas3_net]]*GWP_gas3</f>
        <v>4918.8111920297824</v>
      </c>
      <c r="F223" s="118">
        <f>inventory[[#This Row],[CO2_net]]+inventory[[#This Row],[CH4_net]]*GTP_CH4+inventory[[#This Row],[gas1_net]]*GTP_gas1+inventory[[#This Row],[gas2_net]]*GTP_gas2+inventory[[#This Row],[gas3_net]]*GTP_gas3</f>
        <v>2570.9331000621351</v>
      </c>
      <c r="G223" s="199">
        <f t="shared" si="46"/>
        <v>3049.6145842631731</v>
      </c>
      <c r="H223" s="200">
        <f t="shared" si="47"/>
        <v>894.2899282627651</v>
      </c>
      <c r="I223" s="201">
        <f t="shared" si="48"/>
        <v>5572.7661324397895</v>
      </c>
      <c r="J223" s="201">
        <f t="shared" si="49"/>
        <v>850.71059975779758</v>
      </c>
      <c r="K223" s="199">
        <f>K222+(inventory[[#This Row],[CO2_flux]]*Z223+inventory[[#This Row],[CH4_flux]]*AA223+inventory[[#This Row],[Gas1_flux]]*AB223+inventory[[#This Row],[Gas2_flux]]*AC223+inventory[[#This Row],[Gas3_flux]]*AD223+inventory[[#This Row],[Other_radfor]])/AGWP_CO2</f>
        <v>217.55715512859908</v>
      </c>
      <c r="L223" s="201">
        <f>L222+(inventory[[#This Row],[CO2_flux]]*AE223+inventory[[#This Row],[CH4_flux]]*AF223+inventory[[#This Row],[Gas1_flux]]*AG223+inventory[[#This Row],[Gas2_flux]]*AH223+inventory[[#This Row],[Gas3_flux]]*AI223+inventory[[#This Row],[Other_radfor]]*AJ223)/AGTP_CO2</f>
        <v>312.57320143698166</v>
      </c>
      <c r="N223" s="16">
        <v>1.6758956704874459E-13</v>
      </c>
      <c r="O223" s="16">
        <v>2.6186857953876611E-12</v>
      </c>
      <c r="P223" s="16">
        <f t="shared" si="40"/>
        <v>3.5933105959725857E-11</v>
      </c>
      <c r="Q223" s="16">
        <f t="shared" si="50"/>
        <v>-3.5199999999999995E-12</v>
      </c>
      <c r="R223" s="182">
        <f t="shared" si="50"/>
        <v>-3.5199999999999995E-12</v>
      </c>
      <c r="S223" s="16">
        <v>5.1990160813467048E-16</v>
      </c>
      <c r="T223" s="16">
        <v>1.669418822162099E-15</v>
      </c>
      <c r="U223" s="24">
        <f t="shared" si="41"/>
        <v>6.7710110915302474E-14</v>
      </c>
      <c r="V223" s="24">
        <f t="shared" si="42"/>
        <v>-2.1761023005025706E-15</v>
      </c>
      <c r="W223" s="24">
        <f t="shared" si="43"/>
        <v>1.3275061546136016E-14</v>
      </c>
      <c r="Y223" s="16">
        <f t="shared" si="44"/>
        <v>0</v>
      </c>
      <c r="Z223" s="187" cm="1">
        <f t="array" ref="Z223">IF($A223&lt;=time_horizon,INDEX(N$7:N$507,time_horizon-$A223+1),0)</f>
        <v>0</v>
      </c>
      <c r="AA223" s="184" cm="1">
        <f t="array" ref="AA223">IF($A223&lt;=time_horizon,INDEX(O$7:O$507,time_horizon-$A223+1),0)</f>
        <v>0</v>
      </c>
      <c r="AB223" s="184" cm="1">
        <f t="array" ref="AB223">IF($A223&lt;=time_horizon,INDEX(P$7:P$507,time_horizon-$A223+1),0)</f>
        <v>0</v>
      </c>
      <c r="AC223" s="184" cm="1">
        <f t="array" ref="AC223">IF($A223&lt;=time_horizon,INDEX(Q$7:Q$507,time_horizon-$A223+1),0)</f>
        <v>0</v>
      </c>
      <c r="AD223" s="185" cm="1">
        <f t="array" ref="AD223">IF($A223&lt;=time_horizon,INDEX(R$7:R$507,time_horizon-$A223+1),0)</f>
        <v>0</v>
      </c>
      <c r="AE223" s="17" cm="1">
        <f t="array" ref="AE223">IF($A223&lt;=time_horizon,INDEX(S$7:S$507,time_horizon-$A223+1),0)</f>
        <v>0</v>
      </c>
      <c r="AF223" s="17" cm="1">
        <f t="array" ref="AF223">IF($A223&lt;=time_horizon,INDEX(T$7:T$507,time_horizon-$A223+1),0)</f>
        <v>0</v>
      </c>
      <c r="AG223" s="17" cm="1">
        <f t="array" ref="AG223">IF($A223&lt;=time_horizon,INDEX(U$7:U$507,time_horizon-$A223+1),0)</f>
        <v>0</v>
      </c>
      <c r="AH223" s="17" cm="1">
        <f t="array" ref="AH223">IF($A223&lt;=time_horizon,INDEX(V$7:V$507,time_horizon-$A223+1),0)</f>
        <v>0</v>
      </c>
      <c r="AI223" s="17" cm="1">
        <f t="array" ref="AI223">IF($A223&lt;=time_horizon,INDEX(W$7:W$507,time_horizon-$A223+1),0)</f>
        <v>0</v>
      </c>
      <c r="AJ223" s="17">
        <f t="shared" si="45"/>
        <v>8.0822163213617543E-2</v>
      </c>
    </row>
    <row r="224" spans="1:36" x14ac:dyDescent="0.2">
      <c r="A224" s="96">
        <v>217</v>
      </c>
      <c r="B224" s="3">
        <f>inventory[[#This Row],[Integrated_rad_forcing]]</f>
        <v>5.1123141378992461E-10</v>
      </c>
      <c r="C224" s="3">
        <f>inventory[[#This Row],[Temp_change]]</f>
        <v>4.6240003187532587E-13</v>
      </c>
      <c r="E224" s="118">
        <f>inventory[[#This Row],[CO2_net]]+inventory[[#This Row],[CH4_net]]*GWP_CH4+inventory[[#This Row],[gas1_net]]*GWP_gas1+inventory[[#This Row],[gas2_net]]*GWP_gas2+inventory[[#This Row],[gas3_net]]*GWP_gas3</f>
        <v>4918.8111920297824</v>
      </c>
      <c r="F224" s="118">
        <f>inventory[[#This Row],[CO2_net]]+inventory[[#This Row],[CH4_net]]*GTP_CH4+inventory[[#This Row],[gas1_net]]*GTP_gas1+inventory[[#This Row],[gas2_net]]*GTP_gas2+inventory[[#This Row],[gas3_net]]*GTP_gas3</f>
        <v>2570.9331000621351</v>
      </c>
      <c r="G224" s="199">
        <f t="shared" si="46"/>
        <v>3039.4590431177762</v>
      </c>
      <c r="H224" s="200">
        <f t="shared" si="47"/>
        <v>889.54633405440586</v>
      </c>
      <c r="I224" s="201">
        <f t="shared" si="48"/>
        <v>5574.3780007418818</v>
      </c>
      <c r="J224" s="201">
        <f t="shared" si="49"/>
        <v>846.05812213374736</v>
      </c>
      <c r="K224" s="199">
        <f>K223+(inventory[[#This Row],[CO2_flux]]*Z224+inventory[[#This Row],[CH4_flux]]*AA224+inventory[[#This Row],[Gas1_flux]]*AB224+inventory[[#This Row],[Gas2_flux]]*AC224+inventory[[#This Row],[Gas3_flux]]*AD224+inventory[[#This Row],[Other_radfor]])/AGWP_CO2</f>
        <v>217.55715512859908</v>
      </c>
      <c r="L224" s="201">
        <f>L223+(inventory[[#This Row],[CO2_flux]]*AE224+inventory[[#This Row],[CH4_flux]]*AF224+inventory[[#This Row],[Gas1_flux]]*AG224+inventory[[#This Row],[Gas2_flux]]*AH224+inventory[[#This Row],[Gas3_flux]]*AI224+inventory[[#This Row],[Other_radfor]]*AJ224)/AGTP_CO2</f>
        <v>312.57320143698166</v>
      </c>
      <c r="N224" s="16">
        <v>1.6819815846754112E-13</v>
      </c>
      <c r="O224" s="16">
        <v>2.6186858009101879E-12</v>
      </c>
      <c r="P224" s="16">
        <f t="shared" si="40"/>
        <v>3.5992727944631394E-11</v>
      </c>
      <c r="Q224" s="16">
        <f t="shared" si="50"/>
        <v>-3.5199999999999995E-12</v>
      </c>
      <c r="R224" s="182">
        <f t="shared" si="50"/>
        <v>-3.5199999999999995E-12</v>
      </c>
      <c r="S224" s="16">
        <v>5.1981556684943277E-16</v>
      </c>
      <c r="T224" s="16">
        <v>1.665346233290908E-15</v>
      </c>
      <c r="U224" s="24">
        <f t="shared" si="41"/>
        <v>6.7372246073037912E-14</v>
      </c>
      <c r="V224" s="24">
        <f t="shared" si="42"/>
        <v>-2.1707947363527058E-15</v>
      </c>
      <c r="W224" s="24">
        <f t="shared" si="43"/>
        <v>1.3201207979529262E-14</v>
      </c>
      <c r="Y224" s="16">
        <f t="shared" si="44"/>
        <v>0</v>
      </c>
      <c r="Z224" s="187" cm="1">
        <f t="array" ref="Z224">IF($A224&lt;=time_horizon,INDEX(N$7:N$507,time_horizon-$A224+1),0)</f>
        <v>0</v>
      </c>
      <c r="AA224" s="184" cm="1">
        <f t="array" ref="AA224">IF($A224&lt;=time_horizon,INDEX(O$7:O$507,time_horizon-$A224+1),0)</f>
        <v>0</v>
      </c>
      <c r="AB224" s="184" cm="1">
        <f t="array" ref="AB224">IF($A224&lt;=time_horizon,INDEX(P$7:P$507,time_horizon-$A224+1),0)</f>
        <v>0</v>
      </c>
      <c r="AC224" s="184" cm="1">
        <f t="array" ref="AC224">IF($A224&lt;=time_horizon,INDEX(Q$7:Q$507,time_horizon-$A224+1),0)</f>
        <v>0</v>
      </c>
      <c r="AD224" s="185" cm="1">
        <f t="array" ref="AD224">IF($A224&lt;=time_horizon,INDEX(R$7:R$507,time_horizon-$A224+1),0)</f>
        <v>0</v>
      </c>
      <c r="AE224" s="17" cm="1">
        <f t="array" ref="AE224">IF($A224&lt;=time_horizon,INDEX(S$7:S$507,time_horizon-$A224+1),0)</f>
        <v>0</v>
      </c>
      <c r="AF224" s="17" cm="1">
        <f t="array" ref="AF224">IF($A224&lt;=time_horizon,INDEX(T$7:T$507,time_horizon-$A224+1),0)</f>
        <v>0</v>
      </c>
      <c r="AG224" s="17" cm="1">
        <f t="array" ref="AG224">IF($A224&lt;=time_horizon,INDEX(U$7:U$507,time_horizon-$A224+1),0)</f>
        <v>0</v>
      </c>
      <c r="AH224" s="17" cm="1">
        <f t="array" ref="AH224">IF($A224&lt;=time_horizon,INDEX(V$7:V$507,time_horizon-$A224+1),0)</f>
        <v>0</v>
      </c>
      <c r="AI224" s="17" cm="1">
        <f t="array" ref="AI224">IF($A224&lt;=time_horizon,INDEX(W$7:W$507,time_horizon-$A224+1),0)</f>
        <v>0</v>
      </c>
      <c r="AJ224" s="17">
        <f t="shared" si="45"/>
        <v>8.0822163213617543E-2</v>
      </c>
    </row>
    <row r="225" spans="1:36" x14ac:dyDescent="0.2">
      <c r="A225" s="96">
        <v>218</v>
      </c>
      <c r="B225" s="3">
        <f>inventory[[#This Row],[Integrated_rad_forcing]]</f>
        <v>5.1137684107244549E-10</v>
      </c>
      <c r="C225" s="3">
        <f>inventory[[#This Row],[Temp_change]]</f>
        <v>4.5989214165436649E-13</v>
      </c>
      <c r="E225" s="118">
        <f>inventory[[#This Row],[CO2_net]]+inventory[[#This Row],[CH4_net]]*GWP_CH4+inventory[[#This Row],[gas1_net]]*GWP_gas1+inventory[[#This Row],[gas2_net]]*GWP_gas2+inventory[[#This Row],[gas3_net]]*GWP_gas3</f>
        <v>4918.8111920297824</v>
      </c>
      <c r="F225" s="118">
        <f>inventory[[#This Row],[CO2_net]]+inventory[[#This Row],[CH4_net]]*GTP_CH4+inventory[[#This Row],[gas1_net]]*GTP_gas1+inventory[[#This Row],[gas2_net]]*GTP_gas2+inventory[[#This Row],[gas3_net]]*GTP_gas3</f>
        <v>2570.9331000621351</v>
      </c>
      <c r="G225" s="199">
        <f t="shared" si="46"/>
        <v>3029.3734581408462</v>
      </c>
      <c r="H225" s="200">
        <f t="shared" si="47"/>
        <v>884.86765350431108</v>
      </c>
      <c r="I225" s="201">
        <f t="shared" si="48"/>
        <v>5575.9637144177732</v>
      </c>
      <c r="J225" s="201">
        <f t="shared" si="49"/>
        <v>841.46940945079803</v>
      </c>
      <c r="K225" s="199">
        <f>K224+(inventory[[#This Row],[CO2_flux]]*Z225+inventory[[#This Row],[CH4_flux]]*AA225+inventory[[#This Row],[Gas1_flux]]*AB225+inventory[[#This Row],[Gas2_flux]]*AC225+inventory[[#This Row],[Gas3_flux]]*AD225+inventory[[#This Row],[Other_radfor]])/AGWP_CO2</f>
        <v>217.55715512859908</v>
      </c>
      <c r="L225" s="201">
        <f>L224+(inventory[[#This Row],[CO2_flux]]*AE225+inventory[[#This Row],[CH4_flux]]*AF225+inventory[[#This Row],[Gas1_flux]]*AG225+inventory[[#This Row],[Gas2_flux]]*AH225+inventory[[#This Row],[Gas3_flux]]*AI225+inventory[[#This Row],[Other_radfor]]*AJ225)/AGTP_CO2</f>
        <v>312.57320143698166</v>
      </c>
      <c r="N225" s="16">
        <v>1.6880614032522819E-13</v>
      </c>
      <c r="O225" s="16">
        <v>2.6186858060048349E-12</v>
      </c>
      <c r="P225" s="16">
        <f t="shared" si="40"/>
        <v>3.6051859216393312E-11</v>
      </c>
      <c r="Q225" s="16">
        <f t="shared" si="50"/>
        <v>-3.5199999999999995E-12</v>
      </c>
      <c r="R225" s="182">
        <f t="shared" si="50"/>
        <v>-3.5199999999999995E-12</v>
      </c>
      <c r="S225" s="16">
        <v>5.1972985997744567E-16</v>
      </c>
      <c r="T225" s="16">
        <v>1.6612836424493066E-15</v>
      </c>
      <c r="U225" s="24">
        <f t="shared" si="41"/>
        <v>6.7036626832773648E-14</v>
      </c>
      <c r="V225" s="24">
        <f t="shared" si="42"/>
        <v>-2.1655001174970124E-15</v>
      </c>
      <c r="W225" s="24">
        <f t="shared" si="43"/>
        <v>1.3128446053262887E-14</v>
      </c>
      <c r="Y225" s="16">
        <f t="shared" si="44"/>
        <v>0</v>
      </c>
      <c r="Z225" s="187" cm="1">
        <f t="array" ref="Z225">IF($A225&lt;=time_horizon,INDEX(N$7:N$507,time_horizon-$A225+1),0)</f>
        <v>0</v>
      </c>
      <c r="AA225" s="184" cm="1">
        <f t="array" ref="AA225">IF($A225&lt;=time_horizon,INDEX(O$7:O$507,time_horizon-$A225+1),0)</f>
        <v>0</v>
      </c>
      <c r="AB225" s="184" cm="1">
        <f t="array" ref="AB225">IF($A225&lt;=time_horizon,INDEX(P$7:P$507,time_horizon-$A225+1),0)</f>
        <v>0</v>
      </c>
      <c r="AC225" s="184" cm="1">
        <f t="array" ref="AC225">IF($A225&lt;=time_horizon,INDEX(Q$7:Q$507,time_horizon-$A225+1),0)</f>
        <v>0</v>
      </c>
      <c r="AD225" s="185" cm="1">
        <f t="array" ref="AD225">IF($A225&lt;=time_horizon,INDEX(R$7:R$507,time_horizon-$A225+1),0)</f>
        <v>0</v>
      </c>
      <c r="AE225" s="17" cm="1">
        <f t="array" ref="AE225">IF($A225&lt;=time_horizon,INDEX(S$7:S$507,time_horizon-$A225+1),0)</f>
        <v>0</v>
      </c>
      <c r="AF225" s="17" cm="1">
        <f t="array" ref="AF225">IF($A225&lt;=time_horizon,INDEX(T$7:T$507,time_horizon-$A225+1),0)</f>
        <v>0</v>
      </c>
      <c r="AG225" s="17" cm="1">
        <f t="array" ref="AG225">IF($A225&lt;=time_horizon,INDEX(U$7:U$507,time_horizon-$A225+1),0)</f>
        <v>0</v>
      </c>
      <c r="AH225" s="17" cm="1">
        <f t="array" ref="AH225">IF($A225&lt;=time_horizon,INDEX(V$7:V$507,time_horizon-$A225+1),0)</f>
        <v>0</v>
      </c>
      <c r="AI225" s="17" cm="1">
        <f t="array" ref="AI225">IF($A225&lt;=time_horizon,INDEX(W$7:W$507,time_horizon-$A225+1),0)</f>
        <v>0</v>
      </c>
      <c r="AJ225" s="17">
        <f t="shared" si="45"/>
        <v>8.0822163213617543E-2</v>
      </c>
    </row>
    <row r="226" spans="1:36" x14ac:dyDescent="0.2">
      <c r="A226" s="96">
        <v>219</v>
      </c>
      <c r="B226" s="3">
        <f>inventory[[#This Row],[Integrated_rad_forcing]]</f>
        <v>5.115199156333986E-10</v>
      </c>
      <c r="C226" s="3">
        <f>inventory[[#This Row],[Temp_change]]</f>
        <v>4.5741840608132874E-13</v>
      </c>
      <c r="E226" s="118">
        <f>inventory[[#This Row],[CO2_net]]+inventory[[#This Row],[CH4_net]]*GWP_CH4+inventory[[#This Row],[gas1_net]]*GWP_gas1+inventory[[#This Row],[gas2_net]]*GWP_gas2+inventory[[#This Row],[gas3_net]]*GWP_gas3</f>
        <v>4918.8111920297824</v>
      </c>
      <c r="F226" s="118">
        <f>inventory[[#This Row],[CO2_net]]+inventory[[#This Row],[CH4_net]]*GTP_CH4+inventory[[#This Row],[gas1_net]]*GTP_gas1+inventory[[#This Row],[gas2_net]]*GTP_gas2+inventory[[#This Row],[gas3_net]]*GTP_gas3</f>
        <v>2570.9331000621351</v>
      </c>
      <c r="G226" s="199">
        <f t="shared" si="46"/>
        <v>3019.3571954267554</v>
      </c>
      <c r="H226" s="200">
        <f t="shared" si="47"/>
        <v>880.25262065257539</v>
      </c>
      <c r="I226" s="201">
        <f t="shared" si="48"/>
        <v>5577.5237744288161</v>
      </c>
      <c r="J226" s="201">
        <f t="shared" si="49"/>
        <v>836.94318988050168</v>
      </c>
      <c r="K226" s="199">
        <f>K225+(inventory[[#This Row],[CO2_flux]]*Z226+inventory[[#This Row],[CH4_flux]]*AA226+inventory[[#This Row],[Gas1_flux]]*AB226+inventory[[#This Row],[Gas2_flux]]*AC226+inventory[[#This Row],[Gas3_flux]]*AD226+inventory[[#This Row],[Other_radfor]])/AGWP_CO2</f>
        <v>217.55715512859908</v>
      </c>
      <c r="L226" s="201">
        <f>L225+(inventory[[#This Row],[CO2_flux]]*AE226+inventory[[#This Row],[CH4_flux]]*AF226+inventory[[#This Row],[Gas1_flux]]*AG226+inventory[[#This Row],[Gas2_flux]]*AH226+inventory[[#This Row],[Gas3_flux]]*AI226+inventory[[#This Row],[Other_radfor]]*AJ226)/AGTP_CO2</f>
        <v>312.57320143698166</v>
      </c>
      <c r="N226" s="16">
        <v>1.6941351503828963E-13</v>
      </c>
      <c r="O226" s="16">
        <v>2.6186858107047535E-12</v>
      </c>
      <c r="P226" s="16">
        <f t="shared" si="40"/>
        <v>3.6110503813780033E-11</v>
      </c>
      <c r="Q226" s="16">
        <f t="shared" si="50"/>
        <v>-3.5199999999999995E-12</v>
      </c>
      <c r="R226" s="182">
        <f t="shared" si="50"/>
        <v>-3.5199999999999995E-12</v>
      </c>
      <c r="S226" s="16">
        <v>5.1964446949583809E-16</v>
      </c>
      <c r="T226" s="16">
        <v>1.6572310202253856E-15</v>
      </c>
      <c r="U226" s="24">
        <f t="shared" si="41"/>
        <v>6.670323601757016E-14</v>
      </c>
      <c r="V226" s="24">
        <f t="shared" si="42"/>
        <v>-2.1602184123591273E-15</v>
      </c>
      <c r="W226" s="24">
        <f t="shared" si="43"/>
        <v>1.3056753072436242E-14</v>
      </c>
      <c r="Y226" s="16">
        <f t="shared" si="44"/>
        <v>0</v>
      </c>
      <c r="Z226" s="187" cm="1">
        <f t="array" ref="Z226">IF($A226&lt;=time_horizon,INDEX(N$7:N$507,time_horizon-$A226+1),0)</f>
        <v>0</v>
      </c>
      <c r="AA226" s="184" cm="1">
        <f t="array" ref="AA226">IF($A226&lt;=time_horizon,INDEX(O$7:O$507,time_horizon-$A226+1),0)</f>
        <v>0</v>
      </c>
      <c r="AB226" s="184" cm="1">
        <f t="array" ref="AB226">IF($A226&lt;=time_horizon,INDEX(P$7:P$507,time_horizon-$A226+1),0)</f>
        <v>0</v>
      </c>
      <c r="AC226" s="184" cm="1">
        <f t="array" ref="AC226">IF($A226&lt;=time_horizon,INDEX(Q$7:Q$507,time_horizon-$A226+1),0)</f>
        <v>0</v>
      </c>
      <c r="AD226" s="185" cm="1">
        <f t="array" ref="AD226">IF($A226&lt;=time_horizon,INDEX(R$7:R$507,time_horizon-$A226+1),0)</f>
        <v>0</v>
      </c>
      <c r="AE226" s="17" cm="1">
        <f t="array" ref="AE226">IF($A226&lt;=time_horizon,INDEX(S$7:S$507,time_horizon-$A226+1),0)</f>
        <v>0</v>
      </c>
      <c r="AF226" s="17" cm="1">
        <f t="array" ref="AF226">IF($A226&lt;=time_horizon,INDEX(T$7:T$507,time_horizon-$A226+1),0)</f>
        <v>0</v>
      </c>
      <c r="AG226" s="17" cm="1">
        <f t="array" ref="AG226">IF($A226&lt;=time_horizon,INDEX(U$7:U$507,time_horizon-$A226+1),0)</f>
        <v>0</v>
      </c>
      <c r="AH226" s="17" cm="1">
        <f t="array" ref="AH226">IF($A226&lt;=time_horizon,INDEX(V$7:V$507,time_horizon-$A226+1),0)</f>
        <v>0</v>
      </c>
      <c r="AI226" s="17" cm="1">
        <f t="array" ref="AI226">IF($A226&lt;=time_horizon,INDEX(W$7:W$507,time_horizon-$A226+1),0)</f>
        <v>0</v>
      </c>
      <c r="AJ226" s="17">
        <f t="shared" si="45"/>
        <v>8.0822163213617543E-2</v>
      </c>
    </row>
    <row r="227" spans="1:36" x14ac:dyDescent="0.2">
      <c r="A227" s="96">
        <v>220</v>
      </c>
      <c r="B227" s="3">
        <f>inventory[[#This Row],[Integrated_rad_forcing]]</f>
        <v>5.116606824622797E-10</v>
      </c>
      <c r="C227" s="3">
        <f>inventory[[#This Row],[Temp_change]]</f>
        <v>4.549781450013426E-13</v>
      </c>
      <c r="E227" s="118">
        <f>inventory[[#This Row],[CO2_net]]+inventory[[#This Row],[CH4_net]]*GWP_CH4+inventory[[#This Row],[gas1_net]]*GWP_gas1+inventory[[#This Row],[gas2_net]]*GWP_gas2+inventory[[#This Row],[gas3_net]]*GWP_gas3</f>
        <v>4918.8111920297824</v>
      </c>
      <c r="F227" s="118">
        <f>inventory[[#This Row],[CO2_net]]+inventory[[#This Row],[CH4_net]]*GTP_CH4+inventory[[#This Row],[gas1_net]]*GTP_gas1+inventory[[#This Row],[gas2_net]]*GTP_gas2+inventory[[#This Row],[gas3_net]]*GTP_gas3</f>
        <v>2570.9331000621351</v>
      </c>
      <c r="G227" s="199">
        <f t="shared" si="46"/>
        <v>3009.4096271028225</v>
      </c>
      <c r="H227" s="200">
        <f t="shared" si="47"/>
        <v>875.69999567358582</v>
      </c>
      <c r="I227" s="201">
        <f t="shared" si="48"/>
        <v>5579.058671332612</v>
      </c>
      <c r="J227" s="201">
        <f t="shared" si="49"/>
        <v>832.47821893645596</v>
      </c>
      <c r="K227" s="199">
        <f>K226+(inventory[[#This Row],[CO2_flux]]*Z227+inventory[[#This Row],[CH4_flux]]*AA227+inventory[[#This Row],[Gas1_flux]]*AB227+inventory[[#This Row],[Gas2_flux]]*AC227+inventory[[#This Row],[Gas3_flux]]*AD227+inventory[[#This Row],[Other_radfor]])/AGWP_CO2</f>
        <v>217.55715512859908</v>
      </c>
      <c r="L227" s="201">
        <f>L226+(inventory[[#This Row],[CO2_flux]]*AE227+inventory[[#This Row],[CH4_flux]]*AF227+inventory[[#This Row],[Gas1_flux]]*AG227+inventory[[#This Row],[Gas2_flux]]*AH227+inventory[[#This Row],[Gas3_flux]]*AI227+inventory[[#This Row],[Other_radfor]]*AJ227)/AGTP_CO2</f>
        <v>312.57320143698166</v>
      </c>
      <c r="N227" s="16">
        <v>1.7002028499352501E-13</v>
      </c>
      <c r="O227" s="16">
        <v>2.618685815040527E-12</v>
      </c>
      <c r="P227" s="16">
        <f t="shared" si="40"/>
        <v>3.616866574231925E-11</v>
      </c>
      <c r="Q227" s="16">
        <f t="shared" ref="Q227:R246" si="51">A_gas2*life_gas2*(1-EXP(-$A227/life_gas2))</f>
        <v>-3.5199999999999995E-12</v>
      </c>
      <c r="R227" s="182">
        <f t="shared" si="51"/>
        <v>-3.5199999999999995E-12</v>
      </c>
      <c r="S227" s="16">
        <v>5.195593779252845E-16</v>
      </c>
      <c r="T227" s="16">
        <v>1.6531883376682842E-15</v>
      </c>
      <c r="U227" s="24">
        <f t="shared" si="41"/>
        <v>6.6372056588677209E-14</v>
      </c>
      <c r="V227" s="24">
        <f t="shared" si="42"/>
        <v>-2.1549495894399842E-15</v>
      </c>
      <c r="W227" s="24">
        <f t="shared" si="43"/>
        <v>1.2986106837755644E-14</v>
      </c>
      <c r="Y227" s="16">
        <f t="shared" si="44"/>
        <v>0</v>
      </c>
      <c r="Z227" s="187" cm="1">
        <f t="array" ref="Z227">IF($A227&lt;=time_horizon,INDEX(N$7:N$507,time_horizon-$A227+1),0)</f>
        <v>0</v>
      </c>
      <c r="AA227" s="184" cm="1">
        <f t="array" ref="AA227">IF($A227&lt;=time_horizon,INDEX(O$7:O$507,time_horizon-$A227+1),0)</f>
        <v>0</v>
      </c>
      <c r="AB227" s="184" cm="1">
        <f t="array" ref="AB227">IF($A227&lt;=time_horizon,INDEX(P$7:P$507,time_horizon-$A227+1),0)</f>
        <v>0</v>
      </c>
      <c r="AC227" s="184" cm="1">
        <f t="array" ref="AC227">IF($A227&lt;=time_horizon,INDEX(Q$7:Q$507,time_horizon-$A227+1),0)</f>
        <v>0</v>
      </c>
      <c r="AD227" s="185" cm="1">
        <f t="array" ref="AD227">IF($A227&lt;=time_horizon,INDEX(R$7:R$507,time_horizon-$A227+1),0)</f>
        <v>0</v>
      </c>
      <c r="AE227" s="17" cm="1">
        <f t="array" ref="AE227">IF($A227&lt;=time_horizon,INDEX(S$7:S$507,time_horizon-$A227+1),0)</f>
        <v>0</v>
      </c>
      <c r="AF227" s="17" cm="1">
        <f t="array" ref="AF227">IF($A227&lt;=time_horizon,INDEX(T$7:T$507,time_horizon-$A227+1),0)</f>
        <v>0</v>
      </c>
      <c r="AG227" s="17" cm="1">
        <f t="array" ref="AG227">IF($A227&lt;=time_horizon,INDEX(U$7:U$507,time_horizon-$A227+1),0)</f>
        <v>0</v>
      </c>
      <c r="AH227" s="17" cm="1">
        <f t="array" ref="AH227">IF($A227&lt;=time_horizon,INDEX(V$7:V$507,time_horizon-$A227+1),0)</f>
        <v>0</v>
      </c>
      <c r="AI227" s="17" cm="1">
        <f t="array" ref="AI227">IF($A227&lt;=time_horizon,INDEX(W$7:W$507,time_horizon-$A227+1),0)</f>
        <v>0</v>
      </c>
      <c r="AJ227" s="17">
        <f t="shared" si="45"/>
        <v>8.0822163213617543E-2</v>
      </c>
    </row>
    <row r="228" spans="1:36" x14ac:dyDescent="0.2">
      <c r="A228" s="96">
        <v>221</v>
      </c>
      <c r="B228" s="3">
        <f>inventory[[#This Row],[Integrated_rad_forcing]]</f>
        <v>5.1179918561495938E-10</v>
      </c>
      <c r="C228" s="3">
        <f>inventory[[#This Row],[Temp_change]]</f>
        <v>4.5257069287660648E-13</v>
      </c>
      <c r="E228" s="118">
        <f>inventory[[#This Row],[CO2_net]]+inventory[[#This Row],[CH4_net]]*GWP_CH4+inventory[[#This Row],[gas1_net]]*GWP_gas1+inventory[[#This Row],[gas2_net]]*GWP_gas2+inventory[[#This Row],[gas3_net]]*GWP_gas3</f>
        <v>4918.8111920297824</v>
      </c>
      <c r="F228" s="118">
        <f>inventory[[#This Row],[CO2_net]]+inventory[[#This Row],[CH4_net]]*GTP_CH4+inventory[[#This Row],[gas1_net]]*GTP_gas1+inventory[[#This Row],[gas2_net]]*GTP_gas2+inventory[[#This Row],[gas3_net]]*GTP_gas3</f>
        <v>2570.9331000621351</v>
      </c>
      <c r="G228" s="199">
        <f t="shared" si="46"/>
        <v>2999.5301312889878</v>
      </c>
      <c r="H228" s="200">
        <f t="shared" si="47"/>
        <v>871.20856434705183</v>
      </c>
      <c r="I228" s="201">
        <f t="shared" si="48"/>
        <v>5580.5688855066728</v>
      </c>
      <c r="J228" s="201">
        <f t="shared" si="49"/>
        <v>828.0732788772599</v>
      </c>
      <c r="K228" s="199">
        <f>K227+(inventory[[#This Row],[CO2_flux]]*Z228+inventory[[#This Row],[CH4_flux]]*AA228+inventory[[#This Row],[Gas1_flux]]*AB228+inventory[[#This Row],[Gas2_flux]]*AC228+inventory[[#This Row],[Gas3_flux]]*AD228+inventory[[#This Row],[Other_radfor]])/AGWP_CO2</f>
        <v>217.55715512859908</v>
      </c>
      <c r="L228" s="201">
        <f>L227+(inventory[[#This Row],[CO2_flux]]*AE228+inventory[[#This Row],[CH4_flux]]*AF228+inventory[[#This Row],[Gas1_flux]]*AG228+inventory[[#This Row],[Gas2_flux]]*AH228+inventory[[#This Row],[Gas3_flux]]*AI228+inventory[[#This Row],[Other_radfor]]*AJ228)/AGTP_CO2</f>
        <v>312.57320143698166</v>
      </c>
      <c r="N228" s="16">
        <v>1.7062645254876101E-13</v>
      </c>
      <c r="O228" s="16">
        <v>2.6186858190403689E-12</v>
      </c>
      <c r="P228" s="16">
        <f t="shared" si="40"/>
        <v>3.6226348974571569E-11</v>
      </c>
      <c r="Q228" s="16">
        <f t="shared" si="51"/>
        <v>-3.5199999999999995E-12</v>
      </c>
      <c r="R228" s="182">
        <f t="shared" si="51"/>
        <v>-3.5199999999999995E-12</v>
      </c>
      <c r="S228" s="16">
        <v>5.1947456831510424E-16</v>
      </c>
      <c r="T228" s="16">
        <v>1.6491555662569177E-15</v>
      </c>
      <c r="U228" s="24">
        <f t="shared" si="41"/>
        <v>6.6043071644404341E-14</v>
      </c>
      <c r="V228" s="24">
        <f t="shared" si="42"/>
        <v>-2.1496936173175903E-15</v>
      </c>
      <c r="W228" s="24">
        <f t="shared" si="43"/>
        <v>1.2916485634650133E-14</v>
      </c>
      <c r="Y228" s="16">
        <f t="shared" si="44"/>
        <v>0</v>
      </c>
      <c r="Z228" s="187" cm="1">
        <f t="array" ref="Z228">IF($A228&lt;=time_horizon,INDEX(N$7:N$507,time_horizon-$A228+1),0)</f>
        <v>0</v>
      </c>
      <c r="AA228" s="184" cm="1">
        <f t="array" ref="AA228">IF($A228&lt;=time_horizon,INDEX(O$7:O$507,time_horizon-$A228+1),0)</f>
        <v>0</v>
      </c>
      <c r="AB228" s="184" cm="1">
        <f t="array" ref="AB228">IF($A228&lt;=time_horizon,INDEX(P$7:P$507,time_horizon-$A228+1),0)</f>
        <v>0</v>
      </c>
      <c r="AC228" s="184" cm="1">
        <f t="array" ref="AC228">IF($A228&lt;=time_horizon,INDEX(Q$7:Q$507,time_horizon-$A228+1),0)</f>
        <v>0</v>
      </c>
      <c r="AD228" s="185" cm="1">
        <f t="array" ref="AD228">IF($A228&lt;=time_horizon,INDEX(R$7:R$507,time_horizon-$A228+1),0)</f>
        <v>0</v>
      </c>
      <c r="AE228" s="17" cm="1">
        <f t="array" ref="AE228">IF($A228&lt;=time_horizon,INDEX(S$7:S$507,time_horizon-$A228+1),0)</f>
        <v>0</v>
      </c>
      <c r="AF228" s="17" cm="1">
        <f t="array" ref="AF228">IF($A228&lt;=time_horizon,INDEX(T$7:T$507,time_horizon-$A228+1),0)</f>
        <v>0</v>
      </c>
      <c r="AG228" s="17" cm="1">
        <f t="array" ref="AG228">IF($A228&lt;=time_horizon,INDEX(U$7:U$507,time_horizon-$A228+1),0)</f>
        <v>0</v>
      </c>
      <c r="AH228" s="17" cm="1">
        <f t="array" ref="AH228">IF($A228&lt;=time_horizon,INDEX(V$7:V$507,time_horizon-$A228+1),0)</f>
        <v>0</v>
      </c>
      <c r="AI228" s="17" cm="1">
        <f t="array" ref="AI228">IF($A228&lt;=time_horizon,INDEX(W$7:W$507,time_horizon-$A228+1),0)</f>
        <v>0</v>
      </c>
      <c r="AJ228" s="17">
        <f t="shared" si="45"/>
        <v>8.0822163213617543E-2</v>
      </c>
    </row>
    <row r="229" spans="1:36" x14ac:dyDescent="0.2">
      <c r="A229" s="96">
        <v>222</v>
      </c>
      <c r="B229" s="3">
        <f>inventory[[#This Row],[Integrated_rad_forcing]]</f>
        <v>5.1193546823374903E-10</v>
      </c>
      <c r="C229" s="3">
        <f>inventory[[#This Row],[Temp_change]]</f>
        <v>4.5019539846723949E-13</v>
      </c>
      <c r="E229" s="118">
        <f>inventory[[#This Row],[CO2_net]]+inventory[[#This Row],[CH4_net]]*GWP_CH4+inventory[[#This Row],[gas1_net]]*GWP_gas1+inventory[[#This Row],[gas2_net]]*GWP_gas2+inventory[[#This Row],[gas3_net]]*GWP_gas3</f>
        <v>4918.8111920297824</v>
      </c>
      <c r="F229" s="118">
        <f>inventory[[#This Row],[CO2_net]]+inventory[[#This Row],[CH4_net]]*GTP_CH4+inventory[[#This Row],[gas1_net]]*GTP_gas1+inventory[[#This Row],[gas2_net]]*GTP_gas2+inventory[[#This Row],[gas3_net]]*GTP_gas3</f>
        <v>2570.9331000621351</v>
      </c>
      <c r="G229" s="199">
        <f t="shared" si="46"/>
        <v>2989.718092056979</v>
      </c>
      <c r="H229" s="200">
        <f t="shared" si="47"/>
        <v>866.7771375388478</v>
      </c>
      <c r="I229" s="201">
        <f t="shared" si="48"/>
        <v>5582.0548873672251</v>
      </c>
      <c r="J229" s="201">
        <f t="shared" si="49"/>
        <v>823.72717812256599</v>
      </c>
      <c r="K229" s="199">
        <f>K228+(inventory[[#This Row],[CO2_flux]]*Z229+inventory[[#This Row],[CH4_flux]]*AA229+inventory[[#This Row],[Gas1_flux]]*AB229+inventory[[#This Row],[Gas2_flux]]*AC229+inventory[[#This Row],[Gas3_flux]]*AD229+inventory[[#This Row],[Other_radfor]])/AGWP_CO2</f>
        <v>217.55715512859908</v>
      </c>
      <c r="L229" s="201">
        <f>L228+(inventory[[#This Row],[CO2_flux]]*AE229+inventory[[#This Row],[CH4_flux]]*AF229+inventory[[#This Row],[Gas1_flux]]*AG229+inventory[[#This Row],[Gas2_flux]]*AH229+inventory[[#This Row],[Gas3_flux]]*AI229+inventory[[#This Row],[Other_radfor]]*AJ229)/AGTP_CO2</f>
        <v>312.57320143698166</v>
      </c>
      <c r="N229" s="16">
        <v>1.7123202003354381E-13</v>
      </c>
      <c r="O229" s="16">
        <v>2.6186858227303073E-12</v>
      </c>
      <c r="P229" s="16">
        <f t="shared" si="40"/>
        <v>3.6283557450401783E-11</v>
      </c>
      <c r="Q229" s="16">
        <f t="shared" si="51"/>
        <v>-3.5199999999999995E-12</v>
      </c>
      <c r="R229" s="182">
        <f t="shared" si="51"/>
        <v>-3.5199999999999995E-12</v>
      </c>
      <c r="S229" s="16">
        <v>5.1939002422876239E-16</v>
      </c>
      <c r="T229" s="16">
        <v>1.6451326778711136E-15</v>
      </c>
      <c r="U229" s="24">
        <f t="shared" si="41"/>
        <v>6.5716264419000668E-14</v>
      </c>
      <c r="V229" s="24">
        <f t="shared" si="42"/>
        <v>-2.1444504646468131E-15</v>
      </c>
      <c r="W229" s="24">
        <f t="shared" si="43"/>
        <v>1.2847868222626343E-14</v>
      </c>
      <c r="Y229" s="16">
        <f t="shared" si="44"/>
        <v>0</v>
      </c>
      <c r="Z229" s="187" cm="1">
        <f t="array" ref="Z229">IF($A229&lt;=time_horizon,INDEX(N$7:N$507,time_horizon-$A229+1),0)</f>
        <v>0</v>
      </c>
      <c r="AA229" s="184" cm="1">
        <f t="array" ref="AA229">IF($A229&lt;=time_horizon,INDEX(O$7:O$507,time_horizon-$A229+1),0)</f>
        <v>0</v>
      </c>
      <c r="AB229" s="184" cm="1">
        <f t="array" ref="AB229">IF($A229&lt;=time_horizon,INDEX(P$7:P$507,time_horizon-$A229+1),0)</f>
        <v>0</v>
      </c>
      <c r="AC229" s="184" cm="1">
        <f t="array" ref="AC229">IF($A229&lt;=time_horizon,INDEX(Q$7:Q$507,time_horizon-$A229+1),0)</f>
        <v>0</v>
      </c>
      <c r="AD229" s="185" cm="1">
        <f t="array" ref="AD229">IF($A229&lt;=time_horizon,INDEX(R$7:R$507,time_horizon-$A229+1),0)</f>
        <v>0</v>
      </c>
      <c r="AE229" s="17" cm="1">
        <f t="array" ref="AE229">IF($A229&lt;=time_horizon,INDEX(S$7:S$507,time_horizon-$A229+1),0)</f>
        <v>0</v>
      </c>
      <c r="AF229" s="17" cm="1">
        <f t="array" ref="AF229">IF($A229&lt;=time_horizon,INDEX(T$7:T$507,time_horizon-$A229+1),0)</f>
        <v>0</v>
      </c>
      <c r="AG229" s="17" cm="1">
        <f t="array" ref="AG229">IF($A229&lt;=time_horizon,INDEX(U$7:U$507,time_horizon-$A229+1),0)</f>
        <v>0</v>
      </c>
      <c r="AH229" s="17" cm="1">
        <f t="array" ref="AH229">IF($A229&lt;=time_horizon,INDEX(V$7:V$507,time_horizon-$A229+1),0)</f>
        <v>0</v>
      </c>
      <c r="AI229" s="17" cm="1">
        <f t="array" ref="AI229">IF($A229&lt;=time_horizon,INDEX(W$7:W$507,time_horizon-$A229+1),0)</f>
        <v>0</v>
      </c>
      <c r="AJ229" s="17">
        <f t="shared" si="45"/>
        <v>8.0822163213617543E-2</v>
      </c>
    </row>
    <row r="230" spans="1:36" x14ac:dyDescent="0.2">
      <c r="A230" s="96">
        <v>223</v>
      </c>
      <c r="B230" s="3">
        <f>inventory[[#This Row],[Integrated_rad_forcing]]</f>
        <v>5.120695725670287E-10</v>
      </c>
      <c r="C230" s="3">
        <f>inventory[[#This Row],[Temp_change]]</f>
        <v>4.4785162451913204E-13</v>
      </c>
      <c r="E230" s="118">
        <f>inventory[[#This Row],[CO2_net]]+inventory[[#This Row],[CH4_net]]*GWP_CH4+inventory[[#This Row],[gas1_net]]*GWP_gas1+inventory[[#This Row],[gas2_net]]*GWP_gas2+inventory[[#This Row],[gas3_net]]*GWP_gas3</f>
        <v>4918.8111920297824</v>
      </c>
      <c r="F230" s="118">
        <f>inventory[[#This Row],[CO2_net]]+inventory[[#This Row],[CH4_net]]*GTP_CH4+inventory[[#This Row],[gas1_net]]*GTP_gas1+inventory[[#This Row],[gas2_net]]*GTP_gas2+inventory[[#This Row],[gas3_net]]*GTP_gas3</f>
        <v>2570.9331000621351</v>
      </c>
      <c r="G230" s="199">
        <f t="shared" si="46"/>
        <v>2979.9728993890044</v>
      </c>
      <c r="H230" s="200">
        <f t="shared" si="47"/>
        <v>862.40455069152517</v>
      </c>
      <c r="I230" s="201">
        <f t="shared" si="48"/>
        <v>5583.5171375832215</v>
      </c>
      <c r="J230" s="201">
        <f t="shared" si="49"/>
        <v>819.43875068193722</v>
      </c>
      <c r="K230" s="199">
        <f>K229+(inventory[[#This Row],[CO2_flux]]*Z230+inventory[[#This Row],[CH4_flux]]*AA230+inventory[[#This Row],[Gas1_flux]]*AB230+inventory[[#This Row],[Gas2_flux]]*AC230+inventory[[#This Row],[Gas3_flux]]*AD230+inventory[[#This Row],[Other_radfor]])/AGWP_CO2</f>
        <v>217.55715512859908</v>
      </c>
      <c r="L230" s="201">
        <f>L229+(inventory[[#This Row],[CO2_flux]]*AE230+inventory[[#This Row],[CH4_flux]]*AF230+inventory[[#This Row],[Gas1_flux]]*AG230+inventory[[#This Row],[Gas2_flux]]*AH230+inventory[[#This Row],[Gas3_flux]]*AI230+inventory[[#This Row],[Other_radfor]]*AJ230)/AGTP_CO2</f>
        <v>312.57320143698166</v>
      </c>
      <c r="N230" s="16">
        <v>1.7183698974981293E-13</v>
      </c>
      <c r="O230" s="16">
        <v>2.6186858261343526E-12</v>
      </c>
      <c r="P230" s="16">
        <f t="shared" si="40"/>
        <v>3.6340295077248016E-11</v>
      </c>
      <c r="Q230" s="16">
        <f t="shared" si="51"/>
        <v>-3.5199999999999995E-12</v>
      </c>
      <c r="R230" s="182">
        <f t="shared" si="51"/>
        <v>-3.5199999999999995E-12</v>
      </c>
      <c r="S230" s="16">
        <v>5.1930572972976439E-16</v>
      </c>
      <c r="T230" s="16">
        <v>1.6411196447649745E-15</v>
      </c>
      <c r="U230" s="24">
        <f t="shared" si="41"/>
        <v>6.5391618281543635E-14</v>
      </c>
      <c r="V230" s="24">
        <f t="shared" si="42"/>
        <v>-2.1392201001591658E-15</v>
      </c>
      <c r="W230" s="24">
        <f t="shared" si="43"/>
        <v>1.2780233824857357E-14</v>
      </c>
      <c r="Y230" s="16">
        <f t="shared" si="44"/>
        <v>0</v>
      </c>
      <c r="Z230" s="187" cm="1">
        <f t="array" ref="Z230">IF($A230&lt;=time_horizon,INDEX(N$7:N$507,time_horizon-$A230+1),0)</f>
        <v>0</v>
      </c>
      <c r="AA230" s="184" cm="1">
        <f t="array" ref="AA230">IF($A230&lt;=time_horizon,INDEX(O$7:O$507,time_horizon-$A230+1),0)</f>
        <v>0</v>
      </c>
      <c r="AB230" s="184" cm="1">
        <f t="array" ref="AB230">IF($A230&lt;=time_horizon,INDEX(P$7:P$507,time_horizon-$A230+1),0)</f>
        <v>0</v>
      </c>
      <c r="AC230" s="184" cm="1">
        <f t="array" ref="AC230">IF($A230&lt;=time_horizon,INDEX(Q$7:Q$507,time_horizon-$A230+1),0)</f>
        <v>0</v>
      </c>
      <c r="AD230" s="185" cm="1">
        <f t="array" ref="AD230">IF($A230&lt;=time_horizon,INDEX(R$7:R$507,time_horizon-$A230+1),0)</f>
        <v>0</v>
      </c>
      <c r="AE230" s="17" cm="1">
        <f t="array" ref="AE230">IF($A230&lt;=time_horizon,INDEX(S$7:S$507,time_horizon-$A230+1),0)</f>
        <v>0</v>
      </c>
      <c r="AF230" s="17" cm="1">
        <f t="array" ref="AF230">IF($A230&lt;=time_horizon,INDEX(T$7:T$507,time_horizon-$A230+1),0)</f>
        <v>0</v>
      </c>
      <c r="AG230" s="17" cm="1">
        <f t="array" ref="AG230">IF($A230&lt;=time_horizon,INDEX(U$7:U$507,time_horizon-$A230+1),0)</f>
        <v>0</v>
      </c>
      <c r="AH230" s="17" cm="1">
        <f t="array" ref="AH230">IF($A230&lt;=time_horizon,INDEX(V$7:V$507,time_horizon-$A230+1),0)</f>
        <v>0</v>
      </c>
      <c r="AI230" s="17" cm="1">
        <f t="array" ref="AI230">IF($A230&lt;=time_horizon,INDEX(W$7:W$507,time_horizon-$A230+1),0)</f>
        <v>0</v>
      </c>
      <c r="AJ230" s="17">
        <f t="shared" si="45"/>
        <v>8.0822163213617543E-2</v>
      </c>
    </row>
    <row r="231" spans="1:36" x14ac:dyDescent="0.2">
      <c r="A231" s="96">
        <v>224</v>
      </c>
      <c r="B231" s="3">
        <f>inventory[[#This Row],[Integrated_rad_forcing]]</f>
        <v>5.1220153998844758E-10</v>
      </c>
      <c r="C231" s="3">
        <f>inventory[[#This Row],[Temp_change]]</f>
        <v>4.455387474586438E-13</v>
      </c>
      <c r="E231" s="118">
        <f>inventory[[#This Row],[CO2_net]]+inventory[[#This Row],[CH4_net]]*GWP_CH4+inventory[[#This Row],[gas1_net]]*GWP_gas1+inventory[[#This Row],[gas2_net]]*GWP_gas2+inventory[[#This Row],[gas3_net]]*GWP_gas3</f>
        <v>4918.8111920297824</v>
      </c>
      <c r="F231" s="118">
        <f>inventory[[#This Row],[CO2_net]]+inventory[[#This Row],[CH4_net]]*GTP_CH4+inventory[[#This Row],[gas1_net]]*GTP_gas1+inventory[[#This Row],[gas2_net]]*GTP_gas2+inventory[[#This Row],[gas3_net]]*GTP_gas3</f>
        <v>2570.9331000621351</v>
      </c>
      <c r="G231" s="199">
        <f t="shared" si="46"/>
        <v>2970.293949136013</v>
      </c>
      <c r="H231" s="200">
        <f t="shared" si="47"/>
        <v>858.08966332436796</v>
      </c>
      <c r="I231" s="201">
        <f t="shared" si="48"/>
        <v>5584.9560872857028</v>
      </c>
      <c r="J231" s="201">
        <f t="shared" si="49"/>
        <v>815.20685559623246</v>
      </c>
      <c r="K231" s="199">
        <f>K230+(inventory[[#This Row],[CO2_flux]]*Z231+inventory[[#This Row],[CH4_flux]]*AA231+inventory[[#This Row],[Gas1_flux]]*AB231+inventory[[#This Row],[Gas2_flux]]*AC231+inventory[[#This Row],[Gas3_flux]]*AD231+inventory[[#This Row],[Other_radfor]])/AGWP_CO2</f>
        <v>217.55715512859908</v>
      </c>
      <c r="L231" s="201">
        <f>L230+(inventory[[#This Row],[CO2_flux]]*AE231+inventory[[#This Row],[CH4_flux]]*AF231+inventory[[#This Row],[Gas1_flux]]*AG231+inventory[[#This Row],[Gas2_flux]]*AH231+inventory[[#This Row],[Gas3_flux]]*AI231+inventory[[#This Row],[Other_radfor]]*AJ231)/AGTP_CO2</f>
        <v>312.57320143698166</v>
      </c>
      <c r="N231" s="16">
        <v>1.7244136397255721E-13</v>
      </c>
      <c r="O231" s="16">
        <v>2.6186858292746558E-12</v>
      </c>
      <c r="P231" s="16">
        <f t="shared" si="40"/>
        <v>3.6396565730388564E-11</v>
      </c>
      <c r="Q231" s="16">
        <f t="shared" si="51"/>
        <v>-3.5199999999999995E-12</v>
      </c>
      <c r="R231" s="182">
        <f t="shared" si="51"/>
        <v>-3.5199999999999995E-12</v>
      </c>
      <c r="S231" s="16">
        <v>5.192216693679305E-16</v>
      </c>
      <c r="T231" s="16">
        <v>1.6371164395422906E-15</v>
      </c>
      <c r="U231" s="24">
        <f t="shared" si="41"/>
        <v>6.5069116734837201E-14</v>
      </c>
      <c r="V231" s="24">
        <f t="shared" si="42"/>
        <v>-2.1340024926626007E-15</v>
      </c>
      <c r="W231" s="24">
        <f t="shared" si="43"/>
        <v>1.27135621180003E-14</v>
      </c>
      <c r="Y231" s="16">
        <f t="shared" si="44"/>
        <v>0</v>
      </c>
      <c r="Z231" s="187" cm="1">
        <f t="array" ref="Z231">IF($A231&lt;=time_horizon,INDEX(N$7:N$507,time_horizon-$A231+1),0)</f>
        <v>0</v>
      </c>
      <c r="AA231" s="184" cm="1">
        <f t="array" ref="AA231">IF($A231&lt;=time_horizon,INDEX(O$7:O$507,time_horizon-$A231+1),0)</f>
        <v>0</v>
      </c>
      <c r="AB231" s="184" cm="1">
        <f t="array" ref="AB231">IF($A231&lt;=time_horizon,INDEX(P$7:P$507,time_horizon-$A231+1),0)</f>
        <v>0</v>
      </c>
      <c r="AC231" s="184" cm="1">
        <f t="array" ref="AC231">IF($A231&lt;=time_horizon,INDEX(Q$7:Q$507,time_horizon-$A231+1),0)</f>
        <v>0</v>
      </c>
      <c r="AD231" s="185" cm="1">
        <f t="array" ref="AD231">IF($A231&lt;=time_horizon,INDEX(R$7:R$507,time_horizon-$A231+1),0)</f>
        <v>0</v>
      </c>
      <c r="AE231" s="17" cm="1">
        <f t="array" ref="AE231">IF($A231&lt;=time_horizon,INDEX(S$7:S$507,time_horizon-$A231+1),0)</f>
        <v>0</v>
      </c>
      <c r="AF231" s="17" cm="1">
        <f t="array" ref="AF231">IF($A231&lt;=time_horizon,INDEX(T$7:T$507,time_horizon-$A231+1),0)</f>
        <v>0</v>
      </c>
      <c r="AG231" s="17" cm="1">
        <f t="array" ref="AG231">IF($A231&lt;=time_horizon,INDEX(U$7:U$507,time_horizon-$A231+1),0)</f>
        <v>0</v>
      </c>
      <c r="AH231" s="17" cm="1">
        <f t="array" ref="AH231">IF($A231&lt;=time_horizon,INDEX(V$7:V$507,time_horizon-$A231+1),0)</f>
        <v>0</v>
      </c>
      <c r="AI231" s="17" cm="1">
        <f t="array" ref="AI231">IF($A231&lt;=time_horizon,INDEX(W$7:W$507,time_horizon-$A231+1),0)</f>
        <v>0</v>
      </c>
      <c r="AJ231" s="17">
        <f t="shared" si="45"/>
        <v>8.0822163213617543E-2</v>
      </c>
    </row>
    <row r="232" spans="1:36" x14ac:dyDescent="0.2">
      <c r="A232" s="96">
        <v>225</v>
      </c>
      <c r="B232" s="3">
        <f>inventory[[#This Row],[Integrated_rad_forcing]]</f>
        <v>5.1233141101570676E-10</v>
      </c>
      <c r="C232" s="3">
        <f>inventory[[#This Row],[Temp_change]]</f>
        <v>4.4325615709399602E-13</v>
      </c>
      <c r="E232" s="118">
        <f>inventory[[#This Row],[CO2_net]]+inventory[[#This Row],[CH4_net]]*GWP_CH4+inventory[[#This Row],[gas1_net]]*GWP_gas1+inventory[[#This Row],[gas2_net]]*GWP_gas2+inventory[[#This Row],[gas3_net]]*GWP_gas3</f>
        <v>4918.8111920297824</v>
      </c>
      <c r="F232" s="118">
        <f>inventory[[#This Row],[CO2_net]]+inventory[[#This Row],[CH4_net]]*GTP_CH4+inventory[[#This Row],[gas1_net]]*GTP_gas1+inventory[[#This Row],[gas2_net]]*GTP_gas2+inventory[[#This Row],[gas3_net]]*GTP_gas3</f>
        <v>2570.9331000621351</v>
      </c>
      <c r="G232" s="199">
        <f t="shared" si="46"/>
        <v>2960.6806429755602</v>
      </c>
      <c r="H232" s="200">
        <f t="shared" si="47"/>
        <v>853.83135854284751</v>
      </c>
      <c r="I232" s="201">
        <f t="shared" si="48"/>
        <v>5586.3721782726006</v>
      </c>
      <c r="J232" s="201">
        <f t="shared" si="49"/>
        <v>811.03037639124148</v>
      </c>
      <c r="K232" s="199">
        <f>K231+(inventory[[#This Row],[CO2_flux]]*Z232+inventory[[#This Row],[CH4_flux]]*AA232+inventory[[#This Row],[Gas1_flux]]*AB232+inventory[[#This Row],[Gas2_flux]]*AC232+inventory[[#This Row],[Gas3_flux]]*AD232+inventory[[#This Row],[Other_radfor]])/AGWP_CO2</f>
        <v>217.55715512859908</v>
      </c>
      <c r="L232" s="201">
        <f>L231+(inventory[[#This Row],[CO2_flux]]*AE232+inventory[[#This Row],[CH4_flux]]*AF232+inventory[[#This Row],[Gas1_flux]]*AG232+inventory[[#This Row],[Gas2_flux]]*AH232+inventory[[#This Row],[Gas3_flux]]*AI232+inventory[[#This Row],[Other_radfor]]*AJ232)/AGTP_CO2</f>
        <v>312.57320143698166</v>
      </c>
      <c r="N232" s="16">
        <v>1.7304514495045319E-13</v>
      </c>
      <c r="O232" s="16">
        <v>2.6186858321716515E-12</v>
      </c>
      <c r="P232" s="16">
        <f t="shared" si="40"/>
        <v>3.6452373253206649E-11</v>
      </c>
      <c r="Q232" s="16">
        <f t="shared" si="51"/>
        <v>-3.5199999999999995E-12</v>
      </c>
      <c r="R232" s="182">
        <f t="shared" si="51"/>
        <v>-3.5199999999999995E-12</v>
      </c>
      <c r="S232" s="16">
        <v>5.1913782816604324E-16</v>
      </c>
      <c r="T232" s="16">
        <v>1.6331230351338457E-15</v>
      </c>
      <c r="U232" s="24">
        <f t="shared" si="41"/>
        <v>6.474874341431883E-14</v>
      </c>
      <c r="V232" s="24">
        <f t="shared" si="42"/>
        <v>-2.1287976110413029E-15</v>
      </c>
      <c r="W232" s="24">
        <f t="shared" si="43"/>
        <v>1.2647833222237746E-14</v>
      </c>
      <c r="Y232" s="16">
        <f t="shared" si="44"/>
        <v>0</v>
      </c>
      <c r="Z232" s="187" cm="1">
        <f t="array" ref="Z232">IF($A232&lt;=time_horizon,INDEX(N$7:N$507,time_horizon-$A232+1),0)</f>
        <v>0</v>
      </c>
      <c r="AA232" s="184" cm="1">
        <f t="array" ref="AA232">IF($A232&lt;=time_horizon,INDEX(O$7:O$507,time_horizon-$A232+1),0)</f>
        <v>0</v>
      </c>
      <c r="AB232" s="184" cm="1">
        <f t="array" ref="AB232">IF($A232&lt;=time_horizon,INDEX(P$7:P$507,time_horizon-$A232+1),0)</f>
        <v>0</v>
      </c>
      <c r="AC232" s="184" cm="1">
        <f t="array" ref="AC232">IF($A232&lt;=time_horizon,INDEX(Q$7:Q$507,time_horizon-$A232+1),0)</f>
        <v>0</v>
      </c>
      <c r="AD232" s="185" cm="1">
        <f t="array" ref="AD232">IF($A232&lt;=time_horizon,INDEX(R$7:R$507,time_horizon-$A232+1),0)</f>
        <v>0</v>
      </c>
      <c r="AE232" s="17" cm="1">
        <f t="array" ref="AE232">IF($A232&lt;=time_horizon,INDEX(S$7:S$507,time_horizon-$A232+1),0)</f>
        <v>0</v>
      </c>
      <c r="AF232" s="17" cm="1">
        <f t="array" ref="AF232">IF($A232&lt;=time_horizon,INDEX(T$7:T$507,time_horizon-$A232+1),0)</f>
        <v>0</v>
      </c>
      <c r="AG232" s="17" cm="1">
        <f t="array" ref="AG232">IF($A232&lt;=time_horizon,INDEX(U$7:U$507,time_horizon-$A232+1),0)</f>
        <v>0</v>
      </c>
      <c r="AH232" s="17" cm="1">
        <f t="array" ref="AH232">IF($A232&lt;=time_horizon,INDEX(V$7:V$507,time_horizon-$A232+1),0)</f>
        <v>0</v>
      </c>
      <c r="AI232" s="17" cm="1">
        <f t="array" ref="AI232">IF($A232&lt;=time_horizon,INDEX(W$7:W$507,time_horizon-$A232+1),0)</f>
        <v>0</v>
      </c>
      <c r="AJ232" s="17">
        <f t="shared" si="45"/>
        <v>8.0822163213617543E-2</v>
      </c>
    </row>
    <row r="233" spans="1:36" x14ac:dyDescent="0.2">
      <c r="A233" s="96">
        <v>226</v>
      </c>
      <c r="B233" s="3">
        <f>inventory[[#This Row],[Integrated_rad_forcing]]</f>
        <v>5.1245922532893185E-10</v>
      </c>
      <c r="C233" s="3">
        <f>inventory[[#This Row],[Temp_change]]</f>
        <v>4.4100325632321265E-13</v>
      </c>
      <c r="E233" s="118">
        <f>inventory[[#This Row],[CO2_net]]+inventory[[#This Row],[CH4_net]]*GWP_CH4+inventory[[#This Row],[gas1_net]]*GWP_gas1+inventory[[#This Row],[gas2_net]]*GWP_gas2+inventory[[#This Row],[gas3_net]]*GWP_gas3</f>
        <v>4918.8111920297824</v>
      </c>
      <c r="F233" s="118">
        <f>inventory[[#This Row],[CO2_net]]+inventory[[#This Row],[CH4_net]]*GTP_CH4+inventory[[#This Row],[gas1_net]]*GTP_gas1+inventory[[#This Row],[gas2_net]]*GTP_gas2+inventory[[#This Row],[gas3_net]]*GTP_gas3</f>
        <v>2570.9331000621351</v>
      </c>
      <c r="G233" s="199">
        <f t="shared" si="46"/>
        <v>2951.1323883692994</v>
      </c>
      <c r="H233" s="200">
        <f t="shared" si="47"/>
        <v>849.62854255734385</v>
      </c>
      <c r="I233" s="201">
        <f t="shared" si="48"/>
        <v>5587.765843209073</v>
      </c>
      <c r="J233" s="201">
        <f t="shared" si="49"/>
        <v>806.90822054330113</v>
      </c>
      <c r="K233" s="199">
        <f>K232+(inventory[[#This Row],[CO2_flux]]*Z233+inventory[[#This Row],[CH4_flux]]*AA233+inventory[[#This Row],[Gas1_flux]]*AB233+inventory[[#This Row],[Gas2_flux]]*AC233+inventory[[#This Row],[Gas3_flux]]*AD233+inventory[[#This Row],[Other_radfor]])/AGWP_CO2</f>
        <v>217.55715512859908</v>
      </c>
      <c r="L233" s="201">
        <f>L232+(inventory[[#This Row],[CO2_flux]]*AE233+inventory[[#This Row],[CH4_flux]]*AF233+inventory[[#This Row],[Gas1_flux]]*AG233+inventory[[#This Row],[Gas2_flux]]*AH233+inventory[[#This Row],[Gas3_flux]]*AI233+inventory[[#This Row],[Other_radfor]]*AJ233)/AGTP_CO2</f>
        <v>312.57320143698166</v>
      </c>
      <c r="N233" s="16">
        <v>1.7364833490648664E-13</v>
      </c>
      <c r="O233" s="16">
        <v>2.6186858348441909E-12</v>
      </c>
      <c r="P233" s="16">
        <f t="shared" si="40"/>
        <v>3.6507721457452846E-11</v>
      </c>
      <c r="Q233" s="16">
        <f t="shared" si="51"/>
        <v>-3.5199999999999995E-12</v>
      </c>
      <c r="R233" s="182">
        <f t="shared" si="51"/>
        <v>-3.5199999999999995E-12</v>
      </c>
      <c r="S233" s="16">
        <v>5.1905419160685519E-16</v>
      </c>
      <c r="T233" s="16">
        <v>1.6291394047764715E-15</v>
      </c>
      <c r="U233" s="24">
        <f t="shared" si="41"/>
        <v>6.4430482086975535E-14</v>
      </c>
      <c r="V233" s="24">
        <f t="shared" si="42"/>
        <v>-2.1236054242554844E-15</v>
      </c>
      <c r="W233" s="24">
        <f t="shared" si="43"/>
        <v>1.2583027691537903E-14</v>
      </c>
      <c r="Y233" s="16">
        <f t="shared" si="44"/>
        <v>0</v>
      </c>
      <c r="Z233" s="187" cm="1">
        <f t="array" ref="Z233">IF($A233&lt;=time_horizon,INDEX(N$7:N$507,time_horizon-$A233+1),0)</f>
        <v>0</v>
      </c>
      <c r="AA233" s="184" cm="1">
        <f t="array" ref="AA233">IF($A233&lt;=time_horizon,INDEX(O$7:O$507,time_horizon-$A233+1),0)</f>
        <v>0</v>
      </c>
      <c r="AB233" s="184" cm="1">
        <f t="array" ref="AB233">IF($A233&lt;=time_horizon,INDEX(P$7:P$507,time_horizon-$A233+1),0)</f>
        <v>0</v>
      </c>
      <c r="AC233" s="184" cm="1">
        <f t="array" ref="AC233">IF($A233&lt;=time_horizon,INDEX(Q$7:Q$507,time_horizon-$A233+1),0)</f>
        <v>0</v>
      </c>
      <c r="AD233" s="185" cm="1">
        <f t="array" ref="AD233">IF($A233&lt;=time_horizon,INDEX(R$7:R$507,time_horizon-$A233+1),0)</f>
        <v>0</v>
      </c>
      <c r="AE233" s="17" cm="1">
        <f t="array" ref="AE233">IF($A233&lt;=time_horizon,INDEX(S$7:S$507,time_horizon-$A233+1),0)</f>
        <v>0</v>
      </c>
      <c r="AF233" s="17" cm="1">
        <f t="array" ref="AF233">IF($A233&lt;=time_horizon,INDEX(T$7:T$507,time_horizon-$A233+1),0)</f>
        <v>0</v>
      </c>
      <c r="AG233" s="17" cm="1">
        <f t="array" ref="AG233">IF($A233&lt;=time_horizon,INDEX(U$7:U$507,time_horizon-$A233+1),0)</f>
        <v>0</v>
      </c>
      <c r="AH233" s="17" cm="1">
        <f t="array" ref="AH233">IF($A233&lt;=time_horizon,INDEX(V$7:V$507,time_horizon-$A233+1),0)</f>
        <v>0</v>
      </c>
      <c r="AI233" s="17" cm="1">
        <f t="array" ref="AI233">IF($A233&lt;=time_horizon,INDEX(W$7:W$507,time_horizon-$A233+1),0)</f>
        <v>0</v>
      </c>
      <c r="AJ233" s="17">
        <f t="shared" si="45"/>
        <v>8.0822163213617543E-2</v>
      </c>
    </row>
    <row r="234" spans="1:36" x14ac:dyDescent="0.2">
      <c r="A234" s="96">
        <v>227</v>
      </c>
      <c r="B234" s="3">
        <f>inventory[[#This Row],[Integrated_rad_forcing]]</f>
        <v>5.1258502178864648E-10</v>
      </c>
      <c r="C234" s="3">
        <f>inventory[[#This Row],[Temp_change]]</f>
        <v>4.3877946084846582E-13</v>
      </c>
      <c r="E234" s="118">
        <f>inventory[[#This Row],[CO2_net]]+inventory[[#This Row],[CH4_net]]*GWP_CH4+inventory[[#This Row],[gas1_net]]*GWP_gas1+inventory[[#This Row],[gas2_net]]*GWP_gas2+inventory[[#This Row],[gas3_net]]*GWP_gas3</f>
        <v>4918.8111920297824</v>
      </c>
      <c r="F234" s="118">
        <f>inventory[[#This Row],[CO2_net]]+inventory[[#This Row],[CH4_net]]*GTP_CH4+inventory[[#This Row],[gas1_net]]*GTP_gas1+inventory[[#This Row],[gas2_net]]*GTP_gas2+inventory[[#This Row],[gas3_net]]*GTP_gas3</f>
        <v>2570.9331000621351</v>
      </c>
      <c r="G234" s="199">
        <f t="shared" si="46"/>
        <v>2941.6485985201498</v>
      </c>
      <c r="H234" s="200">
        <f t="shared" si="47"/>
        <v>845.48014421099822</v>
      </c>
      <c r="I234" s="201">
        <f t="shared" si="48"/>
        <v>5589.1375058234762</v>
      </c>
      <c r="J234" s="201">
        <f t="shared" si="49"/>
        <v>802.83931895663102</v>
      </c>
      <c r="K234" s="199">
        <f>K233+(inventory[[#This Row],[CO2_flux]]*Z234+inventory[[#This Row],[CH4_flux]]*AA234+inventory[[#This Row],[Gas1_flux]]*AB234+inventory[[#This Row],[Gas2_flux]]*AC234+inventory[[#This Row],[Gas3_flux]]*AD234+inventory[[#This Row],[Other_radfor]])/AGWP_CO2</f>
        <v>217.55715512859908</v>
      </c>
      <c r="L234" s="201">
        <f>L233+(inventory[[#This Row],[CO2_flux]]*AE234+inventory[[#This Row],[CH4_flux]]*AF234+inventory[[#This Row],[Gas1_flux]]*AG234+inventory[[#This Row],[Gas2_flux]]*AH234+inventory[[#This Row],[Gas3_flux]]*AI234+inventory[[#This Row],[Other_radfor]]*AJ234)/AGTP_CO2</f>
        <v>312.57320143698166</v>
      </c>
      <c r="N234" s="16">
        <v>1.7425093603855735E-13</v>
      </c>
      <c r="O234" s="16">
        <v>2.6186858373096645E-12</v>
      </c>
      <c r="P234" s="16">
        <f t="shared" si="40"/>
        <v>3.6562614123505508E-11</v>
      </c>
      <c r="Q234" s="16">
        <f t="shared" si="51"/>
        <v>-3.5199999999999995E-12</v>
      </c>
      <c r="R234" s="182">
        <f t="shared" si="51"/>
        <v>-3.5199999999999995E-12</v>
      </c>
      <c r="S234" s="16">
        <v>5.1897074562044817E-16</v>
      </c>
      <c r="T234" s="16">
        <v>1.6251655219937092E-15</v>
      </c>
      <c r="U234" s="24">
        <f t="shared" si="41"/>
        <v>6.4114316650268934E-14</v>
      </c>
      <c r="V234" s="24">
        <f t="shared" si="42"/>
        <v>-2.1184259013411877E-15</v>
      </c>
      <c r="W234" s="24">
        <f t="shared" si="43"/>
        <v>1.2519126504128883E-14</v>
      </c>
      <c r="Y234" s="16">
        <f t="shared" si="44"/>
        <v>0</v>
      </c>
      <c r="Z234" s="187" cm="1">
        <f t="array" ref="Z234">IF($A234&lt;=time_horizon,INDEX(N$7:N$507,time_horizon-$A234+1),0)</f>
        <v>0</v>
      </c>
      <c r="AA234" s="184" cm="1">
        <f t="array" ref="AA234">IF($A234&lt;=time_horizon,INDEX(O$7:O$507,time_horizon-$A234+1),0)</f>
        <v>0</v>
      </c>
      <c r="AB234" s="184" cm="1">
        <f t="array" ref="AB234">IF($A234&lt;=time_horizon,INDEX(P$7:P$507,time_horizon-$A234+1),0)</f>
        <v>0</v>
      </c>
      <c r="AC234" s="184" cm="1">
        <f t="array" ref="AC234">IF($A234&lt;=time_horizon,INDEX(Q$7:Q$507,time_horizon-$A234+1),0)</f>
        <v>0</v>
      </c>
      <c r="AD234" s="185" cm="1">
        <f t="array" ref="AD234">IF($A234&lt;=time_horizon,INDEX(R$7:R$507,time_horizon-$A234+1),0)</f>
        <v>0</v>
      </c>
      <c r="AE234" s="17" cm="1">
        <f t="array" ref="AE234">IF($A234&lt;=time_horizon,INDEX(S$7:S$507,time_horizon-$A234+1),0)</f>
        <v>0</v>
      </c>
      <c r="AF234" s="17" cm="1">
        <f t="array" ref="AF234">IF($A234&lt;=time_horizon,INDEX(T$7:T$507,time_horizon-$A234+1),0)</f>
        <v>0</v>
      </c>
      <c r="AG234" s="17" cm="1">
        <f t="array" ref="AG234">IF($A234&lt;=time_horizon,INDEX(U$7:U$507,time_horizon-$A234+1),0)</f>
        <v>0</v>
      </c>
      <c r="AH234" s="17" cm="1">
        <f t="array" ref="AH234">IF($A234&lt;=time_horizon,INDEX(V$7:V$507,time_horizon-$A234+1),0)</f>
        <v>0</v>
      </c>
      <c r="AI234" s="17" cm="1">
        <f t="array" ref="AI234">IF($A234&lt;=time_horizon,INDEX(W$7:W$507,time_horizon-$A234+1),0)</f>
        <v>0</v>
      </c>
      <c r="AJ234" s="17">
        <f t="shared" si="45"/>
        <v>8.0822163213617543E-2</v>
      </c>
    </row>
    <row r="235" spans="1:36" x14ac:dyDescent="0.2">
      <c r="A235" s="96">
        <v>228</v>
      </c>
      <c r="B235" s="3">
        <f>inventory[[#This Row],[Integrated_rad_forcing]]</f>
        <v>5.1270883845335308E-10</v>
      </c>
      <c r="C235" s="3">
        <f>inventory[[#This Row],[Temp_change]]</f>
        <v>4.36584198896685E-13</v>
      </c>
      <c r="E235" s="118">
        <f>inventory[[#This Row],[CO2_net]]+inventory[[#This Row],[CH4_net]]*GWP_CH4+inventory[[#This Row],[gas1_net]]*GWP_gas1+inventory[[#This Row],[gas2_net]]*GWP_gas2+inventory[[#This Row],[gas3_net]]*GWP_gas3</f>
        <v>4918.8111920297824</v>
      </c>
      <c r="F235" s="118">
        <f>inventory[[#This Row],[CO2_net]]+inventory[[#This Row],[CH4_net]]*GTP_CH4+inventory[[#This Row],[gas1_net]]*GTP_gas1+inventory[[#This Row],[gas2_net]]*GTP_gas2+inventory[[#This Row],[gas3_net]]*GTP_gas3</f>
        <v>2570.9331000621351</v>
      </c>
      <c r="G235" s="199">
        <f t="shared" si="46"/>
        <v>2932.2286923291531</v>
      </c>
      <c r="H235" s="200">
        <f t="shared" si="47"/>
        <v>841.38511451655745</v>
      </c>
      <c r="I235" s="201">
        <f t="shared" si="48"/>
        <v>5590.4875810990725</v>
      </c>
      <c r="J235" s="201">
        <f t="shared" si="49"/>
        <v>798.82262545212859</v>
      </c>
      <c r="K235" s="199">
        <f>K234+(inventory[[#This Row],[CO2_flux]]*Z235+inventory[[#This Row],[CH4_flux]]*AA235+inventory[[#This Row],[Gas1_flux]]*AB235+inventory[[#This Row],[Gas2_flux]]*AC235+inventory[[#This Row],[Gas3_flux]]*AD235+inventory[[#This Row],[Other_radfor]])/AGWP_CO2</f>
        <v>217.55715512859908</v>
      </c>
      <c r="L235" s="201">
        <f>L234+(inventory[[#This Row],[CO2_flux]]*AE235+inventory[[#This Row],[CH4_flux]]*AF235+inventory[[#This Row],[Gas1_flux]]*AG235+inventory[[#This Row],[Gas2_flux]]*AH235+inventory[[#This Row],[Gas3_flux]]*AI235+inventory[[#This Row],[Other_radfor]]*AJ235)/AGTP_CO2</f>
        <v>312.57320143698166</v>
      </c>
      <c r="N235" s="16">
        <v>1.7485295052006799E-13</v>
      </c>
      <c r="O235" s="16">
        <v>2.6186858395841155E-12</v>
      </c>
      <c r="P235" s="16">
        <f t="shared" si="40"/>
        <v>3.661705500062892E-11</v>
      </c>
      <c r="Q235" s="16">
        <f t="shared" si="51"/>
        <v>-3.5199999999999995E-12</v>
      </c>
      <c r="R235" s="182">
        <f t="shared" si="51"/>
        <v>-3.5199999999999995E-12</v>
      </c>
      <c r="S235" s="16">
        <v>5.1888747657193492E-16</v>
      </c>
      <c r="T235" s="16">
        <v>1.6212013605779628E-15</v>
      </c>
      <c r="U235" s="24">
        <f t="shared" si="41"/>
        <v>6.380023113106893E-14</v>
      </c>
      <c r="V235" s="24">
        <f t="shared" si="42"/>
        <v>-2.1132590114100839E-15</v>
      </c>
      <c r="W235" s="24">
        <f t="shared" si="43"/>
        <v>1.2456111053182272E-14</v>
      </c>
      <c r="Y235" s="16">
        <f t="shared" si="44"/>
        <v>0</v>
      </c>
      <c r="Z235" s="187" cm="1">
        <f t="array" ref="Z235">IF($A235&lt;=time_horizon,INDEX(N$7:N$507,time_horizon-$A235+1),0)</f>
        <v>0</v>
      </c>
      <c r="AA235" s="184" cm="1">
        <f t="array" ref="AA235">IF($A235&lt;=time_horizon,INDEX(O$7:O$507,time_horizon-$A235+1),0)</f>
        <v>0</v>
      </c>
      <c r="AB235" s="184" cm="1">
        <f t="array" ref="AB235">IF($A235&lt;=time_horizon,INDEX(P$7:P$507,time_horizon-$A235+1),0)</f>
        <v>0</v>
      </c>
      <c r="AC235" s="184" cm="1">
        <f t="array" ref="AC235">IF($A235&lt;=time_horizon,INDEX(Q$7:Q$507,time_horizon-$A235+1),0)</f>
        <v>0</v>
      </c>
      <c r="AD235" s="185" cm="1">
        <f t="array" ref="AD235">IF($A235&lt;=time_horizon,INDEX(R$7:R$507,time_horizon-$A235+1),0)</f>
        <v>0</v>
      </c>
      <c r="AE235" s="17" cm="1">
        <f t="array" ref="AE235">IF($A235&lt;=time_horizon,INDEX(S$7:S$507,time_horizon-$A235+1),0)</f>
        <v>0</v>
      </c>
      <c r="AF235" s="17" cm="1">
        <f t="array" ref="AF235">IF($A235&lt;=time_horizon,INDEX(T$7:T$507,time_horizon-$A235+1),0)</f>
        <v>0</v>
      </c>
      <c r="AG235" s="17" cm="1">
        <f t="array" ref="AG235">IF($A235&lt;=time_horizon,INDEX(U$7:U$507,time_horizon-$A235+1),0)</f>
        <v>0</v>
      </c>
      <c r="AH235" s="17" cm="1">
        <f t="array" ref="AH235">IF($A235&lt;=time_horizon,INDEX(V$7:V$507,time_horizon-$A235+1),0)</f>
        <v>0</v>
      </c>
      <c r="AI235" s="17" cm="1">
        <f t="array" ref="AI235">IF($A235&lt;=time_horizon,INDEX(W$7:W$507,time_horizon-$A235+1),0)</f>
        <v>0</v>
      </c>
      <c r="AJ235" s="17">
        <f t="shared" si="45"/>
        <v>8.0822163213617543E-2</v>
      </c>
    </row>
    <row r="236" spans="1:36" x14ac:dyDescent="0.2">
      <c r="A236" s="96">
        <v>229</v>
      </c>
      <c r="B236" s="3">
        <f>inventory[[#This Row],[Integrated_rad_forcing]]</f>
        <v>5.1283071259673184E-10</v>
      </c>
      <c r="C236" s="3">
        <f>inventory[[#This Row],[Temp_change]]</f>
        <v>4.3441691094629219E-13</v>
      </c>
      <c r="E236" s="118">
        <f>inventory[[#This Row],[CO2_net]]+inventory[[#This Row],[CH4_net]]*GWP_CH4+inventory[[#This Row],[gas1_net]]*GWP_gas1+inventory[[#This Row],[gas2_net]]*GWP_gas2+inventory[[#This Row],[gas3_net]]*GWP_gas3</f>
        <v>4918.8111920297824</v>
      </c>
      <c r="F236" s="118">
        <f>inventory[[#This Row],[CO2_net]]+inventory[[#This Row],[CH4_net]]*GTP_CH4+inventory[[#This Row],[gas1_net]]*GTP_gas1+inventory[[#This Row],[gas2_net]]*GTP_gas2+inventory[[#This Row],[gas3_net]]*GTP_gas3</f>
        <v>2570.9331000621351</v>
      </c>
      <c r="G236" s="199">
        <f t="shared" si="46"/>
        <v>2922.8720943520625</v>
      </c>
      <c r="H236" s="200">
        <f t="shared" si="47"/>
        <v>837.34242620207397</v>
      </c>
      <c r="I236" s="201">
        <f t="shared" si="48"/>
        <v>5591.8164754615555</v>
      </c>
      <c r="J236" s="201">
        <f t="shared" si="49"/>
        <v>794.85711626737395</v>
      </c>
      <c r="K236" s="199">
        <f>K235+(inventory[[#This Row],[CO2_flux]]*Z236+inventory[[#This Row],[CH4_flux]]*AA236+inventory[[#This Row],[Gas1_flux]]*AB236+inventory[[#This Row],[Gas2_flux]]*AC236+inventory[[#This Row],[Gas3_flux]]*AD236+inventory[[#This Row],[Other_radfor]])/AGWP_CO2</f>
        <v>217.55715512859908</v>
      </c>
      <c r="L236" s="201">
        <f>L235+(inventory[[#This Row],[CO2_flux]]*AE236+inventory[[#This Row],[CH4_flux]]*AF236+inventory[[#This Row],[Gas1_flux]]*AG236+inventory[[#This Row],[Gas2_flux]]*AH236+inventory[[#This Row],[Gas3_flux]]*AI236+inventory[[#This Row],[Other_radfor]]*AJ236)/AGTP_CO2</f>
        <v>312.57320143698166</v>
      </c>
      <c r="N236" s="16">
        <v>1.7545438050049717E-13</v>
      </c>
      <c r="O236" s="16">
        <v>2.6186858416823444E-12</v>
      </c>
      <c r="P236" s="16">
        <f t="shared" si="40"/>
        <v>3.6671047807229415E-11</v>
      </c>
      <c r="Q236" s="16">
        <f t="shared" si="51"/>
        <v>-3.5199999999999995E-12</v>
      </c>
      <c r="R236" s="182">
        <f t="shared" si="51"/>
        <v>-3.5199999999999995E-12</v>
      </c>
      <c r="S236" s="16">
        <v>5.1880437124949323E-16</v>
      </c>
      <c r="T236" s="16">
        <v>1.6172468945740194E-15</v>
      </c>
      <c r="U236" s="24">
        <f t="shared" si="41"/>
        <v>6.3488209684596342E-14</v>
      </c>
      <c r="V236" s="24">
        <f t="shared" si="42"/>
        <v>-2.1081047236492765E-15</v>
      </c>
      <c r="W236" s="24">
        <f t="shared" si="43"/>
        <v>1.239396313770144E-14</v>
      </c>
      <c r="Y236" s="16">
        <f t="shared" si="44"/>
        <v>0</v>
      </c>
      <c r="Z236" s="187" cm="1">
        <f t="array" ref="Z236">IF($A236&lt;=time_horizon,INDEX(N$7:N$507,time_horizon-$A236+1),0)</f>
        <v>0</v>
      </c>
      <c r="AA236" s="184" cm="1">
        <f t="array" ref="AA236">IF($A236&lt;=time_horizon,INDEX(O$7:O$507,time_horizon-$A236+1),0)</f>
        <v>0</v>
      </c>
      <c r="AB236" s="184" cm="1">
        <f t="array" ref="AB236">IF($A236&lt;=time_horizon,INDEX(P$7:P$507,time_horizon-$A236+1),0)</f>
        <v>0</v>
      </c>
      <c r="AC236" s="184" cm="1">
        <f t="array" ref="AC236">IF($A236&lt;=time_horizon,INDEX(Q$7:Q$507,time_horizon-$A236+1),0)</f>
        <v>0</v>
      </c>
      <c r="AD236" s="185" cm="1">
        <f t="array" ref="AD236">IF($A236&lt;=time_horizon,INDEX(R$7:R$507,time_horizon-$A236+1),0)</f>
        <v>0</v>
      </c>
      <c r="AE236" s="17" cm="1">
        <f t="array" ref="AE236">IF($A236&lt;=time_horizon,INDEX(S$7:S$507,time_horizon-$A236+1),0)</f>
        <v>0</v>
      </c>
      <c r="AF236" s="17" cm="1">
        <f t="array" ref="AF236">IF($A236&lt;=time_horizon,INDEX(T$7:T$507,time_horizon-$A236+1),0)</f>
        <v>0</v>
      </c>
      <c r="AG236" s="17" cm="1">
        <f t="array" ref="AG236">IF($A236&lt;=time_horizon,INDEX(U$7:U$507,time_horizon-$A236+1),0)</f>
        <v>0</v>
      </c>
      <c r="AH236" s="17" cm="1">
        <f t="array" ref="AH236">IF($A236&lt;=time_horizon,INDEX(V$7:V$507,time_horizon-$A236+1),0)</f>
        <v>0</v>
      </c>
      <c r="AI236" s="17" cm="1">
        <f t="array" ref="AI236">IF($A236&lt;=time_horizon,INDEX(W$7:W$507,time_horizon-$A236+1),0)</f>
        <v>0</v>
      </c>
      <c r="AJ236" s="17">
        <f t="shared" si="45"/>
        <v>8.0822163213617543E-2</v>
      </c>
    </row>
    <row r="237" spans="1:36" x14ac:dyDescent="0.2">
      <c r="A237" s="96">
        <v>230</v>
      </c>
      <c r="B237" s="3">
        <f>inventory[[#This Row],[Integrated_rad_forcing]]</f>
        <v>5.1295068072446536E-10</v>
      </c>
      <c r="C237" s="3">
        <f>inventory[[#This Row],[Temp_change]]</f>
        <v>4.3227704945992898E-13</v>
      </c>
      <c r="E237" s="118">
        <f>inventory[[#This Row],[CO2_net]]+inventory[[#This Row],[CH4_net]]*GWP_CH4+inventory[[#This Row],[gas1_net]]*GWP_gas1+inventory[[#This Row],[gas2_net]]*GWP_gas2+inventory[[#This Row],[gas3_net]]*GWP_gas3</f>
        <v>4918.8111920297824</v>
      </c>
      <c r="F237" s="118">
        <f>inventory[[#This Row],[CO2_net]]+inventory[[#This Row],[CH4_net]]*GTP_CH4+inventory[[#This Row],[gas1_net]]*GTP_gas1+inventory[[#This Row],[gas2_net]]*GTP_gas2+inventory[[#This Row],[gas3_net]]*GTP_gas3</f>
        <v>2570.9331000621351</v>
      </c>
      <c r="G237" s="199">
        <f t="shared" si="46"/>
        <v>2913.5782347556892</v>
      </c>
      <c r="H237" s="200">
        <f t="shared" si="47"/>
        <v>833.35107326532761</v>
      </c>
      <c r="I237" s="201">
        <f t="shared" si="48"/>
        <v>5593.1245869625109</v>
      </c>
      <c r="J237" s="201">
        <f t="shared" si="49"/>
        <v>790.94178956759788</v>
      </c>
      <c r="K237" s="199">
        <f>K236+(inventory[[#This Row],[CO2_flux]]*Z237+inventory[[#This Row],[CH4_flux]]*AA237+inventory[[#This Row],[Gas1_flux]]*AB237+inventory[[#This Row],[Gas2_flux]]*AC237+inventory[[#This Row],[Gas3_flux]]*AD237+inventory[[#This Row],[Other_radfor]])/AGWP_CO2</f>
        <v>217.55715512859908</v>
      </c>
      <c r="L237" s="201">
        <f>L236+(inventory[[#This Row],[CO2_flux]]*AE237+inventory[[#This Row],[CH4_flux]]*AF237+inventory[[#This Row],[Gas1_flux]]*AG237+inventory[[#This Row],[Gas2_flux]]*AH237+inventory[[#This Row],[Gas3_flux]]*AI237+inventory[[#This Row],[Other_radfor]]*AJ237)/AGTP_CO2</f>
        <v>312.57320143698166</v>
      </c>
      <c r="N237" s="16">
        <v>1.7605522810595733E-13</v>
      </c>
      <c r="O237" s="16">
        <v>2.6186858436180044E-12</v>
      </c>
      <c r="P237" s="16">
        <f t="shared" si="40"/>
        <v>3.6724596231109314E-11</v>
      </c>
      <c r="Q237" s="16">
        <f t="shared" si="51"/>
        <v>-3.5199999999999995E-12</v>
      </c>
      <c r="R237" s="182">
        <f t="shared" si="51"/>
        <v>-3.5199999999999995E-12</v>
      </c>
      <c r="S237" s="16">
        <v>5.1872141685272406E-16</v>
      </c>
      <c r="T237" s="16">
        <v>1.6133020982638387E-15</v>
      </c>
      <c r="U237" s="24">
        <f t="shared" si="41"/>
        <v>6.3178236593374046E-14</v>
      </c>
      <c r="V237" s="24">
        <f t="shared" si="42"/>
        <v>-2.1029630073211084E-15</v>
      </c>
      <c r="W237" s="24">
        <f t="shared" si="43"/>
        <v>1.2332664953610073E-14</v>
      </c>
      <c r="Y237" s="16">
        <f t="shared" si="44"/>
        <v>0</v>
      </c>
      <c r="Z237" s="187" cm="1">
        <f t="array" ref="Z237">IF($A237&lt;=time_horizon,INDEX(N$7:N$507,time_horizon-$A237+1),0)</f>
        <v>0</v>
      </c>
      <c r="AA237" s="184" cm="1">
        <f t="array" ref="AA237">IF($A237&lt;=time_horizon,INDEX(O$7:O$507,time_horizon-$A237+1),0)</f>
        <v>0</v>
      </c>
      <c r="AB237" s="184" cm="1">
        <f t="array" ref="AB237">IF($A237&lt;=time_horizon,INDEX(P$7:P$507,time_horizon-$A237+1),0)</f>
        <v>0</v>
      </c>
      <c r="AC237" s="184" cm="1">
        <f t="array" ref="AC237">IF($A237&lt;=time_horizon,INDEX(Q$7:Q$507,time_horizon-$A237+1),0)</f>
        <v>0</v>
      </c>
      <c r="AD237" s="185" cm="1">
        <f t="array" ref="AD237">IF($A237&lt;=time_horizon,INDEX(R$7:R$507,time_horizon-$A237+1),0)</f>
        <v>0</v>
      </c>
      <c r="AE237" s="17" cm="1">
        <f t="array" ref="AE237">IF($A237&lt;=time_horizon,INDEX(S$7:S$507,time_horizon-$A237+1),0)</f>
        <v>0</v>
      </c>
      <c r="AF237" s="17" cm="1">
        <f t="array" ref="AF237">IF($A237&lt;=time_horizon,INDEX(T$7:T$507,time_horizon-$A237+1),0)</f>
        <v>0</v>
      </c>
      <c r="AG237" s="17" cm="1">
        <f t="array" ref="AG237">IF($A237&lt;=time_horizon,INDEX(U$7:U$507,time_horizon-$A237+1),0)</f>
        <v>0</v>
      </c>
      <c r="AH237" s="17" cm="1">
        <f t="array" ref="AH237">IF($A237&lt;=time_horizon,INDEX(V$7:V$507,time_horizon-$A237+1),0)</f>
        <v>0</v>
      </c>
      <c r="AI237" s="17" cm="1">
        <f t="array" ref="AI237">IF($A237&lt;=time_horizon,INDEX(W$7:W$507,time_horizon-$A237+1),0)</f>
        <v>0</v>
      </c>
      <c r="AJ237" s="17">
        <f t="shared" si="45"/>
        <v>8.0822163213617543E-2</v>
      </c>
    </row>
    <row r="238" spans="1:36" x14ac:dyDescent="0.2">
      <c r="A238" s="96">
        <v>231</v>
      </c>
      <c r="B238" s="3">
        <f>inventory[[#This Row],[Integrated_rad_forcing]]</f>
        <v>5.1306877859069539E-10</v>
      </c>
      <c r="C238" s="3">
        <f>inventory[[#This Row],[Temp_change]]</f>
        <v>4.3016407862304289E-13</v>
      </c>
      <c r="E238" s="118">
        <f>inventory[[#This Row],[CO2_net]]+inventory[[#This Row],[CH4_net]]*GWP_CH4+inventory[[#This Row],[gas1_net]]*GWP_gas1+inventory[[#This Row],[gas2_net]]*GWP_gas2+inventory[[#This Row],[gas3_net]]*GWP_gas3</f>
        <v>4918.8111920297824</v>
      </c>
      <c r="F238" s="118">
        <f>inventory[[#This Row],[CO2_net]]+inventory[[#This Row],[CH4_net]]*GTP_CH4+inventory[[#This Row],[gas1_net]]*GTP_gas1+inventory[[#This Row],[gas2_net]]*GTP_gas2+inventory[[#This Row],[gas3_net]]*GTP_gas3</f>
        <v>2570.9331000621351</v>
      </c>
      <c r="G238" s="199">
        <f t="shared" si="46"/>
        <v>2904.3465492740238</v>
      </c>
      <c r="H238" s="200">
        <f t="shared" si="47"/>
        <v>829.41007053682961</v>
      </c>
      <c r="I238" s="201">
        <f t="shared" si="48"/>
        <v>5594.4123054588499</v>
      </c>
      <c r="J238" s="201">
        <f t="shared" si="49"/>
        <v>787.07566496737024</v>
      </c>
      <c r="K238" s="199">
        <f>K237+(inventory[[#This Row],[CO2_flux]]*Z238+inventory[[#This Row],[CH4_flux]]*AA238+inventory[[#This Row],[Gas1_flux]]*AB238+inventory[[#This Row],[Gas2_flux]]*AC238+inventory[[#This Row],[Gas3_flux]]*AD238+inventory[[#This Row],[Other_radfor]])/AGWP_CO2</f>
        <v>217.55715512859908</v>
      </c>
      <c r="L238" s="201">
        <f>L237+(inventory[[#This Row],[CO2_flux]]*AE238+inventory[[#This Row],[CH4_flux]]*AF238+inventory[[#This Row],[Gas1_flux]]*AG238+inventory[[#This Row],[Gas2_flux]]*AH238+inventory[[#This Row],[Gas3_flux]]*AI238+inventory[[#This Row],[Other_radfor]]*AJ238)/AGTP_CO2</f>
        <v>312.57320143698166</v>
      </c>
      <c r="N238" s="16">
        <v>1.7665549543973776E-13</v>
      </c>
      <c r="O238" s="16">
        <v>2.6186858454036914E-12</v>
      </c>
      <c r="P238" s="16">
        <f t="shared" si="40"/>
        <v>3.6777703929718832E-11</v>
      </c>
      <c r="Q238" s="16">
        <f t="shared" si="51"/>
        <v>-3.5199999999999995E-12</v>
      </c>
      <c r="R238" s="182">
        <f t="shared" si="51"/>
        <v>-3.5199999999999995E-12</v>
      </c>
      <c r="S238" s="16">
        <v>5.1863860098132437E-16</v>
      </c>
      <c r="T238" s="16">
        <v>1.6093669461525062E-15</v>
      </c>
      <c r="U238" s="24">
        <f t="shared" si="41"/>
        <v>6.2870296266186886E-14</v>
      </c>
      <c r="V238" s="24">
        <f t="shared" si="42"/>
        <v>-2.0978338317629666E-15</v>
      </c>
      <c r="W238" s="24">
        <f t="shared" si="43"/>
        <v>1.2272199085036548E-14</v>
      </c>
      <c r="Y238" s="16">
        <f t="shared" si="44"/>
        <v>0</v>
      </c>
      <c r="Z238" s="187" cm="1">
        <f t="array" ref="Z238">IF($A238&lt;=time_horizon,INDEX(N$7:N$507,time_horizon-$A238+1),0)</f>
        <v>0</v>
      </c>
      <c r="AA238" s="184" cm="1">
        <f t="array" ref="AA238">IF($A238&lt;=time_horizon,INDEX(O$7:O$507,time_horizon-$A238+1),0)</f>
        <v>0</v>
      </c>
      <c r="AB238" s="184" cm="1">
        <f t="array" ref="AB238">IF($A238&lt;=time_horizon,INDEX(P$7:P$507,time_horizon-$A238+1),0)</f>
        <v>0</v>
      </c>
      <c r="AC238" s="184" cm="1">
        <f t="array" ref="AC238">IF($A238&lt;=time_horizon,INDEX(Q$7:Q$507,time_horizon-$A238+1),0)</f>
        <v>0</v>
      </c>
      <c r="AD238" s="185" cm="1">
        <f t="array" ref="AD238">IF($A238&lt;=time_horizon,INDEX(R$7:R$507,time_horizon-$A238+1),0)</f>
        <v>0</v>
      </c>
      <c r="AE238" s="17" cm="1">
        <f t="array" ref="AE238">IF($A238&lt;=time_horizon,INDEX(S$7:S$507,time_horizon-$A238+1),0)</f>
        <v>0</v>
      </c>
      <c r="AF238" s="17" cm="1">
        <f t="array" ref="AF238">IF($A238&lt;=time_horizon,INDEX(T$7:T$507,time_horizon-$A238+1),0)</f>
        <v>0</v>
      </c>
      <c r="AG238" s="17" cm="1">
        <f t="array" ref="AG238">IF($A238&lt;=time_horizon,INDEX(U$7:U$507,time_horizon-$A238+1),0)</f>
        <v>0</v>
      </c>
      <c r="AH238" s="17" cm="1">
        <f t="array" ref="AH238">IF($A238&lt;=time_horizon,INDEX(V$7:V$507,time_horizon-$A238+1),0)</f>
        <v>0</v>
      </c>
      <c r="AI238" s="17" cm="1">
        <f t="array" ref="AI238">IF($A238&lt;=time_horizon,INDEX(W$7:W$507,time_horizon-$A238+1),0)</f>
        <v>0</v>
      </c>
      <c r="AJ238" s="17">
        <f t="shared" si="45"/>
        <v>8.0822163213617543E-2</v>
      </c>
    </row>
    <row r="239" spans="1:36" x14ac:dyDescent="0.2">
      <c r="A239" s="96">
        <v>232</v>
      </c>
      <c r="B239" s="3">
        <f>inventory[[#This Row],[Integrated_rad_forcing]]</f>
        <v>5.1318504121412381E-10</v>
      </c>
      <c r="C239" s="3">
        <f>inventory[[#This Row],[Temp_change]]</f>
        <v>4.2807747408820562E-13</v>
      </c>
      <c r="E239" s="118">
        <f>inventory[[#This Row],[CO2_net]]+inventory[[#This Row],[CH4_net]]*GWP_CH4+inventory[[#This Row],[gas1_net]]*GWP_gas1+inventory[[#This Row],[gas2_net]]*GWP_gas2+inventory[[#This Row],[gas3_net]]*GWP_gas3</f>
        <v>4918.8111920297824</v>
      </c>
      <c r="F239" s="118">
        <f>inventory[[#This Row],[CO2_net]]+inventory[[#This Row],[CH4_net]]*GTP_CH4+inventory[[#This Row],[gas1_net]]*GTP_gas1+inventory[[#This Row],[gas2_net]]*GTP_gas2+inventory[[#This Row],[gas3_net]]*GTP_gas3</f>
        <v>2570.9331000621351</v>
      </c>
      <c r="G239" s="199">
        <f t="shared" si="46"/>
        <v>2895.1764791641804</v>
      </c>
      <c r="H239" s="200">
        <f t="shared" si="47"/>
        <v>825.51845325127681</v>
      </c>
      <c r="I239" s="201">
        <f t="shared" si="48"/>
        <v>5595.6800127883807</v>
      </c>
      <c r="J239" s="201">
        <f t="shared" si="49"/>
        <v>783.25778306277698</v>
      </c>
      <c r="K239" s="199">
        <f>K238+(inventory[[#This Row],[CO2_flux]]*Z239+inventory[[#This Row],[CH4_flux]]*AA239+inventory[[#This Row],[Gas1_flux]]*AB239+inventory[[#This Row],[Gas2_flux]]*AC239+inventory[[#This Row],[Gas3_flux]]*AD239+inventory[[#This Row],[Other_radfor]])/AGWP_CO2</f>
        <v>217.55715512859908</v>
      </c>
      <c r="L239" s="201">
        <f>L238+(inventory[[#This Row],[CO2_flux]]*AE239+inventory[[#This Row],[CH4_flux]]*AF239+inventory[[#This Row],[Gas1_flux]]*AG239+inventory[[#This Row],[Gas2_flux]]*AH239+inventory[[#This Row],[Gas3_flux]]*AI239+inventory[[#This Row],[Other_radfor]]*AJ239)/AGTP_CO2</f>
        <v>312.57320143698166</v>
      </c>
      <c r="N239" s="16">
        <v>1.7725518458283316E-13</v>
      </c>
      <c r="O239" s="16">
        <v>2.6186858470510252E-12</v>
      </c>
      <c r="P239" s="16">
        <f t="shared" si="40"/>
        <v>3.6830374530405896E-11</v>
      </c>
      <c r="Q239" s="16">
        <f t="shared" si="51"/>
        <v>-3.5199999999999995E-12</v>
      </c>
      <c r="R239" s="182">
        <f t="shared" si="51"/>
        <v>-3.5199999999999995E-12</v>
      </c>
      <c r="S239" s="16">
        <v>5.1855591162406703E-16</v>
      </c>
      <c r="T239" s="16">
        <v>1.6054414129552671E-15</v>
      </c>
      <c r="U239" s="24">
        <f t="shared" si="41"/>
        <v>6.2564373237050016E-14</v>
      </c>
      <c r="V239" s="24">
        <f t="shared" si="42"/>
        <v>-2.0927171663870939E-15</v>
      </c>
      <c r="W239" s="24">
        <f t="shared" si="43"/>
        <v>1.2212548495789809E-14</v>
      </c>
      <c r="Y239" s="16">
        <f t="shared" si="44"/>
        <v>0</v>
      </c>
      <c r="Z239" s="187" cm="1">
        <f t="array" ref="Z239">IF($A239&lt;=time_horizon,INDEX(N$7:N$507,time_horizon-$A239+1),0)</f>
        <v>0</v>
      </c>
      <c r="AA239" s="184" cm="1">
        <f t="array" ref="AA239">IF($A239&lt;=time_horizon,INDEX(O$7:O$507,time_horizon-$A239+1),0)</f>
        <v>0</v>
      </c>
      <c r="AB239" s="184" cm="1">
        <f t="array" ref="AB239">IF($A239&lt;=time_horizon,INDEX(P$7:P$507,time_horizon-$A239+1),0)</f>
        <v>0</v>
      </c>
      <c r="AC239" s="184" cm="1">
        <f t="array" ref="AC239">IF($A239&lt;=time_horizon,INDEX(Q$7:Q$507,time_horizon-$A239+1),0)</f>
        <v>0</v>
      </c>
      <c r="AD239" s="185" cm="1">
        <f t="array" ref="AD239">IF($A239&lt;=time_horizon,INDEX(R$7:R$507,time_horizon-$A239+1),0)</f>
        <v>0</v>
      </c>
      <c r="AE239" s="17" cm="1">
        <f t="array" ref="AE239">IF($A239&lt;=time_horizon,INDEX(S$7:S$507,time_horizon-$A239+1),0)</f>
        <v>0</v>
      </c>
      <c r="AF239" s="17" cm="1">
        <f t="array" ref="AF239">IF($A239&lt;=time_horizon,INDEX(T$7:T$507,time_horizon-$A239+1),0)</f>
        <v>0</v>
      </c>
      <c r="AG239" s="17" cm="1">
        <f t="array" ref="AG239">IF($A239&lt;=time_horizon,INDEX(U$7:U$507,time_horizon-$A239+1),0)</f>
        <v>0</v>
      </c>
      <c r="AH239" s="17" cm="1">
        <f t="array" ref="AH239">IF($A239&lt;=time_horizon,INDEX(V$7:V$507,time_horizon-$A239+1),0)</f>
        <v>0</v>
      </c>
      <c r="AI239" s="17" cm="1">
        <f t="array" ref="AI239">IF($A239&lt;=time_horizon,INDEX(W$7:W$507,time_horizon-$A239+1),0)</f>
        <v>0</v>
      </c>
      <c r="AJ239" s="17">
        <f t="shared" si="45"/>
        <v>8.0822163213617543E-2</v>
      </c>
    </row>
    <row r="240" spans="1:36" x14ac:dyDescent="0.2">
      <c r="A240" s="96">
        <v>233</v>
      </c>
      <c r="B240" s="3">
        <f>inventory[[#This Row],[Integrated_rad_forcing]]</f>
        <v>5.132995028937607E-10</v>
      </c>
      <c r="C240" s="3">
        <f>inventory[[#This Row],[Temp_change]]</f>
        <v>4.2601672272503573E-13</v>
      </c>
      <c r="E240" s="118">
        <f>inventory[[#This Row],[CO2_net]]+inventory[[#This Row],[CH4_net]]*GWP_CH4+inventory[[#This Row],[gas1_net]]*GWP_gas1+inventory[[#This Row],[gas2_net]]*GWP_gas2+inventory[[#This Row],[gas3_net]]*GWP_gas3</f>
        <v>4918.8111920297824</v>
      </c>
      <c r="F240" s="118">
        <f>inventory[[#This Row],[CO2_net]]+inventory[[#This Row],[CH4_net]]*GTP_CH4+inventory[[#This Row],[gas1_net]]*GTP_gas1+inventory[[#This Row],[gas2_net]]*GTP_gas2+inventory[[#This Row],[gas3_net]]*GTP_gas3</f>
        <v>2570.9331000621351</v>
      </c>
      <c r="G240" s="199">
        <f t="shared" si="46"/>
        <v>2886.0674711621627</v>
      </c>
      <c r="H240" s="200">
        <f t="shared" si="47"/>
        <v>821.67527662731709</v>
      </c>
      <c r="I240" s="201">
        <f t="shared" si="48"/>
        <v>5596.9280829415156</v>
      </c>
      <c r="J240" s="201">
        <f t="shared" si="49"/>
        <v>779.48720497385034</v>
      </c>
      <c r="K240" s="199">
        <f>K239+(inventory[[#This Row],[CO2_flux]]*Z240+inventory[[#This Row],[CH4_flux]]*AA240+inventory[[#This Row],[Gas1_flux]]*AB240+inventory[[#This Row],[Gas2_flux]]*AC240+inventory[[#This Row],[Gas3_flux]]*AD240+inventory[[#This Row],[Other_radfor]])/AGWP_CO2</f>
        <v>217.55715512859908</v>
      </c>
      <c r="L240" s="201">
        <f>L239+(inventory[[#This Row],[CO2_flux]]*AE240+inventory[[#This Row],[CH4_flux]]*AF240+inventory[[#This Row],[Gas1_flux]]*AG240+inventory[[#This Row],[Gas2_flux]]*AH240+inventory[[#This Row],[Gas3_flux]]*AI240+inventory[[#This Row],[Other_radfor]]*AJ240)/AGTP_CO2</f>
        <v>312.57320143698166</v>
      </c>
      <c r="N240" s="16">
        <v>1.7785429759445819E-13</v>
      </c>
      <c r="O240" s="16">
        <v>2.6186858485707253E-12</v>
      </c>
      <c r="P240" s="16">
        <f t="shared" si="40"/>
        <v>3.688261163066389E-11</v>
      </c>
      <c r="Q240" s="16">
        <f t="shared" si="51"/>
        <v>-3.5199999999999995E-12</v>
      </c>
      <c r="R240" s="182">
        <f t="shared" si="51"/>
        <v>-3.5199999999999995E-12</v>
      </c>
      <c r="S240" s="16">
        <v>5.1847333714807861E-16</v>
      </c>
      <c r="T240" s="16">
        <v>1.6015254735855511E-15</v>
      </c>
      <c r="U240" s="24">
        <f t="shared" si="41"/>
        <v>6.2260452164185745E-14</v>
      </c>
      <c r="V240" s="24">
        <f t="shared" si="42"/>
        <v>-2.0876129806803948E-15</v>
      </c>
      <c r="W240" s="24">
        <f t="shared" si="43"/>
        <v>1.2153696521022579E-14</v>
      </c>
      <c r="Y240" s="16">
        <f t="shared" si="44"/>
        <v>0</v>
      </c>
      <c r="Z240" s="187" cm="1">
        <f t="array" ref="Z240">IF($A240&lt;=time_horizon,INDEX(N$7:N$507,time_horizon-$A240+1),0)</f>
        <v>0</v>
      </c>
      <c r="AA240" s="184" cm="1">
        <f t="array" ref="AA240">IF($A240&lt;=time_horizon,INDEX(O$7:O$507,time_horizon-$A240+1),0)</f>
        <v>0</v>
      </c>
      <c r="AB240" s="184" cm="1">
        <f t="array" ref="AB240">IF($A240&lt;=time_horizon,INDEX(P$7:P$507,time_horizon-$A240+1),0)</f>
        <v>0</v>
      </c>
      <c r="AC240" s="184" cm="1">
        <f t="array" ref="AC240">IF($A240&lt;=time_horizon,INDEX(Q$7:Q$507,time_horizon-$A240+1),0)</f>
        <v>0</v>
      </c>
      <c r="AD240" s="185" cm="1">
        <f t="array" ref="AD240">IF($A240&lt;=time_horizon,INDEX(R$7:R$507,time_horizon-$A240+1),0)</f>
        <v>0</v>
      </c>
      <c r="AE240" s="17" cm="1">
        <f t="array" ref="AE240">IF($A240&lt;=time_horizon,INDEX(S$7:S$507,time_horizon-$A240+1),0)</f>
        <v>0</v>
      </c>
      <c r="AF240" s="17" cm="1">
        <f t="array" ref="AF240">IF($A240&lt;=time_horizon,INDEX(T$7:T$507,time_horizon-$A240+1),0)</f>
        <v>0</v>
      </c>
      <c r="AG240" s="17" cm="1">
        <f t="array" ref="AG240">IF($A240&lt;=time_horizon,INDEX(U$7:U$507,time_horizon-$A240+1),0)</f>
        <v>0</v>
      </c>
      <c r="AH240" s="17" cm="1">
        <f t="array" ref="AH240">IF($A240&lt;=time_horizon,INDEX(V$7:V$507,time_horizon-$A240+1),0)</f>
        <v>0</v>
      </c>
      <c r="AI240" s="17" cm="1">
        <f t="array" ref="AI240">IF($A240&lt;=time_horizon,INDEX(W$7:W$507,time_horizon-$A240+1),0)</f>
        <v>0</v>
      </c>
      <c r="AJ240" s="17">
        <f t="shared" si="45"/>
        <v>8.0822163213617543E-2</v>
      </c>
    </row>
    <row r="241" spans="1:36" x14ac:dyDescent="0.2">
      <c r="A241" s="96">
        <v>234</v>
      </c>
      <c r="B241" s="3">
        <f>inventory[[#This Row],[Integrated_rad_forcing]]</f>
        <v>5.1341219722433162E-10</v>
      </c>
      <c r="C241" s="3">
        <f>inventory[[#This Row],[Temp_change]]</f>
        <v>4.239813223756042E-13</v>
      </c>
      <c r="E241" s="118">
        <f>inventory[[#This Row],[CO2_net]]+inventory[[#This Row],[CH4_net]]*GWP_CH4+inventory[[#This Row],[gas1_net]]*GWP_gas1+inventory[[#This Row],[gas2_net]]*GWP_gas2+inventory[[#This Row],[gas3_net]]*GWP_gas3</f>
        <v>4918.8111920297824</v>
      </c>
      <c r="F241" s="118">
        <f>inventory[[#This Row],[CO2_net]]+inventory[[#This Row],[CH4_net]]*GTP_CH4+inventory[[#This Row],[gas1_net]]*GTP_gas1+inventory[[#This Row],[gas2_net]]*GTP_gas2+inventory[[#This Row],[gas3_net]]*GTP_gas3</f>
        <v>2570.9331000621351</v>
      </c>
      <c r="G241" s="199">
        <f t="shared" si="46"/>
        <v>2877.018977438499</v>
      </c>
      <c r="H241" s="200">
        <f t="shared" si="47"/>
        <v>817.87961545549649</v>
      </c>
      <c r="I241" s="201">
        <f t="shared" si="48"/>
        <v>5598.1568822292702</v>
      </c>
      <c r="J241" s="201">
        <f t="shared" si="49"/>
        <v>775.76301189703247</v>
      </c>
      <c r="K241" s="199">
        <f>K240+(inventory[[#This Row],[CO2_flux]]*Z241+inventory[[#This Row],[CH4_flux]]*AA241+inventory[[#This Row],[Gas1_flux]]*AB241+inventory[[#This Row],[Gas2_flux]]*AC241+inventory[[#This Row],[Gas3_flux]]*AD241+inventory[[#This Row],[Other_radfor]])/AGWP_CO2</f>
        <v>217.55715512859908</v>
      </c>
      <c r="L241" s="201">
        <f>L240+(inventory[[#This Row],[CO2_flux]]*AE241+inventory[[#This Row],[CH4_flux]]*AF241+inventory[[#This Row],[Gas1_flux]]*AG241+inventory[[#This Row],[Gas2_flux]]*AH241+inventory[[#This Row],[Gas3_flux]]*AI241+inventory[[#This Row],[Other_radfor]]*AJ241)/AGTP_CO2</f>
        <v>312.57320143698166</v>
      </c>
      <c r="N241" s="16">
        <v>1.7845283651254841E-13</v>
      </c>
      <c r="O241" s="16">
        <v>2.6186858499726805E-12</v>
      </c>
      <c r="P241" s="16">
        <f t="shared" si="40"/>
        <v>3.693441879837733E-11</v>
      </c>
      <c r="Q241" s="16">
        <f t="shared" si="51"/>
        <v>-3.5199999999999995E-12</v>
      </c>
      <c r="R241" s="182">
        <f t="shared" si="51"/>
        <v>-3.5199999999999995E-12</v>
      </c>
      <c r="S241" s="16">
        <v>5.1839086628840724E-16</v>
      </c>
      <c r="T241" s="16">
        <v>1.5976191031439163E-15</v>
      </c>
      <c r="U241" s="24">
        <f t="shared" si="41"/>
        <v>6.195851782900883E-14</v>
      </c>
      <c r="V241" s="24">
        <f t="shared" si="42"/>
        <v>-2.0825212442042499E-15</v>
      </c>
      <c r="W241" s="24">
        <f t="shared" si="43"/>
        <v>1.2095626859077765E-14</v>
      </c>
      <c r="Y241" s="16">
        <f t="shared" si="44"/>
        <v>0</v>
      </c>
      <c r="Z241" s="187" cm="1">
        <f t="array" ref="Z241">IF($A241&lt;=time_horizon,INDEX(N$7:N$507,time_horizon-$A241+1),0)</f>
        <v>0</v>
      </c>
      <c r="AA241" s="184" cm="1">
        <f t="array" ref="AA241">IF($A241&lt;=time_horizon,INDEX(O$7:O$507,time_horizon-$A241+1),0)</f>
        <v>0</v>
      </c>
      <c r="AB241" s="184" cm="1">
        <f t="array" ref="AB241">IF($A241&lt;=time_horizon,INDEX(P$7:P$507,time_horizon-$A241+1),0)</f>
        <v>0</v>
      </c>
      <c r="AC241" s="184" cm="1">
        <f t="array" ref="AC241">IF($A241&lt;=time_horizon,INDEX(Q$7:Q$507,time_horizon-$A241+1),0)</f>
        <v>0</v>
      </c>
      <c r="AD241" s="185" cm="1">
        <f t="array" ref="AD241">IF($A241&lt;=time_horizon,INDEX(R$7:R$507,time_horizon-$A241+1),0)</f>
        <v>0</v>
      </c>
      <c r="AE241" s="17" cm="1">
        <f t="array" ref="AE241">IF($A241&lt;=time_horizon,INDEX(S$7:S$507,time_horizon-$A241+1),0)</f>
        <v>0</v>
      </c>
      <c r="AF241" s="17" cm="1">
        <f t="array" ref="AF241">IF($A241&lt;=time_horizon,INDEX(T$7:T$507,time_horizon-$A241+1),0)</f>
        <v>0</v>
      </c>
      <c r="AG241" s="17" cm="1">
        <f t="array" ref="AG241">IF($A241&lt;=time_horizon,INDEX(U$7:U$507,time_horizon-$A241+1),0)</f>
        <v>0</v>
      </c>
      <c r="AH241" s="17" cm="1">
        <f t="array" ref="AH241">IF($A241&lt;=time_horizon,INDEX(V$7:V$507,time_horizon-$A241+1),0)</f>
        <v>0</v>
      </c>
      <c r="AI241" s="17" cm="1">
        <f t="array" ref="AI241">IF($A241&lt;=time_horizon,INDEX(W$7:W$507,time_horizon-$A241+1),0)</f>
        <v>0</v>
      </c>
      <c r="AJ241" s="17">
        <f t="shared" si="45"/>
        <v>8.0822163213617543E-2</v>
      </c>
    </row>
    <row r="242" spans="1:36" x14ac:dyDescent="0.2">
      <c r="A242" s="96">
        <v>235</v>
      </c>
      <c r="B242" s="3">
        <f>inventory[[#This Row],[Integrated_rad_forcing]]</f>
        <v>5.1352315711134842E-10</v>
      </c>
      <c r="C242" s="3">
        <f>inventory[[#This Row],[Temp_change]]</f>
        <v>4.2197078161520137E-13</v>
      </c>
      <c r="E242" s="118">
        <f>inventory[[#This Row],[CO2_net]]+inventory[[#This Row],[CH4_net]]*GWP_CH4+inventory[[#This Row],[gas1_net]]*GWP_gas1+inventory[[#This Row],[gas2_net]]*GWP_gas2+inventory[[#This Row],[gas3_net]]*GWP_gas3</f>
        <v>4918.8111920297824</v>
      </c>
      <c r="F242" s="118">
        <f>inventory[[#This Row],[CO2_net]]+inventory[[#This Row],[CH4_net]]*GTP_CH4+inventory[[#This Row],[gas1_net]]*GTP_gas1+inventory[[#This Row],[gas2_net]]*GTP_gas2+inventory[[#This Row],[gas3_net]]*GTP_gas3</f>
        <v>2570.9331000621351</v>
      </c>
      <c r="G242" s="199">
        <f t="shared" si="46"/>
        <v>2868.0304555537523</v>
      </c>
      <c r="H242" s="200">
        <f t="shared" si="47"/>
        <v>814.13056369425044</v>
      </c>
      <c r="I242" s="201">
        <f t="shared" si="48"/>
        <v>5599.3667694475962</v>
      </c>
      <c r="J242" s="201">
        <f t="shared" si="49"/>
        <v>772.08430466744824</v>
      </c>
      <c r="K242" s="199">
        <f>K241+(inventory[[#This Row],[CO2_flux]]*Z242+inventory[[#This Row],[CH4_flux]]*AA242+inventory[[#This Row],[Gas1_flux]]*AB242+inventory[[#This Row],[Gas2_flux]]*AC242+inventory[[#This Row],[Gas3_flux]]*AD242+inventory[[#This Row],[Other_radfor]])/AGWP_CO2</f>
        <v>217.55715512859908</v>
      </c>
      <c r="L242" s="201">
        <f>L241+(inventory[[#This Row],[CO2_flux]]*AE242+inventory[[#This Row],[CH4_flux]]*AF242+inventory[[#This Row],[Gas1_flux]]*AG242+inventory[[#This Row],[Gas2_flux]]*AH242+inventory[[#This Row],[Gas3_flux]]*AI242+inventory[[#This Row],[Other_radfor]]*AJ242)/AGTP_CO2</f>
        <v>312.57320143698166</v>
      </c>
      <c r="N242" s="16">
        <v>1.7905080335424771E-13</v>
      </c>
      <c r="O242" s="16">
        <v>2.6186858512660133E-12</v>
      </c>
      <c r="P242" s="16">
        <f t="shared" si="40"/>
        <v>3.6985799572065637E-11</v>
      </c>
      <c r="Q242" s="16">
        <f t="shared" si="51"/>
        <v>-3.5199999999999995E-12</v>
      </c>
      <c r="R242" s="182">
        <f t="shared" si="51"/>
        <v>-3.5199999999999995E-12</v>
      </c>
      <c r="S242" s="16">
        <v>5.1830848813787314E-16</v>
      </c>
      <c r="T242" s="16">
        <v>1.593722276907837E-15</v>
      </c>
      <c r="U242" s="24">
        <f t="shared" si="41"/>
        <v>6.1658555135119997E-14</v>
      </c>
      <c r="V242" s="24">
        <f t="shared" si="42"/>
        <v>-2.0774419265943255E-15</v>
      </c>
      <c r="W242" s="24">
        <f t="shared" si="43"/>
        <v>1.2038323563514046E-14</v>
      </c>
      <c r="Y242" s="16">
        <f t="shared" si="44"/>
        <v>0</v>
      </c>
      <c r="Z242" s="187" cm="1">
        <f t="array" ref="Z242">IF($A242&lt;=time_horizon,INDEX(N$7:N$507,time_horizon-$A242+1),0)</f>
        <v>0</v>
      </c>
      <c r="AA242" s="184" cm="1">
        <f t="array" ref="AA242">IF($A242&lt;=time_horizon,INDEX(O$7:O$507,time_horizon-$A242+1),0)</f>
        <v>0</v>
      </c>
      <c r="AB242" s="184" cm="1">
        <f t="array" ref="AB242">IF($A242&lt;=time_horizon,INDEX(P$7:P$507,time_horizon-$A242+1),0)</f>
        <v>0</v>
      </c>
      <c r="AC242" s="184" cm="1">
        <f t="array" ref="AC242">IF($A242&lt;=time_horizon,INDEX(Q$7:Q$507,time_horizon-$A242+1),0)</f>
        <v>0</v>
      </c>
      <c r="AD242" s="185" cm="1">
        <f t="array" ref="AD242">IF($A242&lt;=time_horizon,INDEX(R$7:R$507,time_horizon-$A242+1),0)</f>
        <v>0</v>
      </c>
      <c r="AE242" s="17" cm="1">
        <f t="array" ref="AE242">IF($A242&lt;=time_horizon,INDEX(S$7:S$507,time_horizon-$A242+1),0)</f>
        <v>0</v>
      </c>
      <c r="AF242" s="17" cm="1">
        <f t="array" ref="AF242">IF($A242&lt;=time_horizon,INDEX(T$7:T$507,time_horizon-$A242+1),0)</f>
        <v>0</v>
      </c>
      <c r="AG242" s="17" cm="1">
        <f t="array" ref="AG242">IF($A242&lt;=time_horizon,INDEX(U$7:U$507,time_horizon-$A242+1),0)</f>
        <v>0</v>
      </c>
      <c r="AH242" s="17" cm="1">
        <f t="array" ref="AH242">IF($A242&lt;=time_horizon,INDEX(V$7:V$507,time_horizon-$A242+1),0)</f>
        <v>0</v>
      </c>
      <c r="AI242" s="17" cm="1">
        <f t="array" ref="AI242">IF($A242&lt;=time_horizon,INDEX(W$7:W$507,time_horizon-$A242+1),0)</f>
        <v>0</v>
      </c>
      <c r="AJ242" s="17">
        <f t="shared" si="45"/>
        <v>8.0822163213617543E-2</v>
      </c>
    </row>
    <row r="243" spans="1:36" x14ac:dyDescent="0.2">
      <c r="A243" s="96">
        <v>236</v>
      </c>
      <c r="B243" s="3">
        <f>inventory[[#This Row],[Integrated_rad_forcing]]</f>
        <v>5.1363241478585309E-10</v>
      </c>
      <c r="C243" s="3">
        <f>inventory[[#This Row],[Temp_change]]</f>
        <v>4.1998461951834783E-13</v>
      </c>
      <c r="E243" s="118">
        <f>inventory[[#This Row],[CO2_net]]+inventory[[#This Row],[CH4_net]]*GWP_CH4+inventory[[#This Row],[gas1_net]]*GWP_gas1+inventory[[#This Row],[gas2_net]]*GWP_gas2+inventory[[#This Row],[gas3_net]]*GWP_gas3</f>
        <v>4918.8111920297824</v>
      </c>
      <c r="F243" s="118">
        <f>inventory[[#This Row],[CO2_net]]+inventory[[#This Row],[CH4_net]]*GTP_CH4+inventory[[#This Row],[gas1_net]]*GTP_gas1+inventory[[#This Row],[gas2_net]]*GTP_gas2+inventory[[#This Row],[gas3_net]]*GTP_gas3</f>
        <v>2570.9331000621351</v>
      </c>
      <c r="G243" s="199">
        <f t="shared" si="46"/>
        <v>2859.1013684139448</v>
      </c>
      <c r="H243" s="200">
        <f t="shared" si="47"/>
        <v>810.42723407380811</v>
      </c>
      <c r="I243" s="201">
        <f t="shared" si="48"/>
        <v>5600.558096038144</v>
      </c>
      <c r="J243" s="201">
        <f t="shared" si="49"/>
        <v>768.4502033307723</v>
      </c>
      <c r="K243" s="199">
        <f>K242+(inventory[[#This Row],[CO2_flux]]*Z243+inventory[[#This Row],[CH4_flux]]*AA243+inventory[[#This Row],[Gas1_flux]]*AB243+inventory[[#This Row],[Gas2_flux]]*AC243+inventory[[#This Row],[Gas3_flux]]*AD243+inventory[[#This Row],[Other_radfor]])/AGWP_CO2</f>
        <v>217.55715512859908</v>
      </c>
      <c r="L243" s="201">
        <f>L242+(inventory[[#This Row],[CO2_flux]]*AE243+inventory[[#This Row],[CH4_flux]]*AF243+inventory[[#This Row],[Gas1_flux]]*AG243+inventory[[#This Row],[Gas2_flux]]*AH243+inventory[[#This Row],[Gas3_flux]]*AI243+inventory[[#This Row],[Other_radfor]]*AJ243)/AGTP_CO2</f>
        <v>312.57320143698166</v>
      </c>
      <c r="N243" s="16">
        <v>1.796482001163831E-13</v>
      </c>
      <c r="O243" s="16">
        <v>2.6186858524591402E-12</v>
      </c>
      <c r="P243" s="16">
        <f t="shared" si="40"/>
        <v>3.7036757461124768E-11</v>
      </c>
      <c r="Q243" s="16">
        <f t="shared" si="51"/>
        <v>-3.5199999999999995E-12</v>
      </c>
      <c r="R243" s="182">
        <f t="shared" si="51"/>
        <v>-3.5199999999999995E-12</v>
      </c>
      <c r="S243" s="16">
        <v>5.1822619213719383E-16</v>
      </c>
      <c r="T243" s="16">
        <v>1.5898349703222727E-15</v>
      </c>
      <c r="U243" s="24">
        <f t="shared" si="41"/>
        <v>6.1360549107307864E-14</v>
      </c>
      <c r="V243" s="24">
        <f t="shared" si="42"/>
        <v>-2.0723749975603913E-15</v>
      </c>
      <c r="W243" s="24">
        <f t="shared" si="43"/>
        <v>1.198177103530668E-14</v>
      </c>
      <c r="Y243" s="16">
        <f t="shared" si="44"/>
        <v>0</v>
      </c>
      <c r="Z243" s="187" cm="1">
        <f t="array" ref="Z243">IF($A243&lt;=time_horizon,INDEX(N$7:N$507,time_horizon-$A243+1),0)</f>
        <v>0</v>
      </c>
      <c r="AA243" s="184" cm="1">
        <f t="array" ref="AA243">IF($A243&lt;=time_horizon,INDEX(O$7:O$507,time_horizon-$A243+1),0)</f>
        <v>0</v>
      </c>
      <c r="AB243" s="184" cm="1">
        <f t="array" ref="AB243">IF($A243&lt;=time_horizon,INDEX(P$7:P$507,time_horizon-$A243+1),0)</f>
        <v>0</v>
      </c>
      <c r="AC243" s="184" cm="1">
        <f t="array" ref="AC243">IF($A243&lt;=time_horizon,INDEX(Q$7:Q$507,time_horizon-$A243+1),0)</f>
        <v>0</v>
      </c>
      <c r="AD243" s="185" cm="1">
        <f t="array" ref="AD243">IF($A243&lt;=time_horizon,INDEX(R$7:R$507,time_horizon-$A243+1),0)</f>
        <v>0</v>
      </c>
      <c r="AE243" s="17" cm="1">
        <f t="array" ref="AE243">IF($A243&lt;=time_horizon,INDEX(S$7:S$507,time_horizon-$A243+1),0)</f>
        <v>0</v>
      </c>
      <c r="AF243" s="17" cm="1">
        <f t="array" ref="AF243">IF($A243&lt;=time_horizon,INDEX(T$7:T$507,time_horizon-$A243+1),0)</f>
        <v>0</v>
      </c>
      <c r="AG243" s="17" cm="1">
        <f t="array" ref="AG243">IF($A243&lt;=time_horizon,INDEX(U$7:U$507,time_horizon-$A243+1),0)</f>
        <v>0</v>
      </c>
      <c r="AH243" s="17" cm="1">
        <f t="array" ref="AH243">IF($A243&lt;=time_horizon,INDEX(V$7:V$507,time_horizon-$A243+1),0)</f>
        <v>0</v>
      </c>
      <c r="AI243" s="17" cm="1">
        <f t="array" ref="AI243">IF($A243&lt;=time_horizon,INDEX(W$7:W$507,time_horizon-$A243+1),0)</f>
        <v>0</v>
      </c>
      <c r="AJ243" s="17">
        <f t="shared" si="45"/>
        <v>8.0822163213617543E-2</v>
      </c>
    </row>
    <row r="244" spans="1:36" x14ac:dyDescent="0.2">
      <c r="A244" s="96">
        <v>237</v>
      </c>
      <c r="B244" s="3">
        <f>inventory[[#This Row],[Integrated_rad_forcing]]</f>
        <v>5.1374000181884002E-10</v>
      </c>
      <c r="C244" s="3">
        <f>inventory[[#This Row],[Temp_change]]</f>
        <v>4.1802236542993383E-13</v>
      </c>
      <c r="E244" s="118">
        <f>inventory[[#This Row],[CO2_net]]+inventory[[#This Row],[CH4_net]]*GWP_CH4+inventory[[#This Row],[gas1_net]]*GWP_gas1+inventory[[#This Row],[gas2_net]]*GWP_gas2+inventory[[#This Row],[gas3_net]]*GWP_gas3</f>
        <v>4918.8111920297824</v>
      </c>
      <c r="F244" s="118">
        <f>inventory[[#This Row],[CO2_net]]+inventory[[#This Row],[CH4_net]]*GTP_CH4+inventory[[#This Row],[gas1_net]]*GTP_gas1+inventory[[#This Row],[gas2_net]]*GTP_gas2+inventory[[#This Row],[gas3_net]]*GTP_gas3</f>
        <v>2570.9331000621351</v>
      </c>
      <c r="G244" s="199">
        <f t="shared" si="46"/>
        <v>2850.231184225896</v>
      </c>
      <c r="H244" s="200">
        <f t="shared" si="47"/>
        <v>806.76875770787683</v>
      </c>
      <c r="I244" s="201">
        <f t="shared" si="48"/>
        <v>5601.7312062455185</v>
      </c>
      <c r="J244" s="201">
        <f t="shared" si="49"/>
        <v>764.85984672448114</v>
      </c>
      <c r="K244" s="199">
        <f>K243+(inventory[[#This Row],[CO2_flux]]*Z244+inventory[[#This Row],[CH4_flux]]*AA244+inventory[[#This Row],[Gas1_flux]]*AB244+inventory[[#This Row],[Gas2_flux]]*AC244+inventory[[#This Row],[Gas3_flux]]*AD244+inventory[[#This Row],[Other_radfor]])/AGWP_CO2</f>
        <v>217.55715512859908</v>
      </c>
      <c r="L244" s="201">
        <f>L243+(inventory[[#This Row],[CO2_flux]]*AE244+inventory[[#This Row],[CH4_flux]]*AF244+inventory[[#This Row],[Gas1_flux]]*AG244+inventory[[#This Row],[Gas2_flux]]*AH244+inventory[[#This Row],[Gas3_flux]]*AI244+inventory[[#This Row],[Other_radfor]]*AJ244)/AGTP_CO2</f>
        <v>312.57320143698166</v>
      </c>
      <c r="N244" s="16">
        <v>1.8024502877592662E-13</v>
      </c>
      <c r="O244" s="16">
        <v>2.6186858535598247E-12</v>
      </c>
      <c r="P244" s="16">
        <f t="shared" si="40"/>
        <v>3.7087295946066914E-11</v>
      </c>
      <c r="Q244" s="16">
        <f t="shared" si="51"/>
        <v>-3.5199999999999995E-12</v>
      </c>
      <c r="R244" s="182">
        <f t="shared" si="51"/>
        <v>-3.5199999999999995E-12</v>
      </c>
      <c r="S244" s="16">
        <v>5.1814396806537676E-16</v>
      </c>
      <c r="T244" s="16">
        <v>1.5859571589909579E-15</v>
      </c>
      <c r="U244" s="24">
        <f t="shared" si="41"/>
        <v>6.1064484890558904E-14</v>
      </c>
      <c r="V244" s="24">
        <f t="shared" si="42"/>
        <v>-2.0673204268861307E-15</v>
      </c>
      <c r="W244" s="24">
        <f t="shared" si="43"/>
        <v>1.1925954015219702E-14</v>
      </c>
      <c r="Y244" s="16">
        <f t="shared" si="44"/>
        <v>0</v>
      </c>
      <c r="Z244" s="187" cm="1">
        <f t="array" ref="Z244">IF($A244&lt;=time_horizon,INDEX(N$7:N$507,time_horizon-$A244+1),0)</f>
        <v>0</v>
      </c>
      <c r="AA244" s="184" cm="1">
        <f t="array" ref="AA244">IF($A244&lt;=time_horizon,INDEX(O$7:O$507,time_horizon-$A244+1),0)</f>
        <v>0</v>
      </c>
      <c r="AB244" s="184" cm="1">
        <f t="array" ref="AB244">IF($A244&lt;=time_horizon,INDEX(P$7:P$507,time_horizon-$A244+1),0)</f>
        <v>0</v>
      </c>
      <c r="AC244" s="184" cm="1">
        <f t="array" ref="AC244">IF($A244&lt;=time_horizon,INDEX(Q$7:Q$507,time_horizon-$A244+1),0)</f>
        <v>0</v>
      </c>
      <c r="AD244" s="185" cm="1">
        <f t="array" ref="AD244">IF($A244&lt;=time_horizon,INDEX(R$7:R$507,time_horizon-$A244+1),0)</f>
        <v>0</v>
      </c>
      <c r="AE244" s="17" cm="1">
        <f t="array" ref="AE244">IF($A244&lt;=time_horizon,INDEX(S$7:S$507,time_horizon-$A244+1),0)</f>
        <v>0</v>
      </c>
      <c r="AF244" s="17" cm="1">
        <f t="array" ref="AF244">IF($A244&lt;=time_horizon,INDEX(T$7:T$507,time_horizon-$A244+1),0)</f>
        <v>0</v>
      </c>
      <c r="AG244" s="17" cm="1">
        <f t="array" ref="AG244">IF($A244&lt;=time_horizon,INDEX(U$7:U$507,time_horizon-$A244+1),0)</f>
        <v>0</v>
      </c>
      <c r="AH244" s="17" cm="1">
        <f t="array" ref="AH244">IF($A244&lt;=time_horizon,INDEX(V$7:V$507,time_horizon-$A244+1),0)</f>
        <v>0</v>
      </c>
      <c r="AI244" s="17" cm="1">
        <f t="array" ref="AI244">IF($A244&lt;=time_horizon,INDEX(W$7:W$507,time_horizon-$A244+1),0)</f>
        <v>0</v>
      </c>
      <c r="AJ244" s="17">
        <f t="shared" si="45"/>
        <v>8.0822163213617543E-2</v>
      </c>
    </row>
    <row r="245" spans="1:36" x14ac:dyDescent="0.2">
      <c r="A245" s="96">
        <v>238</v>
      </c>
      <c r="B245" s="3">
        <f>inventory[[#This Row],[Integrated_rad_forcing]]</f>
        <v>5.1384594913536547E-10</v>
      </c>
      <c r="C245" s="3">
        <f>inventory[[#This Row],[Temp_change]]</f>
        <v>4.1608355874137573E-13</v>
      </c>
      <c r="E245" s="118">
        <f>inventory[[#This Row],[CO2_net]]+inventory[[#This Row],[CH4_net]]*GWP_CH4+inventory[[#This Row],[gas1_net]]*GWP_gas1+inventory[[#This Row],[gas2_net]]*GWP_gas2+inventory[[#This Row],[gas3_net]]*GWP_gas3</f>
        <v>4918.8111920297824</v>
      </c>
      <c r="F245" s="118">
        <f>inventory[[#This Row],[CO2_net]]+inventory[[#This Row],[CH4_net]]*GTP_CH4+inventory[[#This Row],[gas1_net]]*GTP_gas1+inventory[[#This Row],[gas2_net]]*GTP_gas2+inventory[[#This Row],[gas3_net]]*GTP_gas3</f>
        <v>2570.9331000621351</v>
      </c>
      <c r="G245" s="199">
        <f t="shared" si="46"/>
        <v>2841.4193764525221</v>
      </c>
      <c r="H245" s="200">
        <f t="shared" si="47"/>
        <v>803.15428371297958</v>
      </c>
      <c r="I245" s="201">
        <f t="shared" si="48"/>
        <v>5602.8864372711287</v>
      </c>
      <c r="J245" s="201">
        <f t="shared" si="49"/>
        <v>761.312392068284</v>
      </c>
      <c r="K245" s="199">
        <f>K244+(inventory[[#This Row],[CO2_flux]]*Z245+inventory[[#This Row],[CH4_flux]]*AA245+inventory[[#This Row],[Gas1_flux]]*AB245+inventory[[#This Row],[Gas2_flux]]*AC245+inventory[[#This Row],[Gas3_flux]]*AD245+inventory[[#This Row],[Other_radfor]])/AGWP_CO2</f>
        <v>217.55715512859908</v>
      </c>
      <c r="L245" s="201">
        <f>L244+(inventory[[#This Row],[CO2_flux]]*AE245+inventory[[#This Row],[CH4_flux]]*AF245+inventory[[#This Row],[Gas1_flux]]*AG245+inventory[[#This Row],[Gas2_flux]]*AH245+inventory[[#This Row],[Gas3_flux]]*AI245+inventory[[#This Row],[Other_radfor]]*AJ245)/AGTP_CO2</f>
        <v>312.57320143698166</v>
      </c>
      <c r="N245" s="16">
        <v>1.8084129129044512E-13</v>
      </c>
      <c r="O245" s="16">
        <v>2.6186858545752293E-12</v>
      </c>
      <c r="P245" s="16">
        <f t="shared" si="40"/>
        <v>3.7137418478758241E-11</v>
      </c>
      <c r="Q245" s="16">
        <f t="shared" si="51"/>
        <v>-3.5199999999999995E-12</v>
      </c>
      <c r="R245" s="182">
        <f t="shared" si="51"/>
        <v>-3.5199999999999995E-12</v>
      </c>
      <c r="S245" s="16">
        <v>5.1806180603037171E-16</v>
      </c>
      <c r="T245" s="16">
        <v>1.5820888186683551E-15</v>
      </c>
      <c r="U245" s="24">
        <f t="shared" si="41"/>
        <v>6.0770347749075731E-14</v>
      </c>
      <c r="V245" s="24">
        <f t="shared" si="42"/>
        <v>-2.0622781844289594E-15</v>
      </c>
      <c r="W245" s="24">
        <f t="shared" si="43"/>
        <v>1.1870857576345761E-14</v>
      </c>
      <c r="Y245" s="16">
        <f t="shared" si="44"/>
        <v>0</v>
      </c>
      <c r="Z245" s="187" cm="1">
        <f t="array" ref="Z245">IF($A245&lt;=time_horizon,INDEX(N$7:N$507,time_horizon-$A245+1),0)</f>
        <v>0</v>
      </c>
      <c r="AA245" s="184" cm="1">
        <f t="array" ref="AA245">IF($A245&lt;=time_horizon,INDEX(O$7:O$507,time_horizon-$A245+1),0)</f>
        <v>0</v>
      </c>
      <c r="AB245" s="184" cm="1">
        <f t="array" ref="AB245">IF($A245&lt;=time_horizon,INDEX(P$7:P$507,time_horizon-$A245+1),0)</f>
        <v>0</v>
      </c>
      <c r="AC245" s="184" cm="1">
        <f t="array" ref="AC245">IF($A245&lt;=time_horizon,INDEX(Q$7:Q$507,time_horizon-$A245+1),0)</f>
        <v>0</v>
      </c>
      <c r="AD245" s="185" cm="1">
        <f t="array" ref="AD245">IF($A245&lt;=time_horizon,INDEX(R$7:R$507,time_horizon-$A245+1),0)</f>
        <v>0</v>
      </c>
      <c r="AE245" s="17" cm="1">
        <f t="array" ref="AE245">IF($A245&lt;=time_horizon,INDEX(S$7:S$507,time_horizon-$A245+1),0)</f>
        <v>0</v>
      </c>
      <c r="AF245" s="17" cm="1">
        <f t="array" ref="AF245">IF($A245&lt;=time_horizon,INDEX(T$7:T$507,time_horizon-$A245+1),0)</f>
        <v>0</v>
      </c>
      <c r="AG245" s="17" cm="1">
        <f t="array" ref="AG245">IF($A245&lt;=time_horizon,INDEX(U$7:U$507,time_horizon-$A245+1),0)</f>
        <v>0</v>
      </c>
      <c r="AH245" s="17" cm="1">
        <f t="array" ref="AH245">IF($A245&lt;=time_horizon,INDEX(V$7:V$507,time_horizon-$A245+1),0)</f>
        <v>0</v>
      </c>
      <c r="AI245" s="17" cm="1">
        <f t="array" ref="AI245">IF($A245&lt;=time_horizon,INDEX(W$7:W$507,time_horizon-$A245+1),0)</f>
        <v>0</v>
      </c>
      <c r="AJ245" s="17">
        <f t="shared" si="45"/>
        <v>8.0822163213617543E-2</v>
      </c>
    </row>
    <row r="246" spans="1:36" x14ac:dyDescent="0.2">
      <c r="A246" s="96">
        <v>239</v>
      </c>
      <c r="B246" s="3">
        <f>inventory[[#This Row],[Integrated_rad_forcing]]</f>
        <v>5.1395028702834922E-10</v>
      </c>
      <c r="C246" s="3">
        <f>inventory[[#This Row],[Temp_change]]</f>
        <v>4.1416774867167734E-13</v>
      </c>
      <c r="E246" s="118">
        <f>inventory[[#This Row],[CO2_net]]+inventory[[#This Row],[CH4_net]]*GWP_CH4+inventory[[#This Row],[gas1_net]]*GWP_gas1+inventory[[#This Row],[gas2_net]]*GWP_gas2+inventory[[#This Row],[gas3_net]]*GWP_gas3</f>
        <v>4918.8111920297824</v>
      </c>
      <c r="F246" s="118">
        <f>inventory[[#This Row],[CO2_net]]+inventory[[#This Row],[CH4_net]]*GTP_CH4+inventory[[#This Row],[gas1_net]]*GTP_gas1+inventory[[#This Row],[gas2_net]]*GTP_gas2+inventory[[#This Row],[gas3_net]]*GTP_gas3</f>
        <v>2570.9331000621351</v>
      </c>
      <c r="G246" s="199">
        <f t="shared" si="46"/>
        <v>2832.6654237680873</v>
      </c>
      <c r="H246" s="200">
        <f t="shared" si="47"/>
        <v>799.58297883530906</v>
      </c>
      <c r="I246" s="201">
        <f t="shared" si="48"/>
        <v>5604.0241194236805</v>
      </c>
      <c r="J246" s="201">
        <f t="shared" si="49"/>
        <v>757.80701456352858</v>
      </c>
      <c r="K246" s="199">
        <f>K245+(inventory[[#This Row],[CO2_flux]]*Z246+inventory[[#This Row],[CH4_flux]]*AA246+inventory[[#This Row],[Gas1_flux]]*AB246+inventory[[#This Row],[Gas2_flux]]*AC246+inventory[[#This Row],[Gas3_flux]]*AD246+inventory[[#This Row],[Other_radfor]])/AGWP_CO2</f>
        <v>217.55715512859908</v>
      </c>
      <c r="L246" s="201">
        <f>L245+(inventory[[#This Row],[CO2_flux]]*AE246+inventory[[#This Row],[CH4_flux]]*AF246+inventory[[#This Row],[Gas1_flux]]*AG246+inventory[[#This Row],[Gas2_flux]]*AH246+inventory[[#This Row],[Gas3_flux]]*AI246+inventory[[#This Row],[Other_radfor]]*AJ246)/AGTP_CO2</f>
        <v>312.57320143698166</v>
      </c>
      <c r="N246" s="16">
        <v>1.8143698959853819E-13</v>
      </c>
      <c r="O246" s="16">
        <v>2.6186858555119613E-12</v>
      </c>
      <c r="P246" s="16">
        <f t="shared" si="40"/>
        <v>3.7187128482654665E-11</v>
      </c>
      <c r="Q246" s="16">
        <f t="shared" si="51"/>
        <v>-3.5199999999999995E-12</v>
      </c>
      <c r="R246" s="182">
        <f t="shared" si="51"/>
        <v>-3.5199999999999995E-12</v>
      </c>
      <c r="S246" s="16">
        <v>5.1797969645997667E-16</v>
      </c>
      <c r="T246" s="16">
        <v>1.5782299252522204E-15</v>
      </c>
      <c r="U246" s="24">
        <f t="shared" si="41"/>
        <v>6.0478123065303207E-14</v>
      </c>
      <c r="V246" s="24">
        <f t="shared" si="42"/>
        <v>-2.057248240119839E-15</v>
      </c>
      <c r="W246" s="24">
        <f t="shared" si="43"/>
        <v>1.181646711680985E-14</v>
      </c>
      <c r="Y246" s="16">
        <f t="shared" si="44"/>
        <v>0</v>
      </c>
      <c r="Z246" s="187" cm="1">
        <f t="array" ref="Z246">IF($A246&lt;=time_horizon,INDEX(N$7:N$507,time_horizon-$A246+1),0)</f>
        <v>0</v>
      </c>
      <c r="AA246" s="184" cm="1">
        <f t="array" ref="AA246">IF($A246&lt;=time_horizon,INDEX(O$7:O$507,time_horizon-$A246+1),0)</f>
        <v>0</v>
      </c>
      <c r="AB246" s="184" cm="1">
        <f t="array" ref="AB246">IF($A246&lt;=time_horizon,INDEX(P$7:P$507,time_horizon-$A246+1),0)</f>
        <v>0</v>
      </c>
      <c r="AC246" s="184" cm="1">
        <f t="array" ref="AC246">IF($A246&lt;=time_horizon,INDEX(Q$7:Q$507,time_horizon-$A246+1),0)</f>
        <v>0</v>
      </c>
      <c r="AD246" s="185" cm="1">
        <f t="array" ref="AD246">IF($A246&lt;=time_horizon,INDEX(R$7:R$507,time_horizon-$A246+1),0)</f>
        <v>0</v>
      </c>
      <c r="AE246" s="17" cm="1">
        <f t="array" ref="AE246">IF($A246&lt;=time_horizon,INDEX(S$7:S$507,time_horizon-$A246+1),0)</f>
        <v>0</v>
      </c>
      <c r="AF246" s="17" cm="1">
        <f t="array" ref="AF246">IF($A246&lt;=time_horizon,INDEX(T$7:T$507,time_horizon-$A246+1),0)</f>
        <v>0</v>
      </c>
      <c r="AG246" s="17" cm="1">
        <f t="array" ref="AG246">IF($A246&lt;=time_horizon,INDEX(U$7:U$507,time_horizon-$A246+1),0)</f>
        <v>0</v>
      </c>
      <c r="AH246" s="17" cm="1">
        <f t="array" ref="AH246">IF($A246&lt;=time_horizon,INDEX(V$7:V$507,time_horizon-$A246+1),0)</f>
        <v>0</v>
      </c>
      <c r="AI246" s="17" cm="1">
        <f t="array" ref="AI246">IF($A246&lt;=time_horizon,INDEX(W$7:W$507,time_horizon-$A246+1),0)</f>
        <v>0</v>
      </c>
      <c r="AJ246" s="17">
        <f t="shared" si="45"/>
        <v>8.0822163213617543E-2</v>
      </c>
    </row>
    <row r="247" spans="1:36" x14ac:dyDescent="0.2">
      <c r="A247" s="96">
        <v>240</v>
      </c>
      <c r="B247" s="3">
        <f>inventory[[#This Row],[Integrated_rad_forcing]]</f>
        <v>5.1405304517207726E-10</v>
      </c>
      <c r="C247" s="3">
        <f>inventory[[#This Row],[Temp_change]]</f>
        <v>4.1227449405328992E-13</v>
      </c>
      <c r="E247" s="118">
        <f>inventory[[#This Row],[CO2_net]]+inventory[[#This Row],[CH4_net]]*GWP_CH4+inventory[[#This Row],[gas1_net]]*GWP_gas1+inventory[[#This Row],[gas2_net]]*GWP_gas2+inventory[[#This Row],[gas3_net]]*GWP_gas3</f>
        <v>4918.8111920297824</v>
      </c>
      <c r="F247" s="118">
        <f>inventory[[#This Row],[CO2_net]]+inventory[[#This Row],[CH4_net]]*GTP_CH4+inventory[[#This Row],[gas1_net]]*GTP_gas1+inventory[[#This Row],[gas2_net]]*GTP_gas2+inventory[[#This Row],[gas3_net]]*GTP_gas3</f>
        <v>2570.9331000621351</v>
      </c>
      <c r="G247" s="199">
        <f t="shared" si="46"/>
        <v>2823.9688100134522</v>
      </c>
      <c r="H247" s="200">
        <f t="shared" si="47"/>
        <v>796.05402708497661</v>
      </c>
      <c r="I247" s="201">
        <f t="shared" si="48"/>
        <v>5605.1445762664007</v>
      </c>
      <c r="J247" s="201">
        <f t="shared" si="49"/>
        <v>754.34290700138683</v>
      </c>
      <c r="K247" s="199">
        <f>K246+(inventory[[#This Row],[CO2_flux]]*Z247+inventory[[#This Row],[CH4_flux]]*AA247+inventory[[#This Row],[Gas1_flux]]*AB247+inventory[[#This Row],[Gas2_flux]]*AC247+inventory[[#This Row],[Gas3_flux]]*AD247+inventory[[#This Row],[Other_radfor]])/AGWP_CO2</f>
        <v>217.55715512859908</v>
      </c>
      <c r="L247" s="201">
        <f>L246+(inventory[[#This Row],[CO2_flux]]*AE247+inventory[[#This Row],[CH4_flux]]*AF247+inventory[[#This Row],[Gas1_flux]]*AG247+inventory[[#This Row],[Gas2_flux]]*AH247+inventory[[#This Row],[Gas3_flux]]*AI247+inventory[[#This Row],[Other_radfor]]*AJ247)/AGTP_CO2</f>
        <v>312.57320143698166</v>
      </c>
      <c r="N247" s="16">
        <v>1.8203212562026439E-13</v>
      </c>
      <c r="O247" s="16">
        <v>2.6186858563761162E-12</v>
      </c>
      <c r="P247" s="16">
        <f t="shared" si="40"/>
        <v>3.7236429353035663E-11</v>
      </c>
      <c r="Q247" s="16">
        <f t="shared" ref="Q247:R266" si="52">A_gas2*life_gas2*(1-EXP(-$A247/life_gas2))</f>
        <v>-3.5199999999999995E-12</v>
      </c>
      <c r="R247" s="182">
        <f t="shared" si="52"/>
        <v>-3.5199999999999995E-12</v>
      </c>
      <c r="S247" s="16">
        <v>5.1789763009298957E-16</v>
      </c>
      <c r="T247" s="16">
        <v>1.5743804547767353E-15</v>
      </c>
      <c r="U247" s="24">
        <f t="shared" si="41"/>
        <v>6.0187796338962815E-14</v>
      </c>
      <c r="V247" s="24">
        <f t="shared" si="42"/>
        <v>-2.0522305639630973E-15</v>
      </c>
      <c r="W247" s="24">
        <f t="shared" si="43"/>
        <v>1.1762768352633412E-14</v>
      </c>
      <c r="Y247" s="16">
        <f t="shared" si="44"/>
        <v>0</v>
      </c>
      <c r="Z247" s="187" cm="1">
        <f t="array" ref="Z247">IF($A247&lt;=time_horizon,INDEX(N$7:N$507,time_horizon-$A247+1),0)</f>
        <v>0</v>
      </c>
      <c r="AA247" s="184" cm="1">
        <f t="array" ref="AA247">IF($A247&lt;=time_horizon,INDEX(O$7:O$507,time_horizon-$A247+1),0)</f>
        <v>0</v>
      </c>
      <c r="AB247" s="184" cm="1">
        <f t="array" ref="AB247">IF($A247&lt;=time_horizon,INDEX(P$7:P$507,time_horizon-$A247+1),0)</f>
        <v>0</v>
      </c>
      <c r="AC247" s="184" cm="1">
        <f t="array" ref="AC247">IF($A247&lt;=time_horizon,INDEX(Q$7:Q$507,time_horizon-$A247+1),0)</f>
        <v>0</v>
      </c>
      <c r="AD247" s="185" cm="1">
        <f t="array" ref="AD247">IF($A247&lt;=time_horizon,INDEX(R$7:R$507,time_horizon-$A247+1),0)</f>
        <v>0</v>
      </c>
      <c r="AE247" s="17" cm="1">
        <f t="array" ref="AE247">IF($A247&lt;=time_horizon,INDEX(S$7:S$507,time_horizon-$A247+1),0)</f>
        <v>0</v>
      </c>
      <c r="AF247" s="17" cm="1">
        <f t="array" ref="AF247">IF($A247&lt;=time_horizon,INDEX(T$7:T$507,time_horizon-$A247+1),0)</f>
        <v>0</v>
      </c>
      <c r="AG247" s="17" cm="1">
        <f t="array" ref="AG247">IF($A247&lt;=time_horizon,INDEX(U$7:U$507,time_horizon-$A247+1),0)</f>
        <v>0</v>
      </c>
      <c r="AH247" s="17" cm="1">
        <f t="array" ref="AH247">IF($A247&lt;=time_horizon,INDEX(V$7:V$507,time_horizon-$A247+1),0)</f>
        <v>0</v>
      </c>
      <c r="AI247" s="17" cm="1">
        <f t="array" ref="AI247">IF($A247&lt;=time_horizon,INDEX(W$7:W$507,time_horizon-$A247+1),0)</f>
        <v>0</v>
      </c>
      <c r="AJ247" s="17">
        <f t="shared" si="45"/>
        <v>8.0822163213617543E-2</v>
      </c>
    </row>
    <row r="248" spans="1:36" x14ac:dyDescent="0.2">
      <c r="A248" s="96">
        <v>241</v>
      </c>
      <c r="B248" s="3">
        <f>inventory[[#This Row],[Integrated_rad_forcing]]</f>
        <v>5.1415425263540988E-10</v>
      </c>
      <c r="C248" s="3">
        <f>inventory[[#This Row],[Temp_change]]</f>
        <v>4.1040336312266553E-13</v>
      </c>
      <c r="E248" s="118">
        <f>inventory[[#This Row],[CO2_net]]+inventory[[#This Row],[CH4_net]]*GWP_CH4+inventory[[#This Row],[gas1_net]]*GWP_gas1+inventory[[#This Row],[gas2_net]]*GWP_gas2+inventory[[#This Row],[gas3_net]]*GWP_gas3</f>
        <v>4918.8111920297824</v>
      </c>
      <c r="F248" s="118">
        <f>inventory[[#This Row],[CO2_net]]+inventory[[#This Row],[CH4_net]]*GTP_CH4+inventory[[#This Row],[gas1_net]]*GTP_gas1+inventory[[#This Row],[gas2_net]]*GTP_gas2+inventory[[#This Row],[gas3_net]]*GTP_gas3</f>
        <v>2570.9331000621351</v>
      </c>
      <c r="G248" s="199">
        <f t="shared" si="46"/>
        <v>2815.3290241513182</v>
      </c>
      <c r="H248" s="200">
        <f t="shared" si="47"/>
        <v>792.5666293775239</v>
      </c>
      <c r="I248" s="201">
        <f t="shared" si="48"/>
        <v>5606.248124761064</v>
      </c>
      <c r="J248" s="201">
        <f t="shared" si="49"/>
        <v>750.91927937962816</v>
      </c>
      <c r="K248" s="199">
        <f>K247+(inventory[[#This Row],[CO2_flux]]*Z248+inventory[[#This Row],[CH4_flux]]*AA248+inventory[[#This Row],[Gas1_flux]]*AB248+inventory[[#This Row],[Gas2_flux]]*AC248+inventory[[#This Row],[Gas3_flux]]*AD248+inventory[[#This Row],[Other_radfor]])/AGWP_CO2</f>
        <v>217.55715512859908</v>
      </c>
      <c r="L248" s="201">
        <f>L247+(inventory[[#This Row],[CO2_flux]]*AE248+inventory[[#This Row],[CH4_flux]]*AF248+inventory[[#This Row],[Gas1_flux]]*AG248+inventory[[#This Row],[Gas2_flux]]*AH248+inventory[[#This Row],[Gas3_flux]]*AI248+inventory[[#This Row],[Other_radfor]]*AJ248)/AGTP_CO2</f>
        <v>312.57320143698166</v>
      </c>
      <c r="N248" s="16">
        <v>1.8262670125755615E-13</v>
      </c>
      <c r="O248" s="16">
        <v>2.6186858571733172E-12</v>
      </c>
      <c r="P248" s="16">
        <f t="shared" si="40"/>
        <v>3.7285324457236178E-11</v>
      </c>
      <c r="Q248" s="16">
        <f t="shared" si="52"/>
        <v>-3.5199999999999995E-12</v>
      </c>
      <c r="R248" s="182">
        <f t="shared" si="52"/>
        <v>-3.5199999999999995E-12</v>
      </c>
      <c r="S248" s="16">
        <v>5.1781559797060011E-16</v>
      </c>
      <c r="T248" s="16">
        <v>1.5705403834061608E-15</v>
      </c>
      <c r="U248" s="24">
        <f t="shared" si="41"/>
        <v>5.9899353186094672E-14</v>
      </c>
      <c r="V248" s="24">
        <f t="shared" si="42"/>
        <v>-2.0472251260362446E-15</v>
      </c>
      <c r="W248" s="24">
        <f t="shared" si="43"/>
        <v>1.170974731075523E-14</v>
      </c>
      <c r="Y248" s="16">
        <f t="shared" si="44"/>
        <v>0</v>
      </c>
      <c r="Z248" s="187" cm="1">
        <f t="array" ref="Z248">IF($A248&lt;=time_horizon,INDEX(N$7:N$507,time_horizon-$A248+1),0)</f>
        <v>0</v>
      </c>
      <c r="AA248" s="184" cm="1">
        <f t="array" ref="AA248">IF($A248&lt;=time_horizon,INDEX(O$7:O$507,time_horizon-$A248+1),0)</f>
        <v>0</v>
      </c>
      <c r="AB248" s="184" cm="1">
        <f t="array" ref="AB248">IF($A248&lt;=time_horizon,INDEX(P$7:P$507,time_horizon-$A248+1),0)</f>
        <v>0</v>
      </c>
      <c r="AC248" s="184" cm="1">
        <f t="array" ref="AC248">IF($A248&lt;=time_horizon,INDEX(Q$7:Q$507,time_horizon-$A248+1),0)</f>
        <v>0</v>
      </c>
      <c r="AD248" s="185" cm="1">
        <f t="array" ref="AD248">IF($A248&lt;=time_horizon,INDEX(R$7:R$507,time_horizon-$A248+1),0)</f>
        <v>0</v>
      </c>
      <c r="AE248" s="17" cm="1">
        <f t="array" ref="AE248">IF($A248&lt;=time_horizon,INDEX(S$7:S$507,time_horizon-$A248+1),0)</f>
        <v>0</v>
      </c>
      <c r="AF248" s="17" cm="1">
        <f t="array" ref="AF248">IF($A248&lt;=time_horizon,INDEX(T$7:T$507,time_horizon-$A248+1),0)</f>
        <v>0</v>
      </c>
      <c r="AG248" s="17" cm="1">
        <f t="array" ref="AG248">IF($A248&lt;=time_horizon,INDEX(U$7:U$507,time_horizon-$A248+1),0)</f>
        <v>0</v>
      </c>
      <c r="AH248" s="17" cm="1">
        <f t="array" ref="AH248">IF($A248&lt;=time_horizon,INDEX(V$7:V$507,time_horizon-$A248+1),0)</f>
        <v>0</v>
      </c>
      <c r="AI248" s="17" cm="1">
        <f t="array" ref="AI248">IF($A248&lt;=time_horizon,INDEX(W$7:W$507,time_horizon-$A248+1),0)</f>
        <v>0</v>
      </c>
      <c r="AJ248" s="17">
        <f t="shared" si="45"/>
        <v>8.0822163213617543E-2</v>
      </c>
    </row>
    <row r="249" spans="1:36" x14ac:dyDescent="0.2">
      <c r="A249" s="96">
        <v>242</v>
      </c>
      <c r="B249" s="3">
        <f>inventory[[#This Row],[Integrated_rad_forcing]]</f>
        <v>5.1425393789470316E-10</v>
      </c>
      <c r="C249" s="3">
        <f>inventory[[#This Row],[Temp_change]]</f>
        <v>4.0855393331539922E-13</v>
      </c>
      <c r="E249" s="118">
        <f>inventory[[#This Row],[CO2_net]]+inventory[[#This Row],[CH4_net]]*GWP_CH4+inventory[[#This Row],[gas1_net]]*GWP_gas1+inventory[[#This Row],[gas2_net]]*GWP_gas2+inventory[[#This Row],[gas3_net]]*GWP_gas3</f>
        <v>4918.8111920297824</v>
      </c>
      <c r="F249" s="118">
        <f>inventory[[#This Row],[CO2_net]]+inventory[[#This Row],[CH4_net]]*GTP_CH4+inventory[[#This Row],[gas1_net]]*GTP_gas1+inventory[[#This Row],[gas2_net]]*GTP_gas2+inventory[[#This Row],[gas3_net]]*GTP_gas3</f>
        <v>2570.9331000621351</v>
      </c>
      <c r="G249" s="199">
        <f t="shared" si="46"/>
        <v>2806.7455602214945</v>
      </c>
      <c r="H249" s="200">
        <f t="shared" si="47"/>
        <v>789.12000318257253</v>
      </c>
      <c r="I249" s="201">
        <f t="shared" si="48"/>
        <v>5607.3350754088797</v>
      </c>
      <c r="J249" s="201">
        <f t="shared" si="49"/>
        <v>747.53535852778919</v>
      </c>
      <c r="K249" s="199">
        <f>K248+(inventory[[#This Row],[CO2_flux]]*Z249+inventory[[#This Row],[CH4_flux]]*AA249+inventory[[#This Row],[Gas1_flux]]*AB249+inventory[[#This Row],[Gas2_flux]]*AC249+inventory[[#This Row],[Gas3_flux]]*AD249+inventory[[#This Row],[Other_radfor]])/AGWP_CO2</f>
        <v>217.55715512859908</v>
      </c>
      <c r="L249" s="201">
        <f>L248+(inventory[[#This Row],[CO2_flux]]*AE249+inventory[[#This Row],[CH4_flux]]*AF249+inventory[[#This Row],[Gas1_flux]]*AG249+inventory[[#This Row],[Gas2_flux]]*AH249+inventory[[#This Row],[Gas3_flux]]*AI249+inventory[[#This Row],[Other_radfor]]*AJ249)/AGTP_CO2</f>
        <v>312.57320143698166</v>
      </c>
      <c r="N249" s="16">
        <v>1.8322071839462383E-13</v>
      </c>
      <c r="O249" s="16">
        <v>2.6186858579087518E-12</v>
      </c>
      <c r="P249" s="16">
        <f t="shared" si="40"/>
        <v>3.7333817134876634E-11</v>
      </c>
      <c r="Q249" s="16">
        <f t="shared" si="52"/>
        <v>-3.5199999999999995E-12</v>
      </c>
      <c r="R249" s="182">
        <f t="shared" si="52"/>
        <v>-3.5199999999999995E-12</v>
      </c>
      <c r="S249" s="16">
        <v>5.1773359142801413E-16</v>
      </c>
      <c r="T249" s="16">
        <v>1.5667096874289706E-15</v>
      </c>
      <c r="U249" s="24">
        <f t="shared" si="41"/>
        <v>5.9612779338107661E-14</v>
      </c>
      <c r="V249" s="24">
        <f t="shared" si="42"/>
        <v>-2.0422318964897947E-15</v>
      </c>
      <c r="W249" s="24">
        <f t="shared" si="43"/>
        <v>1.1657390322205679E-14</v>
      </c>
      <c r="Y249" s="16">
        <f t="shared" si="44"/>
        <v>0</v>
      </c>
      <c r="Z249" s="187" cm="1">
        <f t="array" ref="Z249">IF($A249&lt;=time_horizon,INDEX(N$7:N$507,time_horizon-$A249+1),0)</f>
        <v>0</v>
      </c>
      <c r="AA249" s="184" cm="1">
        <f t="array" ref="AA249">IF($A249&lt;=time_horizon,INDEX(O$7:O$507,time_horizon-$A249+1),0)</f>
        <v>0</v>
      </c>
      <c r="AB249" s="184" cm="1">
        <f t="array" ref="AB249">IF($A249&lt;=time_horizon,INDEX(P$7:P$507,time_horizon-$A249+1),0)</f>
        <v>0</v>
      </c>
      <c r="AC249" s="184" cm="1">
        <f t="array" ref="AC249">IF($A249&lt;=time_horizon,INDEX(Q$7:Q$507,time_horizon-$A249+1),0)</f>
        <v>0</v>
      </c>
      <c r="AD249" s="185" cm="1">
        <f t="array" ref="AD249">IF($A249&lt;=time_horizon,INDEX(R$7:R$507,time_horizon-$A249+1),0)</f>
        <v>0</v>
      </c>
      <c r="AE249" s="17" cm="1">
        <f t="array" ref="AE249">IF($A249&lt;=time_horizon,INDEX(S$7:S$507,time_horizon-$A249+1),0)</f>
        <v>0</v>
      </c>
      <c r="AF249" s="17" cm="1">
        <f t="array" ref="AF249">IF($A249&lt;=time_horizon,INDEX(T$7:T$507,time_horizon-$A249+1),0)</f>
        <v>0</v>
      </c>
      <c r="AG249" s="17" cm="1">
        <f t="array" ref="AG249">IF($A249&lt;=time_horizon,INDEX(U$7:U$507,time_horizon-$A249+1),0)</f>
        <v>0</v>
      </c>
      <c r="AH249" s="17" cm="1">
        <f t="array" ref="AH249">IF($A249&lt;=time_horizon,INDEX(V$7:V$507,time_horizon-$A249+1),0)</f>
        <v>0</v>
      </c>
      <c r="AI249" s="17" cm="1">
        <f t="array" ref="AI249">IF($A249&lt;=time_horizon,INDEX(W$7:W$507,time_horizon-$A249+1),0)</f>
        <v>0</v>
      </c>
      <c r="AJ249" s="17">
        <f t="shared" si="45"/>
        <v>8.0822163213617543E-2</v>
      </c>
    </row>
    <row r="250" spans="1:36" x14ac:dyDescent="0.2">
      <c r="A250" s="96">
        <v>243</v>
      </c>
      <c r="B250" s="3">
        <f>inventory[[#This Row],[Integrated_rad_forcing]]</f>
        <v>5.1435212884645007E-10</v>
      </c>
      <c r="C250" s="3">
        <f>inventory[[#This Row],[Temp_change]]</f>
        <v>4.0672579106586088E-13</v>
      </c>
      <c r="E250" s="118">
        <f>inventory[[#This Row],[CO2_net]]+inventory[[#This Row],[CH4_net]]*GWP_CH4+inventory[[#This Row],[gas1_net]]*GWP_gas1+inventory[[#This Row],[gas2_net]]*GWP_gas2+inventory[[#This Row],[gas3_net]]*GWP_gas3</f>
        <v>4918.8111920297824</v>
      </c>
      <c r="F250" s="118">
        <f>inventory[[#This Row],[CO2_net]]+inventory[[#This Row],[CH4_net]]*GTP_CH4+inventory[[#This Row],[gas1_net]]*GTP_gas1+inventory[[#This Row],[gas2_net]]*GTP_gas2+inventory[[#This Row],[gas3_net]]*GTP_gas3</f>
        <v>2570.9331000621351</v>
      </c>
      <c r="G250" s="199">
        <f t="shared" si="46"/>
        <v>2798.2179172962051</v>
      </c>
      <c r="H250" s="200">
        <f t="shared" si="47"/>
        <v>785.71338217948676</v>
      </c>
      <c r="I250" s="201">
        <f t="shared" si="48"/>
        <v>5608.4057323883326</v>
      </c>
      <c r="J250" s="201">
        <f t="shared" si="49"/>
        <v>744.19038774055798</v>
      </c>
      <c r="K250" s="199">
        <f>K249+(inventory[[#This Row],[CO2_flux]]*Z250+inventory[[#This Row],[CH4_flux]]*AA250+inventory[[#This Row],[Gas1_flux]]*AB250+inventory[[#This Row],[Gas2_flux]]*AC250+inventory[[#This Row],[Gas3_flux]]*AD250+inventory[[#This Row],[Other_radfor]])/AGWP_CO2</f>
        <v>217.55715512859908</v>
      </c>
      <c r="L250" s="201">
        <f>L249+(inventory[[#This Row],[CO2_flux]]*AE250+inventory[[#This Row],[CH4_flux]]*AF250+inventory[[#This Row],[Gas1_flux]]*AG250+inventory[[#This Row],[Gas2_flux]]*AH250+inventory[[#This Row],[Gas3_flux]]*AI250+inventory[[#This Row],[Other_radfor]]*AJ250)/AGTP_CO2</f>
        <v>312.57320143698166</v>
      </c>
      <c r="N250" s="16">
        <v>1.8381417889834896E-13</v>
      </c>
      <c r="O250" s="16">
        <v>2.6186858585872059E-12</v>
      </c>
      <c r="P250" s="16">
        <f t="shared" si="40"/>
        <v>3.7381910698091015E-11</v>
      </c>
      <c r="Q250" s="16">
        <f t="shared" si="52"/>
        <v>-3.5199999999999995E-12</v>
      </c>
      <c r="R250" s="182">
        <f t="shared" si="52"/>
        <v>-3.5199999999999995E-12</v>
      </c>
      <c r="S250" s="16">
        <v>5.1765160208630541E-16</v>
      </c>
      <c r="T250" s="16">
        <v>1.5628883432524303E-15</v>
      </c>
      <c r="U250" s="24">
        <f t="shared" si="41"/>
        <v>5.9328060640837247E-14</v>
      </c>
      <c r="V250" s="24">
        <f t="shared" si="42"/>
        <v>-2.0372508455470801E-15</v>
      </c>
      <c r="W250" s="24">
        <f t="shared" si="43"/>
        <v>1.1605684015430984E-14</v>
      </c>
      <c r="Y250" s="16">
        <f t="shared" si="44"/>
        <v>0</v>
      </c>
      <c r="Z250" s="187" cm="1">
        <f t="array" ref="Z250">IF($A250&lt;=time_horizon,INDEX(N$7:N$507,time_horizon-$A250+1),0)</f>
        <v>0</v>
      </c>
      <c r="AA250" s="184" cm="1">
        <f t="array" ref="AA250">IF($A250&lt;=time_horizon,INDEX(O$7:O$507,time_horizon-$A250+1),0)</f>
        <v>0</v>
      </c>
      <c r="AB250" s="184" cm="1">
        <f t="array" ref="AB250">IF($A250&lt;=time_horizon,INDEX(P$7:P$507,time_horizon-$A250+1),0)</f>
        <v>0</v>
      </c>
      <c r="AC250" s="184" cm="1">
        <f t="array" ref="AC250">IF($A250&lt;=time_horizon,INDEX(Q$7:Q$507,time_horizon-$A250+1),0)</f>
        <v>0</v>
      </c>
      <c r="AD250" s="185" cm="1">
        <f t="array" ref="AD250">IF($A250&lt;=time_horizon,INDEX(R$7:R$507,time_horizon-$A250+1),0)</f>
        <v>0</v>
      </c>
      <c r="AE250" s="17" cm="1">
        <f t="array" ref="AE250">IF($A250&lt;=time_horizon,INDEX(S$7:S$507,time_horizon-$A250+1),0)</f>
        <v>0</v>
      </c>
      <c r="AF250" s="17" cm="1">
        <f t="array" ref="AF250">IF($A250&lt;=time_horizon,INDEX(T$7:T$507,time_horizon-$A250+1),0)</f>
        <v>0</v>
      </c>
      <c r="AG250" s="17" cm="1">
        <f t="array" ref="AG250">IF($A250&lt;=time_horizon,INDEX(U$7:U$507,time_horizon-$A250+1),0)</f>
        <v>0</v>
      </c>
      <c r="AH250" s="17" cm="1">
        <f t="array" ref="AH250">IF($A250&lt;=time_horizon,INDEX(V$7:V$507,time_horizon-$A250+1),0)</f>
        <v>0</v>
      </c>
      <c r="AI250" s="17" cm="1">
        <f t="array" ref="AI250">IF($A250&lt;=time_horizon,INDEX(W$7:W$507,time_horizon-$A250+1),0)</f>
        <v>0</v>
      </c>
      <c r="AJ250" s="17">
        <f t="shared" si="45"/>
        <v>8.0822163213617543E-2</v>
      </c>
    </row>
    <row r="251" spans="1:36" x14ac:dyDescent="0.2">
      <c r="A251" s="96">
        <v>244</v>
      </c>
      <c r="B251" s="3">
        <f>inventory[[#This Row],[Integrated_rad_forcing]]</f>
        <v>5.1444885281964598E-10</v>
      </c>
      <c r="C251" s="3">
        <f>inventory[[#This Row],[Temp_change]]</f>
        <v>4.0491853161121723E-13</v>
      </c>
      <c r="E251" s="118">
        <f>inventory[[#This Row],[CO2_net]]+inventory[[#This Row],[CH4_net]]*GWP_CH4+inventory[[#This Row],[gas1_net]]*GWP_gas1+inventory[[#This Row],[gas2_net]]*GWP_gas2+inventory[[#This Row],[gas3_net]]*GWP_gas3</f>
        <v>4918.8111920297824</v>
      </c>
      <c r="F251" s="118">
        <f>inventory[[#This Row],[CO2_net]]+inventory[[#This Row],[CH4_net]]*GTP_CH4+inventory[[#This Row],[gas1_net]]*GTP_gas1+inventory[[#This Row],[gas2_net]]*GTP_gas2+inventory[[#This Row],[gas3_net]]*GTP_gas3</f>
        <v>2570.9331000621351</v>
      </c>
      <c r="G251" s="199">
        <f t="shared" si="46"/>
        <v>2789.7455994354432</v>
      </c>
      <c r="H251" s="200">
        <f t="shared" si="47"/>
        <v>782.34601591992566</v>
      </c>
      <c r="I251" s="201">
        <f t="shared" si="48"/>
        <v>5609.460393690013</v>
      </c>
      <c r="J251" s="201">
        <f t="shared" si="49"/>
        <v>740.88362641919082</v>
      </c>
      <c r="K251" s="199">
        <f>K250+(inventory[[#This Row],[CO2_flux]]*Z251+inventory[[#This Row],[CH4_flux]]*AA251+inventory[[#This Row],[Gas1_flux]]*AB251+inventory[[#This Row],[Gas2_flux]]*AC251+inventory[[#This Row],[Gas3_flux]]*AD251+inventory[[#This Row],[Other_radfor]])/AGWP_CO2</f>
        <v>217.55715512859908</v>
      </c>
      <c r="L251" s="201">
        <f>L250+(inventory[[#This Row],[CO2_flux]]*AE251+inventory[[#This Row],[CH4_flux]]*AF251+inventory[[#This Row],[Gas1_flux]]*AG251+inventory[[#This Row],[Gas2_flux]]*AH251+inventory[[#This Row],[Gas3_flux]]*AI251+inventory[[#This Row],[Other_radfor]]*AJ251)/AGTP_CO2</f>
        <v>312.57320143698166</v>
      </c>
      <c r="N251" s="16">
        <v>1.8440708461866712E-13</v>
      </c>
      <c r="O251" s="16">
        <v>2.6186858592130941E-12</v>
      </c>
      <c r="P251" s="16">
        <f t="shared" si="40"/>
        <v>3.7429608431753092E-11</v>
      </c>
      <c r="Q251" s="16">
        <f t="shared" si="52"/>
        <v>-3.5199999999999995E-12</v>
      </c>
      <c r="R251" s="182">
        <f t="shared" si="52"/>
        <v>-3.5199999999999995E-12</v>
      </c>
      <c r="S251" s="16">
        <v>5.1756962184448737E-16</v>
      </c>
      <c r="T251" s="16">
        <v>1.5590763273975857E-15</v>
      </c>
      <c r="U251" s="24">
        <f t="shared" si="41"/>
        <v>5.9045183053611064E-14</v>
      </c>
      <c r="V251" s="24">
        <f t="shared" si="42"/>
        <v>-2.0322819435040779E-15</v>
      </c>
      <c r="W251" s="24">
        <f t="shared" si="43"/>
        <v>1.1554615309764152E-14</v>
      </c>
      <c r="Y251" s="16">
        <f t="shared" si="44"/>
        <v>0</v>
      </c>
      <c r="Z251" s="187" cm="1">
        <f t="array" ref="Z251">IF($A251&lt;=time_horizon,INDEX(N$7:N$507,time_horizon-$A251+1),0)</f>
        <v>0</v>
      </c>
      <c r="AA251" s="184" cm="1">
        <f t="array" ref="AA251">IF($A251&lt;=time_horizon,INDEX(O$7:O$507,time_horizon-$A251+1),0)</f>
        <v>0</v>
      </c>
      <c r="AB251" s="184" cm="1">
        <f t="array" ref="AB251">IF($A251&lt;=time_horizon,INDEX(P$7:P$507,time_horizon-$A251+1),0)</f>
        <v>0</v>
      </c>
      <c r="AC251" s="184" cm="1">
        <f t="array" ref="AC251">IF($A251&lt;=time_horizon,INDEX(Q$7:Q$507,time_horizon-$A251+1),0)</f>
        <v>0</v>
      </c>
      <c r="AD251" s="185" cm="1">
        <f t="array" ref="AD251">IF($A251&lt;=time_horizon,INDEX(R$7:R$507,time_horizon-$A251+1),0)</f>
        <v>0</v>
      </c>
      <c r="AE251" s="17" cm="1">
        <f t="array" ref="AE251">IF($A251&lt;=time_horizon,INDEX(S$7:S$507,time_horizon-$A251+1),0)</f>
        <v>0</v>
      </c>
      <c r="AF251" s="17" cm="1">
        <f t="array" ref="AF251">IF($A251&lt;=time_horizon,INDEX(T$7:T$507,time_horizon-$A251+1),0)</f>
        <v>0</v>
      </c>
      <c r="AG251" s="17" cm="1">
        <f t="array" ref="AG251">IF($A251&lt;=time_horizon,INDEX(U$7:U$507,time_horizon-$A251+1),0)</f>
        <v>0</v>
      </c>
      <c r="AH251" s="17" cm="1">
        <f t="array" ref="AH251">IF($A251&lt;=time_horizon,INDEX(V$7:V$507,time_horizon-$A251+1),0)</f>
        <v>0</v>
      </c>
      <c r="AI251" s="17" cm="1">
        <f t="array" ref="AI251">IF($A251&lt;=time_horizon,INDEX(W$7:W$507,time_horizon-$A251+1),0)</f>
        <v>0</v>
      </c>
      <c r="AJ251" s="17">
        <f t="shared" si="45"/>
        <v>8.0822163213617543E-2</v>
      </c>
    </row>
    <row r="252" spans="1:36" x14ac:dyDescent="0.2">
      <c r="A252" s="96">
        <v>245</v>
      </c>
      <c r="B252" s="3">
        <f>inventory[[#This Row],[Integrated_rad_forcing]]</f>
        <v>5.1454413658788607E-10</v>
      </c>
      <c r="C252" s="3">
        <f>inventory[[#This Row],[Temp_change]]</f>
        <v>4.0313175879974826E-13</v>
      </c>
      <c r="E252" s="118">
        <f>inventory[[#This Row],[CO2_net]]+inventory[[#This Row],[CH4_net]]*GWP_CH4+inventory[[#This Row],[gas1_net]]*GWP_gas1+inventory[[#This Row],[gas2_net]]*GWP_gas2+inventory[[#This Row],[gas3_net]]*GWP_gas3</f>
        <v>4918.8111920297824</v>
      </c>
      <c r="F252" s="118">
        <f>inventory[[#This Row],[CO2_net]]+inventory[[#This Row],[CH4_net]]*GTP_CH4+inventory[[#This Row],[gas1_net]]*GTP_gas1+inventory[[#This Row],[gas2_net]]*GTP_gas2+inventory[[#This Row],[gas3_net]]*GTP_gas3</f>
        <v>2570.9331000621351</v>
      </c>
      <c r="G252" s="199">
        <f t="shared" si="46"/>
        <v>2781.3281156423968</v>
      </c>
      <c r="H252" s="200">
        <f t="shared" si="47"/>
        <v>779.0171694971616</v>
      </c>
      <c r="I252" s="201">
        <f t="shared" si="48"/>
        <v>5610.4993512485244</v>
      </c>
      <c r="J252" s="201">
        <f t="shared" si="49"/>
        <v>737.61434972078723</v>
      </c>
      <c r="K252" s="199">
        <f>K251+(inventory[[#This Row],[CO2_flux]]*Z252+inventory[[#This Row],[CH4_flux]]*AA252+inventory[[#This Row],[Gas1_flux]]*AB252+inventory[[#This Row],[Gas2_flux]]*AC252+inventory[[#This Row],[Gas3_flux]]*AD252+inventory[[#This Row],[Other_radfor]])/AGWP_CO2</f>
        <v>217.55715512859908</v>
      </c>
      <c r="L252" s="201">
        <f>L251+(inventory[[#This Row],[CO2_flux]]*AE252+inventory[[#This Row],[CH4_flux]]*AF252+inventory[[#This Row],[Gas1_flux]]*AG252+inventory[[#This Row],[Gas2_flux]]*AH252+inventory[[#This Row],[Gas3_flux]]*AI252+inventory[[#This Row],[Other_radfor]]*AJ252)/AGTP_CO2</f>
        <v>312.57320143698166</v>
      </c>
      <c r="N252" s="16">
        <v>1.8499943738894073E-13</v>
      </c>
      <c r="O252" s="16">
        <v>2.6186858597904888E-12</v>
      </c>
      <c r="P252" s="16">
        <f t="shared" si="40"/>
        <v>3.7476913593700792E-11</v>
      </c>
      <c r="Q252" s="16">
        <f t="shared" si="52"/>
        <v>-3.5199999999999995E-12</v>
      </c>
      <c r="R252" s="182">
        <f t="shared" si="52"/>
        <v>-3.5199999999999995E-12</v>
      </c>
      <c r="S252" s="16">
        <v>5.1748764287180078E-16</v>
      </c>
      <c r="T252" s="16">
        <v>1.5552736164946284E-15</v>
      </c>
      <c r="U252" s="24">
        <f t="shared" si="41"/>
        <v>5.8764132648322023E-14</v>
      </c>
      <c r="V252" s="24">
        <f t="shared" si="42"/>
        <v>-2.027325160729228E-15</v>
      </c>
      <c r="W252" s="24">
        <f t="shared" si="43"/>
        <v>1.1504171409039415E-14</v>
      </c>
      <c r="Y252" s="16">
        <f t="shared" si="44"/>
        <v>0</v>
      </c>
      <c r="Z252" s="187" cm="1">
        <f t="array" ref="Z252">IF($A252&lt;=time_horizon,INDEX(N$7:N$507,time_horizon-$A252+1),0)</f>
        <v>0</v>
      </c>
      <c r="AA252" s="184" cm="1">
        <f t="array" ref="AA252">IF($A252&lt;=time_horizon,INDEX(O$7:O$507,time_horizon-$A252+1),0)</f>
        <v>0</v>
      </c>
      <c r="AB252" s="184" cm="1">
        <f t="array" ref="AB252">IF($A252&lt;=time_horizon,INDEX(P$7:P$507,time_horizon-$A252+1),0)</f>
        <v>0</v>
      </c>
      <c r="AC252" s="184" cm="1">
        <f t="array" ref="AC252">IF($A252&lt;=time_horizon,INDEX(Q$7:Q$507,time_horizon-$A252+1),0)</f>
        <v>0</v>
      </c>
      <c r="AD252" s="185" cm="1">
        <f t="array" ref="AD252">IF($A252&lt;=time_horizon,INDEX(R$7:R$507,time_horizon-$A252+1),0)</f>
        <v>0</v>
      </c>
      <c r="AE252" s="17" cm="1">
        <f t="array" ref="AE252">IF($A252&lt;=time_horizon,INDEX(S$7:S$507,time_horizon-$A252+1),0)</f>
        <v>0</v>
      </c>
      <c r="AF252" s="17" cm="1">
        <f t="array" ref="AF252">IF($A252&lt;=time_horizon,INDEX(T$7:T$507,time_horizon-$A252+1),0)</f>
        <v>0</v>
      </c>
      <c r="AG252" s="17" cm="1">
        <f t="array" ref="AG252">IF($A252&lt;=time_horizon,INDEX(U$7:U$507,time_horizon-$A252+1),0)</f>
        <v>0</v>
      </c>
      <c r="AH252" s="17" cm="1">
        <f t="array" ref="AH252">IF($A252&lt;=time_horizon,INDEX(V$7:V$507,time_horizon-$A252+1),0)</f>
        <v>0</v>
      </c>
      <c r="AI252" s="17" cm="1">
        <f t="array" ref="AI252">IF($A252&lt;=time_horizon,INDEX(W$7:W$507,time_horizon-$A252+1),0)</f>
        <v>0</v>
      </c>
      <c r="AJ252" s="17">
        <f t="shared" si="45"/>
        <v>8.0822163213617543E-2</v>
      </c>
    </row>
    <row r="253" spans="1:36" x14ac:dyDescent="0.2">
      <c r="A253" s="96">
        <v>246</v>
      </c>
      <c r="B253" s="3">
        <f>inventory[[#This Row],[Integrated_rad_forcing]]</f>
        <v>5.1463800638119972E-10</v>
      </c>
      <c r="C253" s="3">
        <f>inventory[[#This Row],[Temp_change]]</f>
        <v>4.0136508490336285E-13</v>
      </c>
      <c r="E253" s="118">
        <f>inventory[[#This Row],[CO2_net]]+inventory[[#This Row],[CH4_net]]*GWP_CH4+inventory[[#This Row],[gas1_net]]*GWP_gas1+inventory[[#This Row],[gas2_net]]*GWP_gas2+inventory[[#This Row],[gas3_net]]*GWP_gas3</f>
        <v>4918.8111920297824</v>
      </c>
      <c r="F253" s="118">
        <f>inventory[[#This Row],[CO2_net]]+inventory[[#This Row],[CH4_net]]*GTP_CH4+inventory[[#This Row],[gas1_net]]*GTP_gas1+inventory[[#This Row],[gas2_net]]*GTP_gas2+inventory[[#This Row],[gas3_net]]*GTP_gas3</f>
        <v>2570.9331000621351</v>
      </c>
      <c r="G253" s="199">
        <f t="shared" si="46"/>
        <v>2772.9649798189553</v>
      </c>
      <c r="H253" s="200">
        <f t="shared" si="47"/>
        <v>775.72612322204498</v>
      </c>
      <c r="I253" s="201">
        <f t="shared" si="48"/>
        <v>5611.5228910715232</v>
      </c>
      <c r="J253" s="201">
        <f t="shared" si="49"/>
        <v>734.3818482152476</v>
      </c>
      <c r="K253" s="199">
        <f>K252+(inventory[[#This Row],[CO2_flux]]*Z253+inventory[[#This Row],[CH4_flux]]*AA253+inventory[[#This Row],[Gas1_flux]]*AB253+inventory[[#This Row],[Gas2_flux]]*AC253+inventory[[#This Row],[Gas3_flux]]*AD253+inventory[[#This Row],[Other_radfor]])/AGWP_CO2</f>
        <v>217.55715512859908</v>
      </c>
      <c r="L253" s="201">
        <f>L252+(inventory[[#This Row],[CO2_flux]]*AE253+inventory[[#This Row],[CH4_flux]]*AF253+inventory[[#This Row],[Gas1_flux]]*AG253+inventory[[#This Row],[Gas2_flux]]*AH253+inventory[[#This Row],[Gas3_flux]]*AI253+inventory[[#This Row],[Other_radfor]]*AJ253)/AGTP_CO2</f>
        <v>312.57320143698166</v>
      </c>
      <c r="N253" s="16">
        <v>1.8559123902632193E-13</v>
      </c>
      <c r="O253" s="16">
        <v>2.6186858603231475E-12</v>
      </c>
      <c r="P253" s="16">
        <f t="shared" si="40"/>
        <v>3.7523829414958725E-11</v>
      </c>
      <c r="Q253" s="16">
        <f t="shared" si="52"/>
        <v>-3.5199999999999995E-12</v>
      </c>
      <c r="R253" s="182">
        <f t="shared" si="52"/>
        <v>-3.5199999999999995E-12</v>
      </c>
      <c r="S253" s="16">
        <v>5.1740565760020886E-16</v>
      </c>
      <c r="T253" s="16">
        <v>1.5514801872786114E-15</v>
      </c>
      <c r="U253" s="24">
        <f t="shared" si="41"/>
        <v>5.8484895608509332E-14</v>
      </c>
      <c r="V253" s="24">
        <f t="shared" si="42"/>
        <v>-2.022380467663253E-15</v>
      </c>
      <c r="W253" s="24">
        <f t="shared" si="43"/>
        <v>1.1454339795346936E-14</v>
      </c>
      <c r="Y253" s="16">
        <f t="shared" si="44"/>
        <v>0</v>
      </c>
      <c r="Z253" s="187" cm="1">
        <f t="array" ref="Z253">IF($A253&lt;=time_horizon,INDEX(N$7:N$507,time_horizon-$A253+1),0)</f>
        <v>0</v>
      </c>
      <c r="AA253" s="184" cm="1">
        <f t="array" ref="AA253">IF($A253&lt;=time_horizon,INDEX(O$7:O$507,time_horizon-$A253+1),0)</f>
        <v>0</v>
      </c>
      <c r="AB253" s="184" cm="1">
        <f t="array" ref="AB253">IF($A253&lt;=time_horizon,INDEX(P$7:P$507,time_horizon-$A253+1),0)</f>
        <v>0</v>
      </c>
      <c r="AC253" s="184" cm="1">
        <f t="array" ref="AC253">IF($A253&lt;=time_horizon,INDEX(Q$7:Q$507,time_horizon-$A253+1),0)</f>
        <v>0</v>
      </c>
      <c r="AD253" s="185" cm="1">
        <f t="array" ref="AD253">IF($A253&lt;=time_horizon,INDEX(R$7:R$507,time_horizon-$A253+1),0)</f>
        <v>0</v>
      </c>
      <c r="AE253" s="17" cm="1">
        <f t="array" ref="AE253">IF($A253&lt;=time_horizon,INDEX(S$7:S$507,time_horizon-$A253+1),0)</f>
        <v>0</v>
      </c>
      <c r="AF253" s="17" cm="1">
        <f t="array" ref="AF253">IF($A253&lt;=time_horizon,INDEX(T$7:T$507,time_horizon-$A253+1),0)</f>
        <v>0</v>
      </c>
      <c r="AG253" s="17" cm="1">
        <f t="array" ref="AG253">IF($A253&lt;=time_horizon,INDEX(U$7:U$507,time_horizon-$A253+1),0)</f>
        <v>0</v>
      </c>
      <c r="AH253" s="17" cm="1">
        <f t="array" ref="AH253">IF($A253&lt;=time_horizon,INDEX(V$7:V$507,time_horizon-$A253+1),0)</f>
        <v>0</v>
      </c>
      <c r="AI253" s="17" cm="1">
        <f t="array" ref="AI253">IF($A253&lt;=time_horizon,INDEX(W$7:W$507,time_horizon-$A253+1),0)</f>
        <v>0</v>
      </c>
      <c r="AJ253" s="17">
        <f t="shared" si="45"/>
        <v>8.0822163213617543E-2</v>
      </c>
    </row>
    <row r="254" spans="1:36" x14ac:dyDescent="0.2">
      <c r="A254" s="96">
        <v>247</v>
      </c>
      <c r="B254" s="3">
        <f>inventory[[#This Row],[Integrated_rad_forcing]]</f>
        <v>5.147304878976283E-10</v>
      </c>
      <c r="C254" s="3">
        <f>inventory[[#This Row],[Temp_change]]</f>
        <v>3.996181304342223E-13</v>
      </c>
      <c r="E254" s="118">
        <f>inventory[[#This Row],[CO2_net]]+inventory[[#This Row],[CH4_net]]*GWP_CH4+inventory[[#This Row],[gas1_net]]*GWP_gas1+inventory[[#This Row],[gas2_net]]*GWP_gas2+inventory[[#This Row],[gas3_net]]*GWP_gas3</f>
        <v>4918.8111920297824</v>
      </c>
      <c r="F254" s="118">
        <f>inventory[[#This Row],[CO2_net]]+inventory[[#This Row],[CH4_net]]*GTP_CH4+inventory[[#This Row],[gas1_net]]*GTP_gas1+inventory[[#This Row],[gas2_net]]*GTP_gas2+inventory[[#This Row],[gas3_net]]*GTP_gas3</f>
        <v>2570.9331000621351</v>
      </c>
      <c r="G254" s="199">
        <f t="shared" si="46"/>
        <v>2764.6557107213139</v>
      </c>
      <c r="H254" s="200">
        <f t="shared" si="47"/>
        <v>772.47217230549438</v>
      </c>
      <c r="I254" s="201">
        <f t="shared" si="48"/>
        <v>5612.5312933659616</v>
      </c>
      <c r="J254" s="201">
        <f t="shared" si="49"/>
        <v>731.18542754974749</v>
      </c>
      <c r="K254" s="199">
        <f>K253+(inventory[[#This Row],[CO2_flux]]*Z254+inventory[[#This Row],[CH4_flux]]*AA254+inventory[[#This Row],[Gas1_flux]]*AB254+inventory[[#This Row],[Gas2_flux]]*AC254+inventory[[#This Row],[Gas3_flux]]*AD254+inventory[[#This Row],[Other_radfor]])/AGWP_CO2</f>
        <v>217.55715512859908</v>
      </c>
      <c r="L254" s="201">
        <f>L253+(inventory[[#This Row],[CO2_flux]]*AE254+inventory[[#This Row],[CH4_flux]]*AF254+inventory[[#This Row],[Gas1_flux]]*AG254+inventory[[#This Row],[Gas2_flux]]*AH254+inventory[[#This Row],[Gas3_flux]]*AI254+inventory[[#This Row],[Other_radfor]]*AJ254)/AGTP_CO2</f>
        <v>312.57320143698166</v>
      </c>
      <c r="N254" s="16">
        <v>1.8618249133210598E-13</v>
      </c>
      <c r="O254" s="16">
        <v>2.6186858608145364E-12</v>
      </c>
      <c r="P254" s="16">
        <f t="shared" si="40"/>
        <v>3.7570359099958851E-11</v>
      </c>
      <c r="Q254" s="16">
        <f t="shared" si="52"/>
        <v>-3.5199999999999995E-12</v>
      </c>
      <c r="R254" s="182">
        <f t="shared" si="52"/>
        <v>-3.5199999999999995E-12</v>
      </c>
      <c r="S254" s="16">
        <v>5.1732365871709723E-16</v>
      </c>
      <c r="T254" s="16">
        <v>1.5476960165854858E-15</v>
      </c>
      <c r="U254" s="24">
        <f t="shared" si="41"/>
        <v>5.8207458228446812E-14</v>
      </c>
      <c r="V254" s="24">
        <f t="shared" si="42"/>
        <v>-2.0174478348189853E-15</v>
      </c>
      <c r="W254" s="24">
        <f t="shared" si="43"/>
        <v>1.1405108222924807E-14</v>
      </c>
      <c r="Y254" s="16">
        <f t="shared" si="44"/>
        <v>0</v>
      </c>
      <c r="Z254" s="187" cm="1">
        <f t="array" ref="Z254">IF($A254&lt;=time_horizon,INDEX(N$7:N$507,time_horizon-$A254+1),0)</f>
        <v>0</v>
      </c>
      <c r="AA254" s="184" cm="1">
        <f t="array" ref="AA254">IF($A254&lt;=time_horizon,INDEX(O$7:O$507,time_horizon-$A254+1),0)</f>
        <v>0</v>
      </c>
      <c r="AB254" s="184" cm="1">
        <f t="array" ref="AB254">IF($A254&lt;=time_horizon,INDEX(P$7:P$507,time_horizon-$A254+1),0)</f>
        <v>0</v>
      </c>
      <c r="AC254" s="184" cm="1">
        <f t="array" ref="AC254">IF($A254&lt;=time_horizon,INDEX(Q$7:Q$507,time_horizon-$A254+1),0)</f>
        <v>0</v>
      </c>
      <c r="AD254" s="185" cm="1">
        <f t="array" ref="AD254">IF($A254&lt;=time_horizon,INDEX(R$7:R$507,time_horizon-$A254+1),0)</f>
        <v>0</v>
      </c>
      <c r="AE254" s="17" cm="1">
        <f t="array" ref="AE254">IF($A254&lt;=time_horizon,INDEX(S$7:S$507,time_horizon-$A254+1),0)</f>
        <v>0</v>
      </c>
      <c r="AF254" s="17" cm="1">
        <f t="array" ref="AF254">IF($A254&lt;=time_horizon,INDEX(T$7:T$507,time_horizon-$A254+1),0)</f>
        <v>0</v>
      </c>
      <c r="AG254" s="17" cm="1">
        <f t="array" ref="AG254">IF($A254&lt;=time_horizon,INDEX(U$7:U$507,time_horizon-$A254+1),0)</f>
        <v>0</v>
      </c>
      <c r="AH254" s="17" cm="1">
        <f t="array" ref="AH254">IF($A254&lt;=time_horizon,INDEX(V$7:V$507,time_horizon-$A254+1),0)</f>
        <v>0</v>
      </c>
      <c r="AI254" s="17" cm="1">
        <f t="array" ref="AI254">IF($A254&lt;=time_horizon,INDEX(W$7:W$507,time_horizon-$A254+1),0)</f>
        <v>0</v>
      </c>
      <c r="AJ254" s="17">
        <f t="shared" si="45"/>
        <v>8.0822163213617543E-2</v>
      </c>
    </row>
    <row r="255" spans="1:36" x14ac:dyDescent="0.2">
      <c r="A255" s="96">
        <v>248</v>
      </c>
      <c r="B255" s="3">
        <f>inventory[[#This Row],[Integrated_rad_forcing]]</f>
        <v>5.1482160631455088E-10</v>
      </c>
      <c r="C255" s="3">
        <f>inventory[[#This Row],[Temp_change]]</f>
        <v>3.9789052396538086E-13</v>
      </c>
      <c r="E255" s="118">
        <f>inventory[[#This Row],[CO2_net]]+inventory[[#This Row],[CH4_net]]*GWP_CH4+inventory[[#This Row],[gas1_net]]*GWP_gas1+inventory[[#This Row],[gas2_net]]*GWP_gas2+inventory[[#This Row],[gas3_net]]*GWP_gas3</f>
        <v>4918.8111920297824</v>
      </c>
      <c r="F255" s="118">
        <f>inventory[[#This Row],[CO2_net]]+inventory[[#This Row],[CH4_net]]*GTP_CH4+inventory[[#This Row],[gas1_net]]*GTP_gas1+inventory[[#This Row],[gas2_net]]*GTP_gas2+inventory[[#This Row],[gas3_net]]*GTP_gas3</f>
        <v>2570.9331000621351</v>
      </c>
      <c r="G255" s="199">
        <f t="shared" si="46"/>
        <v>2756.3998319156826</v>
      </c>
      <c r="H255" s="200">
        <f t="shared" si="47"/>
        <v>769.25462654739499</v>
      </c>
      <c r="I255" s="201">
        <f t="shared" si="48"/>
        <v>5613.5248326615811</v>
      </c>
      <c r="J255" s="201">
        <f t="shared" si="49"/>
        <v>728.02440812056159</v>
      </c>
      <c r="K255" s="199">
        <f>K254+(inventory[[#This Row],[CO2_flux]]*Z255+inventory[[#This Row],[CH4_flux]]*AA255+inventory[[#This Row],[Gas1_flux]]*AB255+inventory[[#This Row],[Gas2_flux]]*AC255+inventory[[#This Row],[Gas3_flux]]*AD255+inventory[[#This Row],[Other_radfor]])/AGWP_CO2</f>
        <v>217.55715512859908</v>
      </c>
      <c r="L255" s="201">
        <f>L254+(inventory[[#This Row],[CO2_flux]]*AE255+inventory[[#This Row],[CH4_flux]]*AF255+inventory[[#This Row],[Gas1_flux]]*AG255+inventory[[#This Row],[Gas2_flux]]*AH255+inventory[[#This Row],[Gas3_flux]]*AI255+inventory[[#This Row],[Other_radfor]]*AJ255)/AGTP_CO2</f>
        <v>312.57320143698166</v>
      </c>
      <c r="N255" s="16">
        <v>1.8677319609207519E-13</v>
      </c>
      <c r="O255" s="16">
        <v>2.6186858612678531E-12</v>
      </c>
      <c r="P255" s="16">
        <f t="shared" si="40"/>
        <v>3.7616505826759339E-11</v>
      </c>
      <c r="Q255" s="16">
        <f t="shared" si="52"/>
        <v>-3.5199999999999995E-12</v>
      </c>
      <c r="R255" s="182">
        <f t="shared" si="52"/>
        <v>-3.5199999999999995E-12</v>
      </c>
      <c r="S255" s="16">
        <v>5.1724163915817044E-16</v>
      </c>
      <c r="T255" s="16">
        <v>1.5439210813484333E-15</v>
      </c>
      <c r="U255" s="24">
        <f t="shared" si="41"/>
        <v>5.7931806912238728E-14</v>
      </c>
      <c r="V255" s="24">
        <f t="shared" si="42"/>
        <v>-2.0125272327811848E-15</v>
      </c>
      <c r="W255" s="24">
        <f t="shared" si="43"/>
        <v>1.1356464712185215E-14</v>
      </c>
      <c r="Y255" s="16">
        <f t="shared" si="44"/>
        <v>0</v>
      </c>
      <c r="Z255" s="187" cm="1">
        <f t="array" ref="Z255">IF($A255&lt;=time_horizon,INDEX(N$7:N$507,time_horizon-$A255+1),0)</f>
        <v>0</v>
      </c>
      <c r="AA255" s="184" cm="1">
        <f t="array" ref="AA255">IF($A255&lt;=time_horizon,INDEX(O$7:O$507,time_horizon-$A255+1),0)</f>
        <v>0</v>
      </c>
      <c r="AB255" s="184" cm="1">
        <f t="array" ref="AB255">IF($A255&lt;=time_horizon,INDEX(P$7:P$507,time_horizon-$A255+1),0)</f>
        <v>0</v>
      </c>
      <c r="AC255" s="184" cm="1">
        <f t="array" ref="AC255">IF($A255&lt;=time_horizon,INDEX(Q$7:Q$507,time_horizon-$A255+1),0)</f>
        <v>0</v>
      </c>
      <c r="AD255" s="185" cm="1">
        <f t="array" ref="AD255">IF($A255&lt;=time_horizon,INDEX(R$7:R$507,time_horizon-$A255+1),0)</f>
        <v>0</v>
      </c>
      <c r="AE255" s="17" cm="1">
        <f t="array" ref="AE255">IF($A255&lt;=time_horizon,INDEX(S$7:S$507,time_horizon-$A255+1),0)</f>
        <v>0</v>
      </c>
      <c r="AF255" s="17" cm="1">
        <f t="array" ref="AF255">IF($A255&lt;=time_horizon,INDEX(T$7:T$507,time_horizon-$A255+1),0)</f>
        <v>0</v>
      </c>
      <c r="AG255" s="17" cm="1">
        <f t="array" ref="AG255">IF($A255&lt;=time_horizon,INDEX(U$7:U$507,time_horizon-$A255+1),0)</f>
        <v>0</v>
      </c>
      <c r="AH255" s="17" cm="1">
        <f t="array" ref="AH255">IF($A255&lt;=time_horizon,INDEX(V$7:V$507,time_horizon-$A255+1),0)</f>
        <v>0</v>
      </c>
      <c r="AI255" s="17" cm="1">
        <f t="array" ref="AI255">IF($A255&lt;=time_horizon,INDEX(W$7:W$507,time_horizon-$A255+1),0)</f>
        <v>0</v>
      </c>
      <c r="AJ255" s="17">
        <f t="shared" si="45"/>
        <v>8.0822163213617543E-2</v>
      </c>
    </row>
    <row r="256" spans="1:36" x14ac:dyDescent="0.2">
      <c r="A256" s="96">
        <v>249</v>
      </c>
      <c r="B256" s="3">
        <f>inventory[[#This Row],[Integrated_rad_forcing]]</f>
        <v>5.1491138629976482E-10</v>
      </c>
      <c r="C256" s="3">
        <f>inventory[[#This Row],[Temp_change]]</f>
        <v>3.9618190195535573E-13</v>
      </c>
      <c r="E256" s="118">
        <f>inventory[[#This Row],[CO2_net]]+inventory[[#This Row],[CH4_net]]*GWP_CH4+inventory[[#This Row],[gas1_net]]*GWP_gas1+inventory[[#This Row],[gas2_net]]*GWP_gas2+inventory[[#This Row],[gas3_net]]*GWP_gas3</f>
        <v>4918.8111920297824</v>
      </c>
      <c r="F256" s="118">
        <f>inventory[[#This Row],[CO2_net]]+inventory[[#This Row],[CH4_net]]*GTP_CH4+inventory[[#This Row],[gas1_net]]*GTP_gas1+inventory[[#This Row],[gas2_net]]*GTP_gas2+inventory[[#This Row],[gas3_net]]*GTP_gas3</f>
        <v>2570.9331000621351</v>
      </c>
      <c r="G256" s="199">
        <f t="shared" si="46"/>
        <v>2748.1968717341242</v>
      </c>
      <c r="H256" s="200">
        <f t="shared" si="47"/>
        <v>766.07281003178957</v>
      </c>
      <c r="I256" s="201">
        <f t="shared" si="48"/>
        <v>5614.5037779317345</v>
      </c>
      <c r="J256" s="201">
        <f t="shared" si="49"/>
        <v>724.89812475207771</v>
      </c>
      <c r="K256" s="199">
        <f>K255+(inventory[[#This Row],[CO2_flux]]*Z256+inventory[[#This Row],[CH4_flux]]*AA256+inventory[[#This Row],[Gas1_flux]]*AB256+inventory[[#This Row],[Gas2_flux]]*AC256+inventory[[#This Row],[Gas3_flux]]*AD256+inventory[[#This Row],[Other_radfor]])/AGWP_CO2</f>
        <v>217.55715512859908</v>
      </c>
      <c r="L256" s="201">
        <f>L255+(inventory[[#This Row],[CO2_flux]]*AE256+inventory[[#This Row],[CH4_flux]]*AF256+inventory[[#This Row],[Gas1_flux]]*AG256+inventory[[#This Row],[Gas2_flux]]*AH256+inventory[[#This Row],[Gas3_flux]]*AI256+inventory[[#This Row],[Other_radfor]]*AJ256)/AGTP_CO2</f>
        <v>312.57320143698166</v>
      </c>
      <c r="N256" s="16">
        <v>1.8736335507683387E-13</v>
      </c>
      <c r="O256" s="16">
        <v>2.6186858616860471E-12</v>
      </c>
      <c r="P256" s="16">
        <f t="shared" si="40"/>
        <v>3.7662272747261674E-11</v>
      </c>
      <c r="Q256" s="16">
        <f t="shared" si="52"/>
        <v>-3.5199999999999995E-12</v>
      </c>
      <c r="R256" s="182">
        <f t="shared" si="52"/>
        <v>-3.5199999999999995E-12</v>
      </c>
      <c r="S256" s="16">
        <v>5.1715959210054123E-16</v>
      </c>
      <c r="T256" s="16">
        <v>1.5401553585944747E-15</v>
      </c>
      <c r="U256" s="24">
        <f t="shared" si="41"/>
        <v>5.7657928172923193E-14</v>
      </c>
      <c r="V256" s="24">
        <f t="shared" si="42"/>
        <v>-2.0076186322063666E-15</v>
      </c>
      <c r="W256" s="24">
        <f t="shared" si="43"/>
        <v>1.1308397543871924E-14</v>
      </c>
      <c r="Y256" s="16">
        <f t="shared" si="44"/>
        <v>0</v>
      </c>
      <c r="Z256" s="187" cm="1">
        <f t="array" ref="Z256">IF($A256&lt;=time_horizon,INDEX(N$7:N$507,time_horizon-$A256+1),0)</f>
        <v>0</v>
      </c>
      <c r="AA256" s="184" cm="1">
        <f t="array" ref="AA256">IF($A256&lt;=time_horizon,INDEX(O$7:O$507,time_horizon-$A256+1),0)</f>
        <v>0</v>
      </c>
      <c r="AB256" s="184" cm="1">
        <f t="array" ref="AB256">IF($A256&lt;=time_horizon,INDEX(P$7:P$507,time_horizon-$A256+1),0)</f>
        <v>0</v>
      </c>
      <c r="AC256" s="184" cm="1">
        <f t="array" ref="AC256">IF($A256&lt;=time_horizon,INDEX(Q$7:Q$507,time_horizon-$A256+1),0)</f>
        <v>0</v>
      </c>
      <c r="AD256" s="185" cm="1">
        <f t="array" ref="AD256">IF($A256&lt;=time_horizon,INDEX(R$7:R$507,time_horizon-$A256+1),0)</f>
        <v>0</v>
      </c>
      <c r="AE256" s="17" cm="1">
        <f t="array" ref="AE256">IF($A256&lt;=time_horizon,INDEX(S$7:S$507,time_horizon-$A256+1),0)</f>
        <v>0</v>
      </c>
      <c r="AF256" s="17" cm="1">
        <f t="array" ref="AF256">IF($A256&lt;=time_horizon,INDEX(T$7:T$507,time_horizon-$A256+1),0)</f>
        <v>0</v>
      </c>
      <c r="AG256" s="17" cm="1">
        <f t="array" ref="AG256">IF($A256&lt;=time_horizon,INDEX(U$7:U$507,time_horizon-$A256+1),0)</f>
        <v>0</v>
      </c>
      <c r="AH256" s="17" cm="1">
        <f t="array" ref="AH256">IF($A256&lt;=time_horizon,INDEX(V$7:V$507,time_horizon-$A256+1),0)</f>
        <v>0</v>
      </c>
      <c r="AI256" s="17" cm="1">
        <f t="array" ref="AI256">IF($A256&lt;=time_horizon,INDEX(W$7:W$507,time_horizon-$A256+1),0)</f>
        <v>0</v>
      </c>
      <c r="AJ256" s="17">
        <f t="shared" si="45"/>
        <v>8.0822163213617543E-2</v>
      </c>
    </row>
    <row r="257" spans="1:36" x14ac:dyDescent="0.2">
      <c r="A257" s="96">
        <v>250</v>
      </c>
      <c r="B257" s="3">
        <f>inventory[[#This Row],[Integrated_rad_forcing]]</f>
        <v>5.149998520223249E-10</v>
      </c>
      <c r="C257" s="3">
        <f>inventory[[#This Row],[Temp_change]]</f>
        <v>3.9449190857653989E-13</v>
      </c>
      <c r="E257" s="118">
        <f>inventory[[#This Row],[CO2_net]]+inventory[[#This Row],[CH4_net]]*GWP_CH4+inventory[[#This Row],[gas1_net]]*GWP_gas1+inventory[[#This Row],[gas2_net]]*GWP_gas2+inventory[[#This Row],[gas3_net]]*GWP_gas3</f>
        <v>4918.8111920297824</v>
      </c>
      <c r="F257" s="118">
        <f>inventory[[#This Row],[CO2_net]]+inventory[[#This Row],[CH4_net]]*GTP_CH4+inventory[[#This Row],[gas1_net]]*GTP_gas1+inventory[[#This Row],[gas2_net]]*GTP_gas2+inventory[[#This Row],[gas3_net]]*GTP_gas3</f>
        <v>2570.9331000621351</v>
      </c>
      <c r="G257" s="199">
        <f t="shared" si="46"/>
        <v>2740.0463632305173</v>
      </c>
      <c r="H257" s="200">
        <f t="shared" si="47"/>
        <v>762.92606082824318</v>
      </c>
      <c r="I257" s="201">
        <f t="shared" si="48"/>
        <v>5615.4683927115711</v>
      </c>
      <c r="J257" s="201">
        <f t="shared" si="49"/>
        <v>721.80592638284202</v>
      </c>
      <c r="K257" s="199">
        <f>K256+(inventory[[#This Row],[CO2_flux]]*Z257+inventory[[#This Row],[CH4_flux]]*AA257+inventory[[#This Row],[Gas1_flux]]*AB257+inventory[[#This Row],[Gas2_flux]]*AC257+inventory[[#This Row],[Gas3_flux]]*AD257+inventory[[#This Row],[Other_radfor]])/AGWP_CO2</f>
        <v>217.55715512859908</v>
      </c>
      <c r="L257" s="201">
        <f>L256+(inventory[[#This Row],[CO2_flux]]*AE257+inventory[[#This Row],[CH4_flux]]*AF257+inventory[[#This Row],[Gas1_flux]]*AG257+inventory[[#This Row],[Gas2_flux]]*AH257+inventory[[#This Row],[Gas3_flux]]*AI257+inventory[[#This Row],[Other_radfor]]*AJ257)/AGTP_CO2</f>
        <v>312.57320143698166</v>
      </c>
      <c r="N257" s="16">
        <v>1.8795297004213447E-13</v>
      </c>
      <c r="O257" s="16">
        <v>2.61868586207184E-12</v>
      </c>
      <c r="P257" s="16">
        <f t="shared" si="40"/>
        <v>3.7707662987425892E-11</v>
      </c>
      <c r="Q257" s="16">
        <f t="shared" si="52"/>
        <v>-3.5199999999999995E-12</v>
      </c>
      <c r="R257" s="182">
        <f t="shared" si="52"/>
        <v>-3.5199999999999995E-12</v>
      </c>
      <c r="S257" s="16">
        <v>5.1707751095600798E-16</v>
      </c>
      <c r="T257" s="16">
        <v>1.5363988254413297E-15</v>
      </c>
      <c r="U257" s="24">
        <f t="shared" si="41"/>
        <v>5.7385808631582771E-14</v>
      </c>
      <c r="V257" s="24">
        <f t="shared" si="42"/>
        <v>-2.0027220038226207E-15</v>
      </c>
      <c r="W257" s="24">
        <f t="shared" si="43"/>
        <v>1.1260895253346104E-14</v>
      </c>
      <c r="Y257" s="16">
        <f t="shared" si="44"/>
        <v>0</v>
      </c>
      <c r="Z257" s="187" cm="1">
        <f t="array" ref="Z257">IF($A257&lt;=time_horizon,INDEX(N$7:N$507,time_horizon-$A257+1),0)</f>
        <v>0</v>
      </c>
      <c r="AA257" s="184" cm="1">
        <f t="array" ref="AA257">IF($A257&lt;=time_horizon,INDEX(O$7:O$507,time_horizon-$A257+1),0)</f>
        <v>0</v>
      </c>
      <c r="AB257" s="184" cm="1">
        <f t="array" ref="AB257">IF($A257&lt;=time_horizon,INDEX(P$7:P$507,time_horizon-$A257+1),0)</f>
        <v>0</v>
      </c>
      <c r="AC257" s="184" cm="1">
        <f t="array" ref="AC257">IF($A257&lt;=time_horizon,INDEX(Q$7:Q$507,time_horizon-$A257+1),0)</f>
        <v>0</v>
      </c>
      <c r="AD257" s="185" cm="1">
        <f t="array" ref="AD257">IF($A257&lt;=time_horizon,INDEX(R$7:R$507,time_horizon-$A257+1),0)</f>
        <v>0</v>
      </c>
      <c r="AE257" s="17" cm="1">
        <f t="array" ref="AE257">IF($A257&lt;=time_horizon,INDEX(S$7:S$507,time_horizon-$A257+1),0)</f>
        <v>0</v>
      </c>
      <c r="AF257" s="17" cm="1">
        <f t="array" ref="AF257">IF($A257&lt;=time_horizon,INDEX(T$7:T$507,time_horizon-$A257+1),0)</f>
        <v>0</v>
      </c>
      <c r="AG257" s="17" cm="1">
        <f t="array" ref="AG257">IF($A257&lt;=time_horizon,INDEX(U$7:U$507,time_horizon-$A257+1),0)</f>
        <v>0</v>
      </c>
      <c r="AH257" s="17" cm="1">
        <f t="array" ref="AH257">IF($A257&lt;=time_horizon,INDEX(V$7:V$507,time_horizon-$A257+1),0)</f>
        <v>0</v>
      </c>
      <c r="AI257" s="17" cm="1">
        <f t="array" ref="AI257">IF($A257&lt;=time_horizon,INDEX(W$7:W$507,time_horizon-$A257+1),0)</f>
        <v>0</v>
      </c>
      <c r="AJ257" s="17">
        <f t="shared" si="45"/>
        <v>8.0822163213617543E-2</v>
      </c>
    </row>
    <row r="258" spans="1:36" x14ac:dyDescent="0.2">
      <c r="A258" s="96">
        <v>251</v>
      </c>
      <c r="B258" s="3">
        <f>inventory[[#This Row],[Integrated_rad_forcing]]</f>
        <v>5.1508702716314773E-10</v>
      </c>
      <c r="C258" s="3">
        <f>inventory[[#This Row],[Temp_change]]</f>
        <v>3.9282019554737315E-13</v>
      </c>
      <c r="E258" s="118">
        <f>inventory[[#This Row],[CO2_net]]+inventory[[#This Row],[CH4_net]]*GWP_CH4+inventory[[#This Row],[gas1_net]]*GWP_gas1+inventory[[#This Row],[gas2_net]]*GWP_gas2+inventory[[#This Row],[gas3_net]]*GWP_gas3</f>
        <v>4918.8111920297824</v>
      </c>
      <c r="F258" s="118">
        <f>inventory[[#This Row],[CO2_net]]+inventory[[#This Row],[CH4_net]]*GTP_CH4+inventory[[#This Row],[gas1_net]]*GTP_gas1+inventory[[#This Row],[gas2_net]]*GTP_gas2+inventory[[#This Row],[gas3_net]]*GTP_gas3</f>
        <v>2570.9331000621351</v>
      </c>
      <c r="G258" s="199">
        <f t="shared" si="46"/>
        <v>2731.9478441366668</v>
      </c>
      <c r="H258" s="200">
        <f t="shared" si="47"/>
        <v>759.8137306992711</v>
      </c>
      <c r="I258" s="201">
        <f t="shared" si="48"/>
        <v>5616.4189352136682</v>
      </c>
      <c r="J258" s="201">
        <f t="shared" si="49"/>
        <v>718.74717575848069</v>
      </c>
      <c r="K258" s="199">
        <f>K257+(inventory[[#This Row],[CO2_flux]]*Z258+inventory[[#This Row],[CH4_flux]]*AA258+inventory[[#This Row],[Gas1_flux]]*AB258+inventory[[#This Row],[Gas2_flux]]*AC258+inventory[[#This Row],[Gas3_flux]]*AD258+inventory[[#This Row],[Other_radfor]])/AGWP_CO2</f>
        <v>217.55715512859908</v>
      </c>
      <c r="L258" s="201">
        <f>L257+(inventory[[#This Row],[CO2_flux]]*AE258+inventory[[#This Row],[CH4_flux]]*AF258+inventory[[#This Row],[Gas1_flux]]*AG258+inventory[[#This Row],[Gas2_flux]]*AH258+inventory[[#This Row],[Gas3_flux]]*AI258+inventory[[#This Row],[Other_radfor]]*AJ258)/AGTP_CO2</f>
        <v>312.57320143698166</v>
      </c>
      <c r="N258" s="16">
        <v>1.8854204272919505E-13</v>
      </c>
      <c r="O258" s="16">
        <v>2.6186858624277421E-12</v>
      </c>
      <c r="P258" s="16">
        <f t="shared" si="40"/>
        <v>3.7752679647484123E-11</v>
      </c>
      <c r="Q258" s="16">
        <f t="shared" si="52"/>
        <v>-3.5199999999999995E-12</v>
      </c>
      <c r="R258" s="182">
        <f t="shared" si="52"/>
        <v>-3.5199999999999995E-12</v>
      </c>
      <c r="S258" s="16">
        <v>5.1699538936451334E-16</v>
      </c>
      <c r="T258" s="16">
        <v>1.5326514590945093E-15</v>
      </c>
      <c r="U258" s="24">
        <f t="shared" si="41"/>
        <v>5.7115435016462399E-14</v>
      </c>
      <c r="V258" s="24">
        <f t="shared" si="42"/>
        <v>-1.9978373184294417E-15</v>
      </c>
      <c r="W258" s="24">
        <f t="shared" si="43"/>
        <v>1.1213946624997751E-14</v>
      </c>
      <c r="Y258" s="16">
        <f t="shared" si="44"/>
        <v>0</v>
      </c>
      <c r="Z258" s="187" cm="1">
        <f t="array" ref="Z258">IF($A258&lt;=time_horizon,INDEX(N$7:N$507,time_horizon-$A258+1),0)</f>
        <v>0</v>
      </c>
      <c r="AA258" s="184" cm="1">
        <f t="array" ref="AA258">IF($A258&lt;=time_horizon,INDEX(O$7:O$507,time_horizon-$A258+1),0)</f>
        <v>0</v>
      </c>
      <c r="AB258" s="184" cm="1">
        <f t="array" ref="AB258">IF($A258&lt;=time_horizon,INDEX(P$7:P$507,time_horizon-$A258+1),0)</f>
        <v>0</v>
      </c>
      <c r="AC258" s="184" cm="1">
        <f t="array" ref="AC258">IF($A258&lt;=time_horizon,INDEX(Q$7:Q$507,time_horizon-$A258+1),0)</f>
        <v>0</v>
      </c>
      <c r="AD258" s="185" cm="1">
        <f t="array" ref="AD258">IF($A258&lt;=time_horizon,INDEX(R$7:R$507,time_horizon-$A258+1),0)</f>
        <v>0</v>
      </c>
      <c r="AE258" s="17" cm="1">
        <f t="array" ref="AE258">IF($A258&lt;=time_horizon,INDEX(S$7:S$507,time_horizon-$A258+1),0)</f>
        <v>0</v>
      </c>
      <c r="AF258" s="17" cm="1">
        <f t="array" ref="AF258">IF($A258&lt;=time_horizon,INDEX(T$7:T$507,time_horizon-$A258+1),0)</f>
        <v>0</v>
      </c>
      <c r="AG258" s="17" cm="1">
        <f t="array" ref="AG258">IF($A258&lt;=time_horizon,INDEX(U$7:U$507,time_horizon-$A258+1),0)</f>
        <v>0</v>
      </c>
      <c r="AH258" s="17" cm="1">
        <f t="array" ref="AH258">IF($A258&lt;=time_horizon,INDEX(V$7:V$507,time_horizon-$A258+1),0)</f>
        <v>0</v>
      </c>
      <c r="AI258" s="17" cm="1">
        <f t="array" ref="AI258">IF($A258&lt;=time_horizon,INDEX(W$7:W$507,time_horizon-$A258+1),0)</f>
        <v>0</v>
      </c>
      <c r="AJ258" s="17">
        <f t="shared" si="45"/>
        <v>8.0822163213617543E-2</v>
      </c>
    </row>
    <row r="259" spans="1:36" x14ac:dyDescent="0.2">
      <c r="A259" s="96">
        <v>252</v>
      </c>
      <c r="B259" s="3">
        <f>inventory[[#This Row],[Integrated_rad_forcing]]</f>
        <v>5.1517293492538638E-10</v>
      </c>
      <c r="C259" s="3">
        <f>inventory[[#This Row],[Temp_change]]</f>
        <v>3.9116642196818948E-13</v>
      </c>
      <c r="E259" s="118">
        <f>inventory[[#This Row],[CO2_net]]+inventory[[#This Row],[CH4_net]]*GWP_CH4+inventory[[#This Row],[gas1_net]]*GWP_gas1+inventory[[#This Row],[gas2_net]]*GWP_gas2+inventory[[#This Row],[gas3_net]]*GWP_gas3</f>
        <v>4918.8111920297824</v>
      </c>
      <c r="F259" s="118">
        <f>inventory[[#This Row],[CO2_net]]+inventory[[#This Row],[CH4_net]]*GTP_CH4+inventory[[#This Row],[gas1_net]]*GTP_gas1+inventory[[#This Row],[gas2_net]]*GTP_gas2+inventory[[#This Row],[gas3_net]]*GTP_gas3</f>
        <v>2570.9331000621351</v>
      </c>
      <c r="G259" s="199">
        <f t="shared" si="46"/>
        <v>2723.9008568185764</v>
      </c>
      <c r="H259" s="200">
        <f t="shared" si="47"/>
        <v>756.73518481371889</v>
      </c>
      <c r="I259" s="201">
        <f t="shared" si="48"/>
        <v>5617.3556584411517</v>
      </c>
      <c r="J259" s="201">
        <f t="shared" si="49"/>
        <v>715.72124913134815</v>
      </c>
      <c r="K259" s="199">
        <f>K258+(inventory[[#This Row],[CO2_flux]]*Z259+inventory[[#This Row],[CH4_flux]]*AA259+inventory[[#This Row],[Gas1_flux]]*AB259+inventory[[#This Row],[Gas2_flux]]*AC259+inventory[[#This Row],[Gas3_flux]]*AD259+inventory[[#This Row],[Other_radfor]])/AGWP_CO2</f>
        <v>217.55715512859908</v>
      </c>
      <c r="L259" s="201">
        <f>L258+(inventory[[#This Row],[CO2_flux]]*AE259+inventory[[#This Row],[CH4_flux]]*AF259+inventory[[#This Row],[Gas1_flux]]*AG259+inventory[[#This Row],[Gas2_flux]]*AH259+inventory[[#This Row],[Gas3_flux]]*AI259+inventory[[#This Row],[Other_radfor]]*AJ259)/AGTP_CO2</f>
        <v>312.57320143698166</v>
      </c>
      <c r="N259" s="16">
        <v>1.8913057486500843E-13</v>
      </c>
      <c r="O259" s="16">
        <v>2.618685862756069E-12</v>
      </c>
      <c r="P259" s="16">
        <f t="shared" si="40"/>
        <v>3.7797325802152313E-11</v>
      </c>
      <c r="Q259" s="16">
        <f t="shared" si="52"/>
        <v>-3.5199999999999995E-12</v>
      </c>
      <c r="R259" s="182">
        <f t="shared" si="52"/>
        <v>-3.5199999999999995E-12</v>
      </c>
      <c r="S259" s="16">
        <v>5.1691322118778004E-16</v>
      </c>
      <c r="T259" s="16">
        <v>1.5289132368446256E-15</v>
      </c>
      <c r="U259" s="24">
        <f t="shared" si="41"/>
        <v>5.6846794162094749E-14</v>
      </c>
      <c r="V259" s="24">
        <f t="shared" si="42"/>
        <v>-1.9929645468975496E-15</v>
      </c>
      <c r="W259" s="24">
        <f t="shared" si="43"/>
        <v>1.1167540686779886E-14</v>
      </c>
      <c r="Y259" s="16">
        <f t="shared" si="44"/>
        <v>0</v>
      </c>
      <c r="Z259" s="187" cm="1">
        <f t="array" ref="Z259">IF($A259&lt;=time_horizon,INDEX(N$7:N$507,time_horizon-$A259+1),0)</f>
        <v>0</v>
      </c>
      <c r="AA259" s="184" cm="1">
        <f t="array" ref="AA259">IF($A259&lt;=time_horizon,INDEX(O$7:O$507,time_horizon-$A259+1),0)</f>
        <v>0</v>
      </c>
      <c r="AB259" s="184" cm="1">
        <f t="array" ref="AB259">IF($A259&lt;=time_horizon,INDEX(P$7:P$507,time_horizon-$A259+1),0)</f>
        <v>0</v>
      </c>
      <c r="AC259" s="184" cm="1">
        <f t="array" ref="AC259">IF($A259&lt;=time_horizon,INDEX(Q$7:Q$507,time_horizon-$A259+1),0)</f>
        <v>0</v>
      </c>
      <c r="AD259" s="185" cm="1">
        <f t="array" ref="AD259">IF($A259&lt;=time_horizon,INDEX(R$7:R$507,time_horizon-$A259+1),0)</f>
        <v>0</v>
      </c>
      <c r="AE259" s="17" cm="1">
        <f t="array" ref="AE259">IF($A259&lt;=time_horizon,INDEX(S$7:S$507,time_horizon-$A259+1),0)</f>
        <v>0</v>
      </c>
      <c r="AF259" s="17" cm="1">
        <f t="array" ref="AF259">IF($A259&lt;=time_horizon,INDEX(T$7:T$507,time_horizon-$A259+1),0)</f>
        <v>0</v>
      </c>
      <c r="AG259" s="17" cm="1">
        <f t="array" ref="AG259">IF($A259&lt;=time_horizon,INDEX(U$7:U$507,time_horizon-$A259+1),0)</f>
        <v>0</v>
      </c>
      <c r="AH259" s="17" cm="1">
        <f t="array" ref="AH259">IF($A259&lt;=time_horizon,INDEX(V$7:V$507,time_horizon-$A259+1),0)</f>
        <v>0</v>
      </c>
      <c r="AI259" s="17" cm="1">
        <f t="array" ref="AI259">IF($A259&lt;=time_horizon,INDEX(W$7:W$507,time_horizon-$A259+1),0)</f>
        <v>0</v>
      </c>
      <c r="AJ259" s="17">
        <f t="shared" si="45"/>
        <v>8.0822163213617543E-2</v>
      </c>
    </row>
    <row r="260" spans="1:36" x14ac:dyDescent="0.2">
      <c r="A260" s="96">
        <v>253</v>
      </c>
      <c r="B260" s="3">
        <f>inventory[[#This Row],[Integrated_rad_forcing]]</f>
        <v>5.1525759804457905E-10</v>
      </c>
      <c r="C260" s="3">
        <f>inventory[[#This Row],[Temp_change]]</f>
        <v>3.8953025416065936E-13</v>
      </c>
      <c r="E260" s="118">
        <f>inventory[[#This Row],[CO2_net]]+inventory[[#This Row],[CH4_net]]*GWP_CH4+inventory[[#This Row],[gas1_net]]*GWP_gas1+inventory[[#This Row],[gas2_net]]*GWP_gas2+inventory[[#This Row],[gas3_net]]*GWP_gas3</f>
        <v>4918.8111920297824</v>
      </c>
      <c r="F260" s="118">
        <f>inventory[[#This Row],[CO2_net]]+inventory[[#This Row],[CH4_net]]*GTP_CH4+inventory[[#This Row],[gas1_net]]*GTP_gas1+inventory[[#This Row],[gas2_net]]*GTP_gas2+inventory[[#This Row],[gas3_net]]*GTP_gas3</f>
        <v>2570.9331000621351</v>
      </c>
      <c r="G260" s="199">
        <f t="shared" si="46"/>
        <v>2715.904948232876</v>
      </c>
      <c r="H260" s="200">
        <f t="shared" si="47"/>
        <v>753.68980146597733</v>
      </c>
      <c r="I260" s="201">
        <f t="shared" si="48"/>
        <v>5618.2788102983568</v>
      </c>
      <c r="J260" s="201">
        <f t="shared" si="49"/>
        <v>712.72753596675238</v>
      </c>
      <c r="K260" s="199">
        <f>K259+(inventory[[#This Row],[CO2_flux]]*Z260+inventory[[#This Row],[CH4_flux]]*AA260+inventory[[#This Row],[Gas1_flux]]*AB260+inventory[[#This Row],[Gas2_flux]]*AC260+inventory[[#This Row],[Gas3_flux]]*AD260+inventory[[#This Row],[Other_radfor]])/AGWP_CO2</f>
        <v>217.55715512859908</v>
      </c>
      <c r="L260" s="201">
        <f>L259+(inventory[[#This Row],[CO2_flux]]*AE260+inventory[[#This Row],[CH4_flux]]*AF260+inventory[[#This Row],[Gas1_flux]]*AG260+inventory[[#This Row],[Gas2_flux]]*AH260+inventory[[#This Row],[Gas3_flux]]*AI260+inventory[[#This Row],[Other_radfor]]*AJ260)/AGTP_CO2</f>
        <v>312.57320143698166</v>
      </c>
      <c r="N260" s="16">
        <v>1.8971856816264328E-13</v>
      </c>
      <c r="O260" s="16">
        <v>2.6186858630589577E-12</v>
      </c>
      <c r="P260" s="16">
        <f t="shared" si="40"/>
        <v>3.7841604500840255E-11</v>
      </c>
      <c r="Q260" s="16">
        <f t="shared" si="52"/>
        <v>-3.5199999999999995E-12</v>
      </c>
      <c r="R260" s="182">
        <f t="shared" si="52"/>
        <v>-3.5199999999999995E-12</v>
      </c>
      <c r="S260" s="16">
        <v>5.1683100050312057E-16</v>
      </c>
      <c r="T260" s="16">
        <v>1.5251841360648972E-15</v>
      </c>
      <c r="U260" s="24">
        <f t="shared" si="41"/>
        <v>5.6579873008432482E-14</v>
      </c>
      <c r="V260" s="24">
        <f t="shared" si="42"/>
        <v>-1.9881036601687163E-15</v>
      </c>
      <c r="W260" s="24">
        <f t="shared" si="43"/>
        <v>1.1121666704862882E-14</v>
      </c>
      <c r="Y260" s="16">
        <f t="shared" si="44"/>
        <v>0</v>
      </c>
      <c r="Z260" s="187" cm="1">
        <f t="array" ref="Z260">IF($A260&lt;=time_horizon,INDEX(N$7:N$507,time_horizon-$A260+1),0)</f>
        <v>0</v>
      </c>
      <c r="AA260" s="184" cm="1">
        <f t="array" ref="AA260">IF($A260&lt;=time_horizon,INDEX(O$7:O$507,time_horizon-$A260+1),0)</f>
        <v>0</v>
      </c>
      <c r="AB260" s="184" cm="1">
        <f t="array" ref="AB260">IF($A260&lt;=time_horizon,INDEX(P$7:P$507,time_horizon-$A260+1),0)</f>
        <v>0</v>
      </c>
      <c r="AC260" s="184" cm="1">
        <f t="array" ref="AC260">IF($A260&lt;=time_horizon,INDEX(Q$7:Q$507,time_horizon-$A260+1),0)</f>
        <v>0</v>
      </c>
      <c r="AD260" s="185" cm="1">
        <f t="array" ref="AD260">IF($A260&lt;=time_horizon,INDEX(R$7:R$507,time_horizon-$A260+1),0)</f>
        <v>0</v>
      </c>
      <c r="AE260" s="17" cm="1">
        <f t="array" ref="AE260">IF($A260&lt;=time_horizon,INDEX(S$7:S$507,time_horizon-$A260+1),0)</f>
        <v>0</v>
      </c>
      <c r="AF260" s="17" cm="1">
        <f t="array" ref="AF260">IF($A260&lt;=time_horizon,INDEX(T$7:T$507,time_horizon-$A260+1),0)</f>
        <v>0</v>
      </c>
      <c r="AG260" s="17" cm="1">
        <f t="array" ref="AG260">IF($A260&lt;=time_horizon,INDEX(U$7:U$507,time_horizon-$A260+1),0)</f>
        <v>0</v>
      </c>
      <c r="AH260" s="17" cm="1">
        <f t="array" ref="AH260">IF($A260&lt;=time_horizon,INDEX(V$7:V$507,time_horizon-$A260+1),0)</f>
        <v>0</v>
      </c>
      <c r="AI260" s="17" cm="1">
        <f t="array" ref="AI260">IF($A260&lt;=time_horizon,INDEX(W$7:W$507,time_horizon-$A260+1),0)</f>
        <v>0</v>
      </c>
      <c r="AJ260" s="17">
        <f t="shared" si="45"/>
        <v>8.0822163213617543E-2</v>
      </c>
    </row>
    <row r="261" spans="1:36" x14ac:dyDescent="0.2">
      <c r="A261" s="96">
        <v>254</v>
      </c>
      <c r="B261" s="3">
        <f>inventory[[#This Row],[Integrated_rad_forcing]]</f>
        <v>5.1534103879857846E-10</v>
      </c>
      <c r="C261" s="3">
        <f>inventory[[#This Row],[Temp_change]]</f>
        <v>3.879113655107488E-13</v>
      </c>
      <c r="E261" s="118">
        <f>inventory[[#This Row],[CO2_net]]+inventory[[#This Row],[CH4_net]]*GWP_CH4+inventory[[#This Row],[gas1_net]]*GWP_gas1+inventory[[#This Row],[gas2_net]]*GWP_gas2+inventory[[#This Row],[gas3_net]]*GWP_gas3</f>
        <v>4918.8111920297824</v>
      </c>
      <c r="F261" s="118">
        <f>inventory[[#This Row],[CO2_net]]+inventory[[#This Row],[CH4_net]]*GTP_CH4+inventory[[#This Row],[gas1_net]]*GTP_gas1+inventory[[#This Row],[gas2_net]]*GTP_gas2+inventory[[#This Row],[gas3_net]]*GTP_gas3</f>
        <v>2570.9331000621351</v>
      </c>
      <c r="G261" s="199">
        <f t="shared" si="46"/>
        <v>2707.9596698834339</v>
      </c>
      <c r="H261" s="200">
        <f t="shared" si="47"/>
        <v>750.67697180093182</v>
      </c>
      <c r="I261" s="201">
        <f t="shared" si="48"/>
        <v>5619.1886336990974</v>
      </c>
      <c r="J261" s="201">
        <f t="shared" si="49"/>
        <v>709.76543865561666</v>
      </c>
      <c r="K261" s="199">
        <f>K260+(inventory[[#This Row],[CO2_flux]]*Z261+inventory[[#This Row],[CH4_flux]]*AA261+inventory[[#This Row],[Gas1_flux]]*AB261+inventory[[#This Row],[Gas2_flux]]*AC261+inventory[[#This Row],[Gas3_flux]]*AD261+inventory[[#This Row],[Other_radfor]])/AGWP_CO2</f>
        <v>217.55715512859908</v>
      </c>
      <c r="L261" s="201">
        <f>L260+(inventory[[#This Row],[CO2_flux]]*AE261+inventory[[#This Row],[CH4_flux]]*AF261+inventory[[#This Row],[Gas1_flux]]*AG261+inventory[[#This Row],[Gas2_flux]]*AH261+inventory[[#This Row],[Gas3_flux]]*AI261+inventory[[#This Row],[Other_radfor]]*AJ261)/AGTP_CO2</f>
        <v>312.57320143698166</v>
      </c>
      <c r="N261" s="16">
        <v>1.9030602432153714E-13</v>
      </c>
      <c r="O261" s="16">
        <v>2.6186858633383787E-12</v>
      </c>
      <c r="P261" s="16">
        <f t="shared" si="40"/>
        <v>3.7885518767859874E-11</v>
      </c>
      <c r="Q261" s="16">
        <f t="shared" si="52"/>
        <v>-3.5199999999999995E-12</v>
      </c>
      <c r="R261" s="182">
        <f t="shared" si="52"/>
        <v>-3.5199999999999995E-12</v>
      </c>
      <c r="S261" s="16">
        <v>5.1674872159741306E-16</v>
      </c>
      <c r="T261" s="16">
        <v>1.5214641342088405E-15</v>
      </c>
      <c r="U261" s="24">
        <f t="shared" si="41"/>
        <v>5.6314658599987785E-14</v>
      </c>
      <c r="V261" s="24">
        <f t="shared" si="42"/>
        <v>-1.9832546292555942E-15</v>
      </c>
      <c r="W261" s="24">
        <f t="shared" si="43"/>
        <v>1.1076314178406235E-14</v>
      </c>
      <c r="Y261" s="16">
        <f t="shared" si="44"/>
        <v>0</v>
      </c>
      <c r="Z261" s="187" cm="1">
        <f t="array" ref="Z261">IF($A261&lt;=time_horizon,INDEX(N$7:N$507,time_horizon-$A261+1),0)</f>
        <v>0</v>
      </c>
      <c r="AA261" s="184" cm="1">
        <f t="array" ref="AA261">IF($A261&lt;=time_horizon,INDEX(O$7:O$507,time_horizon-$A261+1),0)</f>
        <v>0</v>
      </c>
      <c r="AB261" s="184" cm="1">
        <f t="array" ref="AB261">IF($A261&lt;=time_horizon,INDEX(P$7:P$507,time_horizon-$A261+1),0)</f>
        <v>0</v>
      </c>
      <c r="AC261" s="184" cm="1">
        <f t="array" ref="AC261">IF($A261&lt;=time_horizon,INDEX(Q$7:Q$507,time_horizon-$A261+1),0)</f>
        <v>0</v>
      </c>
      <c r="AD261" s="185" cm="1">
        <f t="array" ref="AD261">IF($A261&lt;=time_horizon,INDEX(R$7:R$507,time_horizon-$A261+1),0)</f>
        <v>0</v>
      </c>
      <c r="AE261" s="17" cm="1">
        <f t="array" ref="AE261">IF($A261&lt;=time_horizon,INDEX(S$7:S$507,time_horizon-$A261+1),0)</f>
        <v>0</v>
      </c>
      <c r="AF261" s="17" cm="1">
        <f t="array" ref="AF261">IF($A261&lt;=time_horizon,INDEX(T$7:T$507,time_horizon-$A261+1),0)</f>
        <v>0</v>
      </c>
      <c r="AG261" s="17" cm="1">
        <f t="array" ref="AG261">IF($A261&lt;=time_horizon,INDEX(U$7:U$507,time_horizon-$A261+1),0)</f>
        <v>0</v>
      </c>
      <c r="AH261" s="17" cm="1">
        <f t="array" ref="AH261">IF($A261&lt;=time_horizon,INDEX(V$7:V$507,time_horizon-$A261+1),0)</f>
        <v>0</v>
      </c>
      <c r="AI261" s="17" cm="1">
        <f t="array" ref="AI261">IF($A261&lt;=time_horizon,INDEX(W$7:W$507,time_horizon-$A261+1),0)</f>
        <v>0</v>
      </c>
      <c r="AJ261" s="17">
        <f t="shared" si="45"/>
        <v>8.0822163213617543E-2</v>
      </c>
    </row>
    <row r="262" spans="1:36" x14ac:dyDescent="0.2">
      <c r="A262" s="96">
        <v>255</v>
      </c>
      <c r="B262" s="3">
        <f>inventory[[#This Row],[Integrated_rad_forcing]]</f>
        <v>5.1542327901726486E-10</v>
      </c>
      <c r="C262" s="3">
        <f>inventory[[#This Row],[Temp_change]]</f>
        <v>3.8630943631511747E-13</v>
      </c>
      <c r="E262" s="118">
        <f>inventory[[#This Row],[CO2_net]]+inventory[[#This Row],[CH4_net]]*GWP_CH4+inventory[[#This Row],[gas1_net]]*GWP_gas1+inventory[[#This Row],[gas2_net]]*GWP_gas2+inventory[[#This Row],[gas3_net]]*GWP_gas3</f>
        <v>4918.8111920297824</v>
      </c>
      <c r="F262" s="118">
        <f>inventory[[#This Row],[CO2_net]]+inventory[[#This Row],[CH4_net]]*GTP_CH4+inventory[[#This Row],[gas1_net]]*GTP_gas1+inventory[[#This Row],[gas2_net]]*GTP_gas2+inventory[[#This Row],[gas3_net]]*GTP_gas3</f>
        <v>2570.9331000621351</v>
      </c>
      <c r="G262" s="199">
        <f t="shared" si="46"/>
        <v>2700.0645777781479</v>
      </c>
      <c r="H262" s="200">
        <f t="shared" si="47"/>
        <v>747.69609954453256</v>
      </c>
      <c r="I262" s="201">
        <f t="shared" si="48"/>
        <v>5620.0853666725725</v>
      </c>
      <c r="J262" s="201">
        <f t="shared" si="49"/>
        <v>706.83437223343162</v>
      </c>
      <c r="K262" s="199">
        <f>K261+(inventory[[#This Row],[CO2_flux]]*Z262+inventory[[#This Row],[CH4_flux]]*AA262+inventory[[#This Row],[Gas1_flux]]*AB262+inventory[[#This Row],[Gas2_flux]]*AC262+inventory[[#This Row],[Gas3_flux]]*AD262+inventory[[#This Row],[Other_radfor]])/AGWP_CO2</f>
        <v>217.55715512859908</v>
      </c>
      <c r="L262" s="201">
        <f>L261+(inventory[[#This Row],[CO2_flux]]*AE262+inventory[[#This Row],[CH4_flux]]*AF262+inventory[[#This Row],[Gas1_flux]]*AG262+inventory[[#This Row],[Gas2_flux]]*AH262+inventory[[#This Row],[Gas3_flux]]*AI262+inventory[[#This Row],[Other_radfor]]*AJ262)/AGTP_CO2</f>
        <v>312.57320143698166</v>
      </c>
      <c r="N262" s="16">
        <v>1.9089294502778181E-13</v>
      </c>
      <c r="O262" s="16">
        <v>2.6186858635961505E-12</v>
      </c>
      <c r="P262" s="16">
        <f t="shared" si="40"/>
        <v>3.7929071602631752E-11</v>
      </c>
      <c r="Q262" s="16">
        <f t="shared" si="52"/>
        <v>-3.5199999999999995E-12</v>
      </c>
      <c r="R262" s="182">
        <f t="shared" si="52"/>
        <v>-3.5199999999999995E-12</v>
      </c>
      <c r="S262" s="16">
        <v>5.166663789612413E-16</v>
      </c>
      <c r="T262" s="16">
        <v>1.5177532088081277E-15</v>
      </c>
      <c r="U262" s="24">
        <f t="shared" si="41"/>
        <v>5.6051138084978976E-14</v>
      </c>
      <c r="V262" s="24">
        <f t="shared" si="42"/>
        <v>-1.9784174252415389E-15</v>
      </c>
      <c r="W262" s="24">
        <f t="shared" si="43"/>
        <v>1.103147283444524E-14</v>
      </c>
      <c r="Y262" s="16">
        <f t="shared" si="44"/>
        <v>0</v>
      </c>
      <c r="Z262" s="187" cm="1">
        <f t="array" ref="Z262">IF($A262&lt;=time_horizon,INDEX(N$7:N$507,time_horizon-$A262+1),0)</f>
        <v>0</v>
      </c>
      <c r="AA262" s="184" cm="1">
        <f t="array" ref="AA262">IF($A262&lt;=time_horizon,INDEX(O$7:O$507,time_horizon-$A262+1),0)</f>
        <v>0</v>
      </c>
      <c r="AB262" s="184" cm="1">
        <f t="array" ref="AB262">IF($A262&lt;=time_horizon,INDEX(P$7:P$507,time_horizon-$A262+1),0)</f>
        <v>0</v>
      </c>
      <c r="AC262" s="184" cm="1">
        <f t="array" ref="AC262">IF($A262&lt;=time_horizon,INDEX(Q$7:Q$507,time_horizon-$A262+1),0)</f>
        <v>0</v>
      </c>
      <c r="AD262" s="185" cm="1">
        <f t="array" ref="AD262">IF($A262&lt;=time_horizon,INDEX(R$7:R$507,time_horizon-$A262+1),0)</f>
        <v>0</v>
      </c>
      <c r="AE262" s="17" cm="1">
        <f t="array" ref="AE262">IF($A262&lt;=time_horizon,INDEX(S$7:S$507,time_horizon-$A262+1),0)</f>
        <v>0</v>
      </c>
      <c r="AF262" s="17" cm="1">
        <f t="array" ref="AF262">IF($A262&lt;=time_horizon,INDEX(T$7:T$507,time_horizon-$A262+1),0)</f>
        <v>0</v>
      </c>
      <c r="AG262" s="17" cm="1">
        <f t="array" ref="AG262">IF($A262&lt;=time_horizon,INDEX(U$7:U$507,time_horizon-$A262+1),0)</f>
        <v>0</v>
      </c>
      <c r="AH262" s="17" cm="1">
        <f t="array" ref="AH262">IF($A262&lt;=time_horizon,INDEX(V$7:V$507,time_horizon-$A262+1),0)</f>
        <v>0</v>
      </c>
      <c r="AI262" s="17" cm="1">
        <f t="array" ref="AI262">IF($A262&lt;=time_horizon,INDEX(W$7:W$507,time_horizon-$A262+1),0)</f>
        <v>0</v>
      </c>
      <c r="AJ262" s="17">
        <f t="shared" si="45"/>
        <v>8.0822163213617543E-2</v>
      </c>
    </row>
    <row r="263" spans="1:36" x14ac:dyDescent="0.2">
      <c r="A263" s="96">
        <v>256</v>
      </c>
      <c r="B263" s="3">
        <f>inventory[[#This Row],[Integrated_rad_forcing]]</f>
        <v>5.1550434009204993E-10</v>
      </c>
      <c r="C263" s="3">
        <f>inventory[[#This Row],[Temp_change]]</f>
        <v>3.8472415363087989E-13</v>
      </c>
      <c r="E263" s="118">
        <f>inventory[[#This Row],[CO2_net]]+inventory[[#This Row],[CH4_net]]*GWP_CH4+inventory[[#This Row],[gas1_net]]*GWP_gas1+inventory[[#This Row],[gas2_net]]*GWP_gas2+inventory[[#This Row],[gas3_net]]*GWP_gas3</f>
        <v>4918.8111920297824</v>
      </c>
      <c r="F263" s="118">
        <f>inventory[[#This Row],[CO2_net]]+inventory[[#This Row],[CH4_net]]*GTP_CH4+inventory[[#This Row],[gas1_net]]*GTP_gas1+inventory[[#This Row],[gas2_net]]*GTP_gas2+inventory[[#This Row],[gas3_net]]*GTP_gas3</f>
        <v>2570.9331000621351</v>
      </c>
      <c r="G263" s="199">
        <f t="shared" si="46"/>
        <v>2692.2192323859349</v>
      </c>
      <c r="H263" s="200">
        <f t="shared" si="47"/>
        <v>744.74660073988002</v>
      </c>
      <c r="I263" s="201">
        <f t="shared" si="48"/>
        <v>5620.9692424669965</v>
      </c>
      <c r="J263" s="201">
        <f t="shared" si="49"/>
        <v>703.93376410536212</v>
      </c>
      <c r="K263" s="199">
        <f>K262+(inventory[[#This Row],[CO2_flux]]*Z263+inventory[[#This Row],[CH4_flux]]*AA263+inventory[[#This Row],[Gas1_flux]]*AB263+inventory[[#This Row],[Gas2_flux]]*AC263+inventory[[#This Row],[Gas3_flux]]*AD263+inventory[[#This Row],[Other_radfor]])/AGWP_CO2</f>
        <v>217.55715512859908</v>
      </c>
      <c r="L263" s="201">
        <f>L262+(inventory[[#This Row],[CO2_flux]]*AE263+inventory[[#This Row],[CH4_flux]]*AF263+inventory[[#This Row],[Gas1_flux]]*AG263+inventory[[#This Row],[Gas2_flux]]*AH263+inventory[[#This Row],[Gas3_flux]]*AI263+inventory[[#This Row],[Other_radfor]]*AJ263)/AGTP_CO2</f>
        <v>312.57320143698166</v>
      </c>
      <c r="N263" s="16">
        <v>1.9147933195440132E-13</v>
      </c>
      <c r="O263" s="16">
        <v>2.6186858638339504E-12</v>
      </c>
      <c r="P263" s="16">
        <f t="shared" ref="P263:P326" si="53">A_gas1*life_gas1*(1-EXP(-$A263/life_gas1))</f>
        <v>3.7972265979890052E-11</v>
      </c>
      <c r="Q263" s="16">
        <f t="shared" si="52"/>
        <v>-3.5199999999999995E-12</v>
      </c>
      <c r="R263" s="182">
        <f t="shared" si="52"/>
        <v>-3.5199999999999995E-12</v>
      </c>
      <c r="S263" s="16">
        <v>5.1658396728319369E-16</v>
      </c>
      <c r="T263" s="16">
        <v>1.5140513374706015E-15</v>
      </c>
      <c r="U263" s="24">
        <f t="shared" ref="U263:U326" si="54">A_gas1*(life_gas1*clim_sens1/(life_gas1-clim_time1)*(EXP(-$A263/life_gas1)-EXP(-$A263/clim_time1))
                 +life_gas1*clim_sens2/(life_gas1-clim_time2)*(EXP(-$A263/life_gas1)-EXP(-$A263/clim_time2)))</f>
        <v>5.5789298714484097E-14</v>
      </c>
      <c r="V263" s="24">
        <f t="shared" ref="V263:V326" si="55">A_gas2*(life_gas2*clim_sens1/(life_gas2-clim_time1)*(EXP(-$A263/life_gas2)-EXP(-$A263/clim_time1))
                 +life_gas2*clim_sens2/(life_gas2-clim_time2)*(EXP(-$A263/life_gas2)-EXP(-$A263/clim_time2)))</f>
        <v>-1.9735920192804392E-15</v>
      </c>
      <c r="W263" s="24">
        <f t="shared" ref="W263:W326" si="56">A_gas1*(life_gas3*clim_sens1/(life_gas3-clim_time1)*(EXP(-$A263/life_gas3)-EXP(-$A263/clim_time1))
                 +life_gas3*clim_sens2/(life_gas3-clim_time2)*(EXP(-$A263/life_gas3)-EXP(-$A263/clim_time2)))</f>
        <v>1.0987132622890009E-14</v>
      </c>
      <c r="Y263" s="16">
        <f t="shared" ref="Y263:Y326" si="57">IF(A263&lt;=time_horizon,time_horizon-A263,0)</f>
        <v>0</v>
      </c>
      <c r="Z263" s="187" cm="1">
        <f t="array" ref="Z263">IF($A263&lt;=time_horizon,INDEX(N$7:N$507,time_horizon-$A263+1),0)</f>
        <v>0</v>
      </c>
      <c r="AA263" s="184" cm="1">
        <f t="array" ref="AA263">IF($A263&lt;=time_horizon,INDEX(O$7:O$507,time_horizon-$A263+1),0)</f>
        <v>0</v>
      </c>
      <c r="AB263" s="184" cm="1">
        <f t="array" ref="AB263">IF($A263&lt;=time_horizon,INDEX(P$7:P$507,time_horizon-$A263+1),0)</f>
        <v>0</v>
      </c>
      <c r="AC263" s="184" cm="1">
        <f t="array" ref="AC263">IF($A263&lt;=time_horizon,INDEX(Q$7:Q$507,time_horizon-$A263+1),0)</f>
        <v>0</v>
      </c>
      <c r="AD263" s="185" cm="1">
        <f t="array" ref="AD263">IF($A263&lt;=time_horizon,INDEX(R$7:R$507,time_horizon-$A263+1),0)</f>
        <v>0</v>
      </c>
      <c r="AE263" s="17" cm="1">
        <f t="array" ref="AE263">IF($A263&lt;=time_horizon,INDEX(S$7:S$507,time_horizon-$A263+1),0)</f>
        <v>0</v>
      </c>
      <c r="AF263" s="17" cm="1">
        <f t="array" ref="AF263">IF($A263&lt;=time_horizon,INDEX(T$7:T$507,time_horizon-$A263+1),0)</f>
        <v>0</v>
      </c>
      <c r="AG263" s="17" cm="1">
        <f t="array" ref="AG263">IF($A263&lt;=time_horizon,INDEX(U$7:U$507,time_horizon-$A263+1),0)</f>
        <v>0</v>
      </c>
      <c r="AH263" s="17" cm="1">
        <f t="array" ref="AH263">IF($A263&lt;=time_horizon,INDEX(V$7:V$507,time_horizon-$A263+1),0)</f>
        <v>0</v>
      </c>
      <c r="AI263" s="17" cm="1">
        <f t="array" ref="AI263">IF($A263&lt;=time_horizon,INDEX(W$7:W$507,time_horizon-$A263+1),0)</f>
        <v>0</v>
      </c>
      <c r="AJ263" s="17">
        <f t="shared" ref="AJ263:AJ326" si="58">Other_forcing_efficacy*(clim_sens1*(EXP((1-Y263)/clim_time1)-EXP(-Y263/clim_time1))
                                               +clim_sens2*(EXP((1-Y263)/clim_time2)-EXP(-Y263/clim_time2)))</f>
        <v>8.0822163213617543E-2</v>
      </c>
    </row>
    <row r="264" spans="1:36" x14ac:dyDescent="0.2">
      <c r="A264" s="96">
        <v>257</v>
      </c>
      <c r="B264" s="3">
        <f>inventory[[#This Row],[Integrated_rad_forcing]]</f>
        <v>5.1558424298517247E-10</v>
      </c>
      <c r="C264" s="3">
        <f>inventory[[#This Row],[Temp_change]]</f>
        <v>3.8315521112865735E-13</v>
      </c>
      <c r="E264" s="118">
        <f>inventory[[#This Row],[CO2_net]]+inventory[[#This Row],[CH4_net]]*GWP_CH4+inventory[[#This Row],[gas1_net]]*GWP_gas1+inventory[[#This Row],[gas2_net]]*GWP_gas2+inventory[[#This Row],[gas3_net]]*GWP_gas3</f>
        <v>4918.8111920297824</v>
      </c>
      <c r="F264" s="118">
        <f>inventory[[#This Row],[CO2_net]]+inventory[[#This Row],[CH4_net]]*GTP_CH4+inventory[[#This Row],[gas1_net]]*GTP_gas1+inventory[[#This Row],[gas2_net]]*GTP_gas2+inventory[[#This Row],[gas3_net]]*GTP_gas3</f>
        <v>2570.9331000621351</v>
      </c>
      <c r="G264" s="199">
        <f t="shared" ref="G264:G327" si="59">B264/N264</f>
        <v>2684.4231985939164</v>
      </c>
      <c r="H264" s="200">
        <f t="shared" ref="H264:H327" si="60">C264/S264</f>
        <v>741.82790348872311</v>
      </c>
      <c r="I264" s="201">
        <f t="shared" ref="I264:I327" si="61">B264/AGWP_CO2</f>
        <v>5621.8404896509601</v>
      </c>
      <c r="J264" s="201">
        <f t="shared" ref="J264:J327" si="62">C264/AGTP_CO2</f>
        <v>701.06305377737465</v>
      </c>
      <c r="K264" s="199">
        <f>K263+(inventory[[#This Row],[CO2_flux]]*Z264+inventory[[#This Row],[CH4_flux]]*AA264+inventory[[#This Row],[Gas1_flux]]*AB264+inventory[[#This Row],[Gas2_flux]]*AC264+inventory[[#This Row],[Gas3_flux]]*AD264+inventory[[#This Row],[Other_radfor]])/AGWP_CO2</f>
        <v>217.55715512859908</v>
      </c>
      <c r="L264" s="201">
        <f>L263+(inventory[[#This Row],[CO2_flux]]*AE264+inventory[[#This Row],[CH4_flux]]*AF264+inventory[[#This Row],[Gas1_flux]]*AG264+inventory[[#This Row],[Gas2_flux]]*AH264+inventory[[#This Row],[Gas3_flux]]*AI264+inventory[[#This Row],[Other_radfor]]*AJ264)/AGTP_CO2</f>
        <v>312.57320143698166</v>
      </c>
      <c r="N264" s="16">
        <v>1.9206518676162246E-13</v>
      </c>
      <c r="O264" s="16">
        <v>2.6186858640533257E-12</v>
      </c>
      <c r="P264" s="16">
        <f t="shared" si="53"/>
        <v>3.801510484988564E-11</v>
      </c>
      <c r="Q264" s="16">
        <f t="shared" si="52"/>
        <v>-3.5199999999999995E-12</v>
      </c>
      <c r="R264" s="182">
        <f t="shared" si="52"/>
        <v>-3.5199999999999995E-12</v>
      </c>
      <c r="S264" s="16">
        <v>5.1650148144431709E-16</v>
      </c>
      <c r="T264" s="16">
        <v>1.5103584978784347E-15</v>
      </c>
      <c r="U264" s="24">
        <f t="shared" si="54"/>
        <v>5.5529127841601435E-14</v>
      </c>
      <c r="V264" s="24">
        <f t="shared" si="55"/>
        <v>-1.9687783825965435E-15</v>
      </c>
      <c r="W264" s="24">
        <f t="shared" si="56"/>
        <v>1.094328371163439E-14</v>
      </c>
      <c r="Y264" s="16">
        <f t="shared" si="57"/>
        <v>0</v>
      </c>
      <c r="Z264" s="187" cm="1">
        <f t="array" ref="Z264">IF($A264&lt;=time_horizon,INDEX(N$7:N$507,time_horizon-$A264+1),0)</f>
        <v>0</v>
      </c>
      <c r="AA264" s="184" cm="1">
        <f t="array" ref="AA264">IF($A264&lt;=time_horizon,INDEX(O$7:O$507,time_horizon-$A264+1),0)</f>
        <v>0</v>
      </c>
      <c r="AB264" s="184" cm="1">
        <f t="array" ref="AB264">IF($A264&lt;=time_horizon,INDEX(P$7:P$507,time_horizon-$A264+1),0)</f>
        <v>0</v>
      </c>
      <c r="AC264" s="184" cm="1">
        <f t="array" ref="AC264">IF($A264&lt;=time_horizon,INDEX(Q$7:Q$507,time_horizon-$A264+1),0)</f>
        <v>0</v>
      </c>
      <c r="AD264" s="185" cm="1">
        <f t="array" ref="AD264">IF($A264&lt;=time_horizon,INDEX(R$7:R$507,time_horizon-$A264+1),0)</f>
        <v>0</v>
      </c>
      <c r="AE264" s="17" cm="1">
        <f t="array" ref="AE264">IF($A264&lt;=time_horizon,INDEX(S$7:S$507,time_horizon-$A264+1),0)</f>
        <v>0</v>
      </c>
      <c r="AF264" s="17" cm="1">
        <f t="array" ref="AF264">IF($A264&lt;=time_horizon,INDEX(T$7:T$507,time_horizon-$A264+1),0)</f>
        <v>0</v>
      </c>
      <c r="AG264" s="17" cm="1">
        <f t="array" ref="AG264">IF($A264&lt;=time_horizon,INDEX(U$7:U$507,time_horizon-$A264+1),0)</f>
        <v>0</v>
      </c>
      <c r="AH264" s="17" cm="1">
        <f t="array" ref="AH264">IF($A264&lt;=time_horizon,INDEX(V$7:V$507,time_horizon-$A264+1),0)</f>
        <v>0</v>
      </c>
      <c r="AI264" s="17" cm="1">
        <f t="array" ref="AI264">IF($A264&lt;=time_horizon,INDEX(W$7:W$507,time_horizon-$A264+1),0)</f>
        <v>0</v>
      </c>
      <c r="AJ264" s="17">
        <f t="shared" si="58"/>
        <v>8.0822163213617543E-2</v>
      </c>
    </row>
    <row r="265" spans="1:36" x14ac:dyDescent="0.2">
      <c r="A265" s="96">
        <v>258</v>
      </c>
      <c r="B265" s="3">
        <f>inventory[[#This Row],[Integrated_rad_forcing]]</f>
        <v>5.1566300823879509E-10</v>
      </c>
      <c r="C265" s="3">
        <f>inventory[[#This Row],[Temp_change]]</f>
        <v>3.8160230894884697E-13</v>
      </c>
      <c r="E265" s="118">
        <f>inventory[[#This Row],[CO2_net]]+inventory[[#This Row],[CH4_net]]*GWP_CH4+inventory[[#This Row],[gas1_net]]*GWP_gas1+inventory[[#This Row],[gas2_net]]*GWP_gas2+inventory[[#This Row],[gas3_net]]*GWP_gas3</f>
        <v>4918.8111920297824</v>
      </c>
      <c r="F265" s="118">
        <f>inventory[[#This Row],[CO2_net]]+inventory[[#This Row],[CH4_net]]*GTP_CH4+inventory[[#This Row],[gas1_net]]*GTP_gas1+inventory[[#This Row],[gas2_net]]*GTP_gas2+inventory[[#This Row],[gas3_net]]*GTP_gas3</f>
        <v>2570.9331000621351</v>
      </c>
      <c r="G265" s="199">
        <f t="shared" si="59"/>
        <v>2676.6760456648212</v>
      </c>
      <c r="H265" s="200">
        <f t="shared" si="60"/>
        <v>738.93944769826794</v>
      </c>
      <c r="I265" s="201">
        <f t="shared" si="61"/>
        <v>5622.6993322126127</v>
      </c>
      <c r="J265" s="201">
        <f t="shared" si="62"/>
        <v>698.22169259325165</v>
      </c>
      <c r="K265" s="199">
        <f>K264+(inventory[[#This Row],[CO2_flux]]*Z265+inventory[[#This Row],[CH4_flux]]*AA265+inventory[[#This Row],[Gas1_flux]]*AB265+inventory[[#This Row],[Gas2_flux]]*AC265+inventory[[#This Row],[Gas3_flux]]*AD265+inventory[[#This Row],[Other_radfor]])/AGWP_CO2</f>
        <v>217.55715512859908</v>
      </c>
      <c r="L265" s="201">
        <f>L264+(inventory[[#This Row],[CO2_flux]]*AE265+inventory[[#This Row],[CH4_flux]]*AF265+inventory[[#This Row],[Gas1_flux]]*AG265+inventory[[#This Row],[Gas2_flux]]*AH265+inventory[[#This Row],[Gas3_flux]]*AI265+inventory[[#This Row],[Other_radfor]]*AJ265)/AGTP_CO2</f>
        <v>312.57320143698166</v>
      </c>
      <c r="N265" s="16">
        <v>1.9265051109713837E-13</v>
      </c>
      <c r="O265" s="16">
        <v>2.6186858642557042E-12</v>
      </c>
      <c r="P265" s="16">
        <f t="shared" si="53"/>
        <v>3.8057591138587637E-11</v>
      </c>
      <c r="Q265" s="16">
        <f t="shared" si="52"/>
        <v>-3.5199999999999995E-12</v>
      </c>
      <c r="R265" s="182">
        <f t="shared" si="52"/>
        <v>-3.5199999999999995E-12</v>
      </c>
      <c r="S265" s="16">
        <v>5.1641891651271959E-16</v>
      </c>
      <c r="T265" s="16">
        <v>1.506674667786421E-15</v>
      </c>
      <c r="U265" s="24">
        <f t="shared" si="54"/>
        <v>5.5270612920616925E-14</v>
      </c>
      <c r="V265" s="24">
        <f t="shared" si="55"/>
        <v>-1.9639764864842878E-15</v>
      </c>
      <c r="W265" s="24">
        <f t="shared" si="56"/>
        <v>1.0899916481772341E-14</v>
      </c>
      <c r="Y265" s="16">
        <f t="shared" si="57"/>
        <v>0</v>
      </c>
      <c r="Z265" s="187" cm="1">
        <f t="array" ref="Z265">IF($A265&lt;=time_horizon,INDEX(N$7:N$507,time_horizon-$A265+1),0)</f>
        <v>0</v>
      </c>
      <c r="AA265" s="184" cm="1">
        <f t="array" ref="AA265">IF($A265&lt;=time_horizon,INDEX(O$7:O$507,time_horizon-$A265+1),0)</f>
        <v>0</v>
      </c>
      <c r="AB265" s="184" cm="1">
        <f t="array" ref="AB265">IF($A265&lt;=time_horizon,INDEX(P$7:P$507,time_horizon-$A265+1),0)</f>
        <v>0</v>
      </c>
      <c r="AC265" s="184" cm="1">
        <f t="array" ref="AC265">IF($A265&lt;=time_horizon,INDEX(Q$7:Q$507,time_horizon-$A265+1),0)</f>
        <v>0</v>
      </c>
      <c r="AD265" s="185" cm="1">
        <f t="array" ref="AD265">IF($A265&lt;=time_horizon,INDEX(R$7:R$507,time_horizon-$A265+1),0)</f>
        <v>0</v>
      </c>
      <c r="AE265" s="17" cm="1">
        <f t="array" ref="AE265">IF($A265&lt;=time_horizon,INDEX(S$7:S$507,time_horizon-$A265+1),0)</f>
        <v>0</v>
      </c>
      <c r="AF265" s="17" cm="1">
        <f t="array" ref="AF265">IF($A265&lt;=time_horizon,INDEX(T$7:T$507,time_horizon-$A265+1),0)</f>
        <v>0</v>
      </c>
      <c r="AG265" s="17" cm="1">
        <f t="array" ref="AG265">IF($A265&lt;=time_horizon,INDEX(U$7:U$507,time_horizon-$A265+1),0)</f>
        <v>0</v>
      </c>
      <c r="AH265" s="17" cm="1">
        <f t="array" ref="AH265">IF($A265&lt;=time_horizon,INDEX(V$7:V$507,time_horizon-$A265+1),0)</f>
        <v>0</v>
      </c>
      <c r="AI265" s="17" cm="1">
        <f t="array" ref="AI265">IF($A265&lt;=time_horizon,INDEX(W$7:W$507,time_horizon-$A265+1),0)</f>
        <v>0</v>
      </c>
      <c r="AJ265" s="17">
        <f t="shared" si="58"/>
        <v>8.0822163213617543E-2</v>
      </c>
    </row>
    <row r="266" spans="1:36" x14ac:dyDescent="0.2">
      <c r="A266" s="96">
        <v>259</v>
      </c>
      <c r="B266" s="3">
        <f>inventory[[#This Row],[Integrated_rad_forcing]]</f>
        <v>5.157406559839015E-10</v>
      </c>
      <c r="C266" s="3">
        <f>inventory[[#This Row],[Temp_change]]</f>
        <v>3.8006515356103772E-13</v>
      </c>
      <c r="E266" s="118">
        <f>inventory[[#This Row],[CO2_net]]+inventory[[#This Row],[CH4_net]]*GWP_CH4+inventory[[#This Row],[gas1_net]]*GWP_gas1+inventory[[#This Row],[gas2_net]]*GWP_gas2+inventory[[#This Row],[gas3_net]]*GWP_gas3</f>
        <v>4918.8111920297824</v>
      </c>
      <c r="F266" s="118">
        <f>inventory[[#This Row],[CO2_net]]+inventory[[#This Row],[CH4_net]]*GTP_CH4+inventory[[#This Row],[gas1_net]]*GTP_gas1+inventory[[#This Row],[gas2_net]]*GTP_gas2+inventory[[#This Row],[gas3_net]]*GTP_gas3</f>
        <v>2570.9331000621351</v>
      </c>
      <c r="G266" s="199">
        <f t="shared" si="59"/>
        <v>2668.9773471945991</v>
      </c>
      <c r="H266" s="200">
        <f t="shared" si="60"/>
        <v>736.08068483319073</v>
      </c>
      <c r="I266" s="201">
        <f t="shared" si="61"/>
        <v>5623.5459896566836</v>
      </c>
      <c r="J266" s="201">
        <f t="shared" si="62"/>
        <v>695.40914347736339</v>
      </c>
      <c r="K266" s="199">
        <f>K265+(inventory[[#This Row],[CO2_flux]]*Z266+inventory[[#This Row],[CH4_flux]]*AA266+inventory[[#This Row],[Gas1_flux]]*AB266+inventory[[#This Row],[Gas2_flux]]*AC266+inventory[[#This Row],[Gas3_flux]]*AD266+inventory[[#This Row],[Other_radfor]])/AGWP_CO2</f>
        <v>217.55715512859908</v>
      </c>
      <c r="L266" s="201">
        <f>L265+(inventory[[#This Row],[CO2_flux]]*AE266+inventory[[#This Row],[CH4_flux]]*AF266+inventory[[#This Row],[Gas1_flux]]*AG266+inventory[[#This Row],[Gas2_flux]]*AH266+inventory[[#This Row],[Gas3_flux]]*AI266+inventory[[#This Row],[Other_radfor]]*AJ266)/AGTP_CO2</f>
        <v>312.57320143698166</v>
      </c>
      <c r="N266" s="16">
        <v>1.9323530659636508E-13</v>
      </c>
      <c r="O266" s="16">
        <v>2.6186858644424027E-12</v>
      </c>
      <c r="P266" s="16">
        <f t="shared" si="53"/>
        <v>3.8099727747883247E-11</v>
      </c>
      <c r="Q266" s="16">
        <f t="shared" si="52"/>
        <v>-3.5199999999999995E-12</v>
      </c>
      <c r="R266" s="182">
        <f t="shared" si="52"/>
        <v>-3.5199999999999995E-12</v>
      </c>
      <c r="S266" s="16">
        <v>5.1633626773832189E-16</v>
      </c>
      <c r="T266" s="16">
        <v>1.5029998250203889E-15</v>
      </c>
      <c r="U266" s="24">
        <f t="shared" si="54"/>
        <v>5.5013741506178462E-14</v>
      </c>
      <c r="V266" s="24">
        <f t="shared" si="55"/>
        <v>-1.9591863023081242E-15</v>
      </c>
      <c r="W266" s="24">
        <f t="shared" si="56"/>
        <v>1.0857021522919452E-14</v>
      </c>
      <c r="Y266" s="16">
        <f t="shared" si="57"/>
        <v>0</v>
      </c>
      <c r="Z266" s="187" cm="1">
        <f t="array" ref="Z266">IF($A266&lt;=time_horizon,INDEX(N$7:N$507,time_horizon-$A266+1),0)</f>
        <v>0</v>
      </c>
      <c r="AA266" s="184" cm="1">
        <f t="array" ref="AA266">IF($A266&lt;=time_horizon,INDEX(O$7:O$507,time_horizon-$A266+1),0)</f>
        <v>0</v>
      </c>
      <c r="AB266" s="184" cm="1">
        <f t="array" ref="AB266">IF($A266&lt;=time_horizon,INDEX(P$7:P$507,time_horizon-$A266+1),0)</f>
        <v>0</v>
      </c>
      <c r="AC266" s="184" cm="1">
        <f t="array" ref="AC266">IF($A266&lt;=time_horizon,INDEX(Q$7:Q$507,time_horizon-$A266+1),0)</f>
        <v>0</v>
      </c>
      <c r="AD266" s="185" cm="1">
        <f t="array" ref="AD266">IF($A266&lt;=time_horizon,INDEX(R$7:R$507,time_horizon-$A266+1),0)</f>
        <v>0</v>
      </c>
      <c r="AE266" s="17" cm="1">
        <f t="array" ref="AE266">IF($A266&lt;=time_horizon,INDEX(S$7:S$507,time_horizon-$A266+1),0)</f>
        <v>0</v>
      </c>
      <c r="AF266" s="17" cm="1">
        <f t="array" ref="AF266">IF($A266&lt;=time_horizon,INDEX(T$7:T$507,time_horizon-$A266+1),0)</f>
        <v>0</v>
      </c>
      <c r="AG266" s="17" cm="1">
        <f t="array" ref="AG266">IF($A266&lt;=time_horizon,INDEX(U$7:U$507,time_horizon-$A266+1),0)</f>
        <v>0</v>
      </c>
      <c r="AH266" s="17" cm="1">
        <f t="array" ref="AH266">IF($A266&lt;=time_horizon,INDEX(V$7:V$507,time_horizon-$A266+1),0)</f>
        <v>0</v>
      </c>
      <c r="AI266" s="17" cm="1">
        <f t="array" ref="AI266">IF($A266&lt;=time_horizon,INDEX(W$7:W$507,time_horizon-$A266+1),0)</f>
        <v>0</v>
      </c>
      <c r="AJ266" s="17">
        <f t="shared" si="58"/>
        <v>8.0822163213617543E-2</v>
      </c>
    </row>
    <row r="267" spans="1:36" x14ac:dyDescent="0.2">
      <c r="A267" s="96">
        <v>260</v>
      </c>
      <c r="B267" s="3">
        <f>inventory[[#This Row],[Integrated_rad_forcing]]</f>
        <v>5.1581720594900265E-10</v>
      </c>
      <c r="C267" s="3">
        <f>inventory[[#This Row],[Temp_change]]</f>
        <v>3.7854345762650472E-13</v>
      </c>
      <c r="E267" s="118">
        <f>inventory[[#This Row],[CO2_net]]+inventory[[#This Row],[CH4_net]]*GWP_CH4+inventory[[#This Row],[gas1_net]]*GWP_gas1+inventory[[#This Row],[gas2_net]]*GWP_gas2+inventory[[#This Row],[gas3_net]]*GWP_gas3</f>
        <v>4918.8111920297824</v>
      </c>
      <c r="F267" s="118">
        <f>inventory[[#This Row],[CO2_net]]+inventory[[#This Row],[CH4_net]]*GTP_CH4+inventory[[#This Row],[gas1_net]]*GTP_gas1+inventory[[#This Row],[gas2_net]]*GTP_gas2+inventory[[#This Row],[gas3_net]]*GTP_gas3</f>
        <v>2570.9331000621351</v>
      </c>
      <c r="G267" s="199">
        <f t="shared" si="59"/>
        <v>2661.3266810702639</v>
      </c>
      <c r="H267" s="200">
        <f t="shared" si="60"/>
        <v>733.25107767276108</v>
      </c>
      <c r="I267" s="201">
        <f t="shared" si="61"/>
        <v>5624.3806770994097</v>
      </c>
      <c r="J267" s="201">
        <f t="shared" si="62"/>
        <v>692.62488068307221</v>
      </c>
      <c r="K267" s="199">
        <f>K266+(inventory[[#This Row],[CO2_flux]]*Z267+inventory[[#This Row],[CH4_flux]]*AA267+inventory[[#This Row],[Gas1_flux]]*AB267+inventory[[#This Row],[Gas2_flux]]*AC267+inventory[[#This Row],[Gas3_flux]]*AD267+inventory[[#This Row],[Other_radfor]])/AGWP_CO2</f>
        <v>217.55715512859908</v>
      </c>
      <c r="L267" s="201">
        <f>L266+(inventory[[#This Row],[CO2_flux]]*AE267+inventory[[#This Row],[CH4_flux]]*AF267+inventory[[#This Row],[Gas1_flux]]*AG267+inventory[[#This Row],[Gas2_flux]]*AH267+inventory[[#This Row],[Gas3_flux]]*AI267+inventory[[#This Row],[Other_radfor]]*AJ267)/AGTP_CO2</f>
        <v>312.57320143698166</v>
      </c>
      <c r="N267" s="16">
        <v>1.9381957488269142E-13</v>
      </c>
      <c r="O267" s="16">
        <v>2.618685864614636E-12</v>
      </c>
      <c r="P267" s="16">
        <f t="shared" si="53"/>
        <v>3.8141517555775959E-11</v>
      </c>
      <c r="Q267" s="16">
        <f t="shared" ref="Q267:R286" si="63">A_gas2*life_gas2*(1-EXP(-$A267/life_gas2))</f>
        <v>-3.5199999999999995E-12</v>
      </c>
      <c r="R267" s="182">
        <f t="shared" si="63"/>
        <v>-3.5199999999999995E-12</v>
      </c>
      <c r="S267" s="16">
        <v>5.1625353054774913E-16</v>
      </c>
      <c r="T267" s="16">
        <v>1.4993339474757285E-15</v>
      </c>
      <c r="U267" s="24">
        <f t="shared" si="54"/>
        <v>5.4758501252476918E-14</v>
      </c>
      <c r="V267" s="24">
        <f t="shared" si="55"/>
        <v>-1.9544078015023514E-15</v>
      </c>
      <c r="W267" s="24">
        <f t="shared" si="56"/>
        <v>1.0814589628637242E-14</v>
      </c>
      <c r="Y267" s="16">
        <f t="shared" si="57"/>
        <v>0</v>
      </c>
      <c r="Z267" s="187" cm="1">
        <f t="array" ref="Z267">IF($A267&lt;=time_horizon,INDEX(N$7:N$507,time_horizon-$A267+1),0)</f>
        <v>0</v>
      </c>
      <c r="AA267" s="184" cm="1">
        <f t="array" ref="AA267">IF($A267&lt;=time_horizon,INDEX(O$7:O$507,time_horizon-$A267+1),0)</f>
        <v>0</v>
      </c>
      <c r="AB267" s="184" cm="1">
        <f t="array" ref="AB267">IF($A267&lt;=time_horizon,INDEX(P$7:P$507,time_horizon-$A267+1),0)</f>
        <v>0</v>
      </c>
      <c r="AC267" s="184" cm="1">
        <f t="array" ref="AC267">IF($A267&lt;=time_horizon,INDEX(Q$7:Q$507,time_horizon-$A267+1),0)</f>
        <v>0</v>
      </c>
      <c r="AD267" s="185" cm="1">
        <f t="array" ref="AD267">IF($A267&lt;=time_horizon,INDEX(R$7:R$507,time_horizon-$A267+1),0)</f>
        <v>0</v>
      </c>
      <c r="AE267" s="17" cm="1">
        <f t="array" ref="AE267">IF($A267&lt;=time_horizon,INDEX(S$7:S$507,time_horizon-$A267+1),0)</f>
        <v>0</v>
      </c>
      <c r="AF267" s="17" cm="1">
        <f t="array" ref="AF267">IF($A267&lt;=time_horizon,INDEX(T$7:T$507,time_horizon-$A267+1),0)</f>
        <v>0</v>
      </c>
      <c r="AG267" s="17" cm="1">
        <f t="array" ref="AG267">IF($A267&lt;=time_horizon,INDEX(U$7:U$507,time_horizon-$A267+1),0)</f>
        <v>0</v>
      </c>
      <c r="AH267" s="17" cm="1">
        <f t="array" ref="AH267">IF($A267&lt;=time_horizon,INDEX(V$7:V$507,time_horizon-$A267+1),0)</f>
        <v>0</v>
      </c>
      <c r="AI267" s="17" cm="1">
        <f t="array" ref="AI267">IF($A267&lt;=time_horizon,INDEX(W$7:W$507,time_horizon-$A267+1),0)</f>
        <v>0</v>
      </c>
      <c r="AJ267" s="17">
        <f t="shared" si="58"/>
        <v>8.0822163213617543E-2</v>
      </c>
    </row>
    <row r="268" spans="1:36" x14ac:dyDescent="0.2">
      <c r="A268" s="96">
        <v>261</v>
      </c>
      <c r="B268" s="3">
        <f>inventory[[#This Row],[Integrated_rad_forcing]]</f>
        <v>5.1589267746865311E-10</v>
      </c>
      <c r="C268" s="3">
        <f>inventory[[#This Row],[Temp_change]]</f>
        <v>3.7703693986371316E-13</v>
      </c>
      <c r="E268" s="118">
        <f>inventory[[#This Row],[CO2_net]]+inventory[[#This Row],[CH4_net]]*GWP_CH4+inventory[[#This Row],[gas1_net]]*GWP_gas1+inventory[[#This Row],[gas2_net]]*GWP_gas2+inventory[[#This Row],[gas3_net]]*GWP_gas3</f>
        <v>4918.8111920297824</v>
      </c>
      <c r="F268" s="118">
        <f>inventory[[#This Row],[CO2_net]]+inventory[[#This Row],[CH4_net]]*GTP_CH4+inventory[[#This Row],[gas1_net]]*GTP_gas1+inventory[[#This Row],[gas2_net]]*GTP_gas2+inventory[[#This Row],[gas3_net]]*GTP_gas3</f>
        <v>2570.9331000621351</v>
      </c>
      <c r="G268" s="199">
        <f t="shared" si="59"/>
        <v>2653.7236294279633</v>
      </c>
      <c r="H268" s="200">
        <f t="shared" si="60"/>
        <v>730.45010007297151</v>
      </c>
      <c r="I268" s="201">
        <f t="shared" si="61"/>
        <v>5625.2036053613947</v>
      </c>
      <c r="J268" s="201">
        <f t="shared" si="62"/>
        <v>689.8683895466437</v>
      </c>
      <c r="K268" s="199">
        <f>K267+(inventory[[#This Row],[CO2_flux]]*Z268+inventory[[#This Row],[CH4_flux]]*AA268+inventory[[#This Row],[Gas1_flux]]*AB268+inventory[[#This Row],[Gas2_flux]]*AC268+inventory[[#This Row],[Gas3_flux]]*AD268+inventory[[#This Row],[Other_radfor]])/AGWP_CO2</f>
        <v>217.55715512859908</v>
      </c>
      <c r="L268" s="201">
        <f>L267+(inventory[[#This Row],[CO2_flux]]*AE268+inventory[[#This Row],[CH4_flux]]*AF268+inventory[[#This Row],[Gas1_flux]]*AG268+inventory[[#This Row],[Gas2_flux]]*AH268+inventory[[#This Row],[Gas3_flux]]*AI268+inventory[[#This Row],[Other_radfor]]*AJ268)/AGTP_CO2</f>
        <v>312.57320143698166</v>
      </c>
      <c r="N268" s="16">
        <v>1.9440331756772235E-13</v>
      </c>
      <c r="O268" s="16">
        <v>2.6186858647735246E-12</v>
      </c>
      <c r="P268" s="16">
        <f t="shared" si="53"/>
        <v>3.8182963416582137E-11</v>
      </c>
      <c r="Q268" s="16">
        <f t="shared" si="63"/>
        <v>-3.5199999999999995E-12</v>
      </c>
      <c r="R268" s="182">
        <f t="shared" si="63"/>
        <v>-3.5199999999999995E-12</v>
      </c>
      <c r="S268" s="16">
        <v>5.1617070053936248E-16</v>
      </c>
      <c r="T268" s="16">
        <v>1.4956770131160235E-15</v>
      </c>
      <c r="U268" s="24">
        <f t="shared" si="54"/>
        <v>5.4504879912433858E-14</v>
      </c>
      <c r="V268" s="24">
        <f t="shared" si="55"/>
        <v>-1.9496409555709397E-15</v>
      </c>
      <c r="W268" s="24">
        <f t="shared" si="56"/>
        <v>1.0772611791958E-14</v>
      </c>
      <c r="Y268" s="16">
        <f t="shared" si="57"/>
        <v>0</v>
      </c>
      <c r="Z268" s="187" cm="1">
        <f t="array" ref="Z268">IF($A268&lt;=time_horizon,INDEX(N$7:N$507,time_horizon-$A268+1),0)</f>
        <v>0</v>
      </c>
      <c r="AA268" s="184" cm="1">
        <f t="array" ref="AA268">IF($A268&lt;=time_horizon,INDEX(O$7:O$507,time_horizon-$A268+1),0)</f>
        <v>0</v>
      </c>
      <c r="AB268" s="184" cm="1">
        <f t="array" ref="AB268">IF($A268&lt;=time_horizon,INDEX(P$7:P$507,time_horizon-$A268+1),0)</f>
        <v>0</v>
      </c>
      <c r="AC268" s="184" cm="1">
        <f t="array" ref="AC268">IF($A268&lt;=time_horizon,INDEX(Q$7:Q$507,time_horizon-$A268+1),0)</f>
        <v>0</v>
      </c>
      <c r="AD268" s="185" cm="1">
        <f t="array" ref="AD268">IF($A268&lt;=time_horizon,INDEX(R$7:R$507,time_horizon-$A268+1),0)</f>
        <v>0</v>
      </c>
      <c r="AE268" s="17" cm="1">
        <f t="array" ref="AE268">IF($A268&lt;=time_horizon,INDEX(S$7:S$507,time_horizon-$A268+1),0)</f>
        <v>0</v>
      </c>
      <c r="AF268" s="17" cm="1">
        <f t="array" ref="AF268">IF($A268&lt;=time_horizon,INDEX(T$7:T$507,time_horizon-$A268+1),0)</f>
        <v>0</v>
      </c>
      <c r="AG268" s="17" cm="1">
        <f t="array" ref="AG268">IF($A268&lt;=time_horizon,INDEX(U$7:U$507,time_horizon-$A268+1),0)</f>
        <v>0</v>
      </c>
      <c r="AH268" s="17" cm="1">
        <f t="array" ref="AH268">IF($A268&lt;=time_horizon,INDEX(V$7:V$507,time_horizon-$A268+1),0)</f>
        <v>0</v>
      </c>
      <c r="AI268" s="17" cm="1">
        <f t="array" ref="AI268">IF($A268&lt;=time_horizon,INDEX(W$7:W$507,time_horizon-$A268+1),0)</f>
        <v>0</v>
      </c>
      <c r="AJ268" s="17">
        <f t="shared" si="58"/>
        <v>8.0822163213617543E-2</v>
      </c>
    </row>
    <row r="269" spans="1:36" x14ac:dyDescent="0.2">
      <c r="A269" s="96">
        <v>262</v>
      </c>
      <c r="B269" s="3">
        <f>inventory[[#This Row],[Integrated_rad_forcing]]</f>
        <v>5.1596708949178374E-10</v>
      </c>
      <c r="C269" s="3">
        <f>inventory[[#This Row],[Temp_change]]</f>
        <v>3.755453249167672E-13</v>
      </c>
      <c r="E269" s="118">
        <f>inventory[[#This Row],[CO2_net]]+inventory[[#This Row],[CH4_net]]*GWP_CH4+inventory[[#This Row],[gas1_net]]*GWP_gas1+inventory[[#This Row],[gas2_net]]*GWP_gas2+inventory[[#This Row],[gas3_net]]*GWP_gas3</f>
        <v>4918.8111920297824</v>
      </c>
      <c r="F269" s="118">
        <f>inventory[[#This Row],[CO2_net]]+inventory[[#This Row],[CH4_net]]*GTP_CH4+inventory[[#This Row],[gas1_net]]*GTP_gas1+inventory[[#This Row],[gas2_net]]*GTP_gas2+inventory[[#This Row],[gas3_net]]*GTP_gas3</f>
        <v>2570.9331000621351</v>
      </c>
      <c r="G269" s="199">
        <f t="shared" si="59"/>
        <v>2646.1677786112896</v>
      </c>
      <c r="H269" s="200">
        <f t="shared" si="60"/>
        <v>727.67723673358182</v>
      </c>
      <c r="I269" s="201">
        <f t="shared" si="61"/>
        <v>5626.0149810584689</v>
      </c>
      <c r="J269" s="201">
        <f t="shared" si="62"/>
        <v>687.13916624654678</v>
      </c>
      <c r="K269" s="199">
        <f>K268+(inventory[[#This Row],[CO2_flux]]*Z269+inventory[[#This Row],[CH4_flux]]*AA269+inventory[[#This Row],[Gas1_flux]]*AB269+inventory[[#This Row],[Gas2_flux]]*AC269+inventory[[#This Row],[Gas3_flux]]*AD269+inventory[[#This Row],[Other_radfor]])/AGWP_CO2</f>
        <v>217.55715512859908</v>
      </c>
      <c r="L269" s="201">
        <f>L268+(inventory[[#This Row],[CO2_flux]]*AE269+inventory[[#This Row],[CH4_flux]]*AF269+inventory[[#This Row],[Gas1_flux]]*AG269+inventory[[#This Row],[Gas2_flux]]*AH269+inventory[[#This Row],[Gas3_flux]]*AI269+inventory[[#This Row],[Other_radfor]]*AJ269)/AGTP_CO2</f>
        <v>312.57320143698166</v>
      </c>
      <c r="N269" s="16">
        <v>1.94986536251516E-13</v>
      </c>
      <c r="O269" s="16">
        <v>2.6186858649201027E-12</v>
      </c>
      <c r="P269" s="16">
        <f t="shared" si="53"/>
        <v>3.8224068161125937E-11</v>
      </c>
      <c r="Q269" s="16">
        <f t="shared" si="63"/>
        <v>-3.5199999999999995E-12</v>
      </c>
      <c r="R269" s="182">
        <f t="shared" si="63"/>
        <v>-3.5199999999999995E-12</v>
      </c>
      <c r="S269" s="16">
        <v>5.1608777347842524E-16</v>
      </c>
      <c r="T269" s="16">
        <v>1.4920289999717776E-15</v>
      </c>
      <c r="U269" s="24">
        <f t="shared" si="54"/>
        <v>5.4252865336896079E-14</v>
      </c>
      <c r="V269" s="24">
        <f t="shared" si="55"/>
        <v>-1.944885736087367E-15</v>
      </c>
      <c r="W269" s="24">
        <f t="shared" si="56"/>
        <v>1.073107920100797E-14</v>
      </c>
      <c r="Y269" s="16">
        <f t="shared" si="57"/>
        <v>0</v>
      </c>
      <c r="Z269" s="187" cm="1">
        <f t="array" ref="Z269">IF($A269&lt;=time_horizon,INDEX(N$7:N$507,time_horizon-$A269+1),0)</f>
        <v>0</v>
      </c>
      <c r="AA269" s="184" cm="1">
        <f t="array" ref="AA269">IF($A269&lt;=time_horizon,INDEX(O$7:O$507,time_horizon-$A269+1),0)</f>
        <v>0</v>
      </c>
      <c r="AB269" s="184" cm="1">
        <f t="array" ref="AB269">IF($A269&lt;=time_horizon,INDEX(P$7:P$507,time_horizon-$A269+1),0)</f>
        <v>0</v>
      </c>
      <c r="AC269" s="184" cm="1">
        <f t="array" ref="AC269">IF($A269&lt;=time_horizon,INDEX(Q$7:Q$507,time_horizon-$A269+1),0)</f>
        <v>0</v>
      </c>
      <c r="AD269" s="185" cm="1">
        <f t="array" ref="AD269">IF($A269&lt;=time_horizon,INDEX(R$7:R$507,time_horizon-$A269+1),0)</f>
        <v>0</v>
      </c>
      <c r="AE269" s="17" cm="1">
        <f t="array" ref="AE269">IF($A269&lt;=time_horizon,INDEX(S$7:S$507,time_horizon-$A269+1),0)</f>
        <v>0</v>
      </c>
      <c r="AF269" s="17" cm="1">
        <f t="array" ref="AF269">IF($A269&lt;=time_horizon,INDEX(T$7:T$507,time_horizon-$A269+1),0)</f>
        <v>0</v>
      </c>
      <c r="AG269" s="17" cm="1">
        <f t="array" ref="AG269">IF($A269&lt;=time_horizon,INDEX(U$7:U$507,time_horizon-$A269+1),0)</f>
        <v>0</v>
      </c>
      <c r="AH269" s="17" cm="1">
        <f t="array" ref="AH269">IF($A269&lt;=time_horizon,INDEX(V$7:V$507,time_horizon-$A269+1),0)</f>
        <v>0</v>
      </c>
      <c r="AI269" s="17" cm="1">
        <f t="array" ref="AI269">IF($A269&lt;=time_horizon,INDEX(W$7:W$507,time_horizon-$A269+1),0)</f>
        <v>0</v>
      </c>
      <c r="AJ269" s="17">
        <f t="shared" si="58"/>
        <v>8.0822163213617543E-2</v>
      </c>
    </row>
    <row r="270" spans="1:36" x14ac:dyDescent="0.2">
      <c r="A270" s="96">
        <v>263</v>
      </c>
      <c r="B270" s="3">
        <f>inventory[[#This Row],[Integrated_rad_forcing]]</f>
        <v>5.1604046058985359E-10</v>
      </c>
      <c r="C270" s="3">
        <f>inventory[[#This Row],[Temp_change]]</f>
        <v>3.7406834322673858E-13</v>
      </c>
      <c r="E270" s="118">
        <f>inventory[[#This Row],[CO2_net]]+inventory[[#This Row],[CH4_net]]*GWP_CH4+inventory[[#This Row],[gas1_net]]*GWP_gas1+inventory[[#This Row],[gas2_net]]*GWP_gas2+inventory[[#This Row],[gas3_net]]*GWP_gas3</f>
        <v>4918.8111920297824</v>
      </c>
      <c r="F270" s="118">
        <f>inventory[[#This Row],[CO2_net]]+inventory[[#This Row],[CH4_net]]*GTP_CH4+inventory[[#This Row],[gas1_net]]*GTP_gas1+inventory[[#This Row],[gas2_net]]*GTP_gas2+inventory[[#This Row],[gas3_net]]*GTP_gas3</f>
        <v>2570.9331000621351</v>
      </c>
      <c r="G270" s="199">
        <f t="shared" si="59"/>
        <v>2638.6587191298318</v>
      </c>
      <c r="H270" s="200">
        <f t="shared" si="60"/>
        <v>724.93198296997934</v>
      </c>
      <c r="I270" s="201">
        <f t="shared" si="61"/>
        <v>5626.8150066905773</v>
      </c>
      <c r="J270" s="201">
        <f t="shared" si="62"/>
        <v>684.43671756802144</v>
      </c>
      <c r="K270" s="199">
        <f>K269+(inventory[[#This Row],[CO2_flux]]*Z270+inventory[[#This Row],[CH4_flux]]*AA270+inventory[[#This Row],[Gas1_flux]]*AB270+inventory[[#This Row],[Gas2_flux]]*AC270+inventory[[#This Row],[Gas3_flux]]*AD270+inventory[[#This Row],[Other_radfor]])/AGWP_CO2</f>
        <v>217.55715512859908</v>
      </c>
      <c r="L270" s="201">
        <f>L269+(inventory[[#This Row],[CO2_flux]]*AE270+inventory[[#This Row],[CH4_flux]]*AF270+inventory[[#This Row],[Gas1_flux]]*AG270+inventory[[#This Row],[Gas2_flux]]*AH270+inventory[[#This Row],[Gas3_flux]]*AI270+inventory[[#This Row],[Other_radfor]]*AJ270)/AGTP_CO2</f>
        <v>312.57320143698166</v>
      </c>
      <c r="N270" s="16">
        <v>1.9556923252281435E-13</v>
      </c>
      <c r="O270" s="16">
        <v>2.6186858650553241E-12</v>
      </c>
      <c r="P270" s="16">
        <f t="shared" si="53"/>
        <v>3.8264834596932709E-11</v>
      </c>
      <c r="Q270" s="16">
        <f t="shared" si="63"/>
        <v>-3.5199999999999995E-12</v>
      </c>
      <c r="R270" s="182">
        <f t="shared" si="63"/>
        <v>-3.5199999999999995E-12</v>
      </c>
      <c r="S270" s="16">
        <v>5.1600474529239991E-16</v>
      </c>
      <c r="T270" s="16">
        <v>1.4883898861392316E-15</v>
      </c>
      <c r="U270" s="24">
        <f t="shared" si="54"/>
        <v>5.4002445473836515E-14</v>
      </c>
      <c r="V270" s="24">
        <f t="shared" si="55"/>
        <v>-1.9401421146944434E-15</v>
      </c>
      <c r="W270" s="24">
        <f t="shared" si="56"/>
        <v>1.0689983234726722E-14</v>
      </c>
      <c r="Y270" s="16">
        <f t="shared" si="57"/>
        <v>0</v>
      </c>
      <c r="Z270" s="187" cm="1">
        <f t="array" ref="Z270">IF($A270&lt;=time_horizon,INDEX(N$7:N$507,time_horizon-$A270+1),0)</f>
        <v>0</v>
      </c>
      <c r="AA270" s="184" cm="1">
        <f t="array" ref="AA270">IF($A270&lt;=time_horizon,INDEX(O$7:O$507,time_horizon-$A270+1),0)</f>
        <v>0</v>
      </c>
      <c r="AB270" s="184" cm="1">
        <f t="array" ref="AB270">IF($A270&lt;=time_horizon,INDEX(P$7:P$507,time_horizon-$A270+1),0)</f>
        <v>0</v>
      </c>
      <c r="AC270" s="184" cm="1">
        <f t="array" ref="AC270">IF($A270&lt;=time_horizon,INDEX(Q$7:Q$507,time_horizon-$A270+1),0)</f>
        <v>0</v>
      </c>
      <c r="AD270" s="185" cm="1">
        <f t="array" ref="AD270">IF($A270&lt;=time_horizon,INDEX(R$7:R$507,time_horizon-$A270+1),0)</f>
        <v>0</v>
      </c>
      <c r="AE270" s="17" cm="1">
        <f t="array" ref="AE270">IF($A270&lt;=time_horizon,INDEX(S$7:S$507,time_horizon-$A270+1),0)</f>
        <v>0</v>
      </c>
      <c r="AF270" s="17" cm="1">
        <f t="array" ref="AF270">IF($A270&lt;=time_horizon,INDEX(T$7:T$507,time_horizon-$A270+1),0)</f>
        <v>0</v>
      </c>
      <c r="AG270" s="17" cm="1">
        <f t="array" ref="AG270">IF($A270&lt;=time_horizon,INDEX(U$7:U$507,time_horizon-$A270+1),0)</f>
        <v>0</v>
      </c>
      <c r="AH270" s="17" cm="1">
        <f t="array" ref="AH270">IF($A270&lt;=time_horizon,INDEX(V$7:V$507,time_horizon-$A270+1),0)</f>
        <v>0</v>
      </c>
      <c r="AI270" s="17" cm="1">
        <f t="array" ref="AI270">IF($A270&lt;=time_horizon,INDEX(W$7:W$507,time_horizon-$A270+1),0)</f>
        <v>0</v>
      </c>
      <c r="AJ270" s="17">
        <f t="shared" si="58"/>
        <v>8.0822163213617543E-2</v>
      </c>
    </row>
    <row r="271" spans="1:36" x14ac:dyDescent="0.2">
      <c r="A271" s="96">
        <v>264</v>
      </c>
      <c r="B271" s="3">
        <f>inventory[[#This Row],[Integrated_rad_forcing]]</f>
        <v>5.1611280896482513E-10</v>
      </c>
      <c r="C271" s="3">
        <f>inventory[[#This Row],[Temp_change]]</f>
        <v>3.7260573090581075E-13</v>
      </c>
      <c r="E271" s="118">
        <f>inventory[[#This Row],[CO2_net]]+inventory[[#This Row],[CH4_net]]*GWP_CH4+inventory[[#This Row],[gas1_net]]*GWP_gas1+inventory[[#This Row],[gas2_net]]*GWP_gas2+inventory[[#This Row],[gas3_net]]*GWP_gas3</f>
        <v>4918.8111920297824</v>
      </c>
      <c r="F271" s="118">
        <f>inventory[[#This Row],[CO2_net]]+inventory[[#This Row],[CH4_net]]*GTP_CH4+inventory[[#This Row],[gas1_net]]*GTP_gas1+inventory[[#This Row],[gas2_net]]*GTP_gas2+inventory[[#This Row],[gas3_net]]*GTP_gas3</f>
        <v>2570.9331000621351</v>
      </c>
      <c r="G271" s="199">
        <f t="shared" si="59"/>
        <v>2631.1960456179781</v>
      </c>
      <c r="H271" s="200">
        <f t="shared" si="60"/>
        <v>722.2138444897621</v>
      </c>
      <c r="I271" s="201">
        <f t="shared" si="61"/>
        <v>5627.6038807287368</v>
      </c>
      <c r="J271" s="201">
        <f t="shared" si="62"/>
        <v>681.76056067279967</v>
      </c>
      <c r="K271" s="199">
        <f>K270+(inventory[[#This Row],[CO2_flux]]*Z271+inventory[[#This Row],[CH4_flux]]*AA271+inventory[[#This Row],[Gas1_flux]]*AB271+inventory[[#This Row],[Gas2_flux]]*AC271+inventory[[#This Row],[Gas3_flux]]*AD271+inventory[[#This Row],[Other_radfor]])/AGWP_CO2</f>
        <v>217.55715512859908</v>
      </c>
      <c r="L271" s="201">
        <f>L270+(inventory[[#This Row],[CO2_flux]]*AE271+inventory[[#This Row],[CH4_flux]]*AF271+inventory[[#This Row],[Gas1_flux]]*AG271+inventory[[#This Row],[Gas2_flux]]*AH271+inventory[[#This Row],[Gas3_flux]]*AI271+inventory[[#This Row],[Other_radfor]]*AJ271)/AGTP_CO2</f>
        <v>312.57320143698166</v>
      </c>
      <c r="N271" s="16">
        <v>1.9615140795926812E-13</v>
      </c>
      <c r="O271" s="16">
        <v>2.6186858651800689E-12</v>
      </c>
      <c r="P271" s="16">
        <f t="shared" si="53"/>
        <v>3.8305265508420717E-11</v>
      </c>
      <c r="Q271" s="16">
        <f t="shared" si="63"/>
        <v>-3.5199999999999995E-12</v>
      </c>
      <c r="R271" s="182">
        <f t="shared" si="63"/>
        <v>-3.5199999999999995E-12</v>
      </c>
      <c r="S271" s="16">
        <v>5.1592161206637284E-16</v>
      </c>
      <c r="T271" s="16">
        <v>1.4847596497792609E-15</v>
      </c>
      <c r="U271" s="24">
        <f t="shared" si="54"/>
        <v>5.3753608367561969E-14</v>
      </c>
      <c r="V271" s="24">
        <f t="shared" si="55"/>
        <v>-1.9354100631041452E-15</v>
      </c>
      <c r="W271" s="24">
        <f t="shared" si="56"/>
        <v>1.0649315458680533E-14</v>
      </c>
      <c r="Y271" s="16">
        <f t="shared" si="57"/>
        <v>0</v>
      </c>
      <c r="Z271" s="187" cm="1">
        <f t="array" ref="Z271">IF($A271&lt;=time_horizon,INDEX(N$7:N$507,time_horizon-$A271+1),0)</f>
        <v>0</v>
      </c>
      <c r="AA271" s="184" cm="1">
        <f t="array" ref="AA271">IF($A271&lt;=time_horizon,INDEX(O$7:O$507,time_horizon-$A271+1),0)</f>
        <v>0</v>
      </c>
      <c r="AB271" s="184" cm="1">
        <f t="array" ref="AB271">IF($A271&lt;=time_horizon,INDEX(P$7:P$507,time_horizon-$A271+1),0)</f>
        <v>0</v>
      </c>
      <c r="AC271" s="184" cm="1">
        <f t="array" ref="AC271">IF($A271&lt;=time_horizon,INDEX(Q$7:Q$507,time_horizon-$A271+1),0)</f>
        <v>0</v>
      </c>
      <c r="AD271" s="185" cm="1">
        <f t="array" ref="AD271">IF($A271&lt;=time_horizon,INDEX(R$7:R$507,time_horizon-$A271+1),0)</f>
        <v>0</v>
      </c>
      <c r="AE271" s="17" cm="1">
        <f t="array" ref="AE271">IF($A271&lt;=time_horizon,INDEX(S$7:S$507,time_horizon-$A271+1),0)</f>
        <v>0</v>
      </c>
      <c r="AF271" s="17" cm="1">
        <f t="array" ref="AF271">IF($A271&lt;=time_horizon,INDEX(T$7:T$507,time_horizon-$A271+1),0)</f>
        <v>0</v>
      </c>
      <c r="AG271" s="17" cm="1">
        <f t="array" ref="AG271">IF($A271&lt;=time_horizon,INDEX(U$7:U$507,time_horizon-$A271+1),0)</f>
        <v>0</v>
      </c>
      <c r="AH271" s="17" cm="1">
        <f t="array" ref="AH271">IF($A271&lt;=time_horizon,INDEX(V$7:V$507,time_horizon-$A271+1),0)</f>
        <v>0</v>
      </c>
      <c r="AI271" s="17" cm="1">
        <f t="array" ref="AI271">IF($A271&lt;=time_horizon,INDEX(W$7:W$507,time_horizon-$A271+1),0)</f>
        <v>0</v>
      </c>
      <c r="AJ271" s="17">
        <f t="shared" si="58"/>
        <v>8.0822163213617543E-2</v>
      </c>
    </row>
    <row r="272" spans="1:36" x14ac:dyDescent="0.2">
      <c r="A272" s="96">
        <v>265</v>
      </c>
      <c r="B272" s="3">
        <f>inventory[[#This Row],[Integrated_rad_forcing]]</f>
        <v>5.1618415245696749E-10</v>
      </c>
      <c r="C272" s="3">
        <f>inventory[[#This Row],[Temp_change]]</f>
        <v>3.7115722961417892E-13</v>
      </c>
      <c r="E272" s="118">
        <f>inventory[[#This Row],[CO2_net]]+inventory[[#This Row],[CH4_net]]*GWP_CH4+inventory[[#This Row],[gas1_net]]*GWP_gas1+inventory[[#This Row],[gas2_net]]*GWP_gas2+inventory[[#This Row],[gas3_net]]*GWP_gas3</f>
        <v>4918.8111920297824</v>
      </c>
      <c r="F272" s="118">
        <f>inventory[[#This Row],[CO2_net]]+inventory[[#This Row],[CH4_net]]*GTP_CH4+inventory[[#This Row],[gas1_net]]*GTP_gas1+inventory[[#This Row],[gas2_net]]*GTP_gas2+inventory[[#This Row],[gas3_net]]*GTP_gas3</f>
        <v>2570.9331000621351</v>
      </c>
      <c r="G272" s="199">
        <f t="shared" si="59"/>
        <v>2623.779356793973</v>
      </c>
      <c r="H272" s="200">
        <f t="shared" si="60"/>
        <v>719.52233717395359</v>
      </c>
      <c r="I272" s="201">
        <f t="shared" si="61"/>
        <v>5628.3817977001263</v>
      </c>
      <c r="J272" s="201">
        <f t="shared" si="62"/>
        <v>679.11022287386822</v>
      </c>
      <c r="K272" s="199">
        <f>K271+(inventory[[#This Row],[CO2_flux]]*Z272+inventory[[#This Row],[CH4_flux]]*AA272+inventory[[#This Row],[Gas1_flux]]*AB272+inventory[[#This Row],[Gas2_flux]]*AC272+inventory[[#This Row],[Gas3_flux]]*AD272+inventory[[#This Row],[Other_radfor]])/AGWP_CO2</f>
        <v>217.55715512859908</v>
      </c>
      <c r="L272" s="201">
        <f>L271+(inventory[[#This Row],[CO2_flux]]*AE272+inventory[[#This Row],[CH4_flux]]*AF272+inventory[[#This Row],[Gas1_flux]]*AG272+inventory[[#This Row],[Gas2_flux]]*AH272+inventory[[#This Row],[Gas3_flux]]*AI272+inventory[[#This Row],[Other_radfor]]*AJ272)/AGTP_CO2</f>
        <v>312.57320143698166</v>
      </c>
      <c r="N272" s="16">
        <v>1.9673306412765553E-13</v>
      </c>
      <c r="O272" s="16">
        <v>2.6186858652951484E-12</v>
      </c>
      <c r="P272" s="16">
        <f t="shared" si="53"/>
        <v>3.8345363657091341E-11</v>
      </c>
      <c r="Q272" s="16">
        <f t="shared" si="63"/>
        <v>-3.5199999999999995E-12</v>
      </c>
      <c r="R272" s="182">
        <f t="shared" si="63"/>
        <v>-3.5199999999999995E-12</v>
      </c>
      <c r="S272" s="16">
        <v>5.1583837003860381E-16</v>
      </c>
      <c r="T272" s="16">
        <v>1.4811382691163495E-15</v>
      </c>
      <c r="U272" s="24">
        <f t="shared" si="54"/>
        <v>5.3506342157927132E-14</v>
      </c>
      <c r="V272" s="24">
        <f t="shared" si="55"/>
        <v>-1.9306895530974457E-15</v>
      </c>
      <c r="W272" s="24">
        <f t="shared" si="56"/>
        <v>1.0609067620967827E-14</v>
      </c>
      <c r="Y272" s="16">
        <f t="shared" si="57"/>
        <v>0</v>
      </c>
      <c r="Z272" s="187" cm="1">
        <f t="array" ref="Z272">IF($A272&lt;=time_horizon,INDEX(N$7:N$507,time_horizon-$A272+1),0)</f>
        <v>0</v>
      </c>
      <c r="AA272" s="184" cm="1">
        <f t="array" ref="AA272">IF($A272&lt;=time_horizon,INDEX(O$7:O$507,time_horizon-$A272+1),0)</f>
        <v>0</v>
      </c>
      <c r="AB272" s="184" cm="1">
        <f t="array" ref="AB272">IF($A272&lt;=time_horizon,INDEX(P$7:P$507,time_horizon-$A272+1),0)</f>
        <v>0</v>
      </c>
      <c r="AC272" s="184" cm="1">
        <f t="array" ref="AC272">IF($A272&lt;=time_horizon,INDEX(Q$7:Q$507,time_horizon-$A272+1),0)</f>
        <v>0</v>
      </c>
      <c r="AD272" s="185" cm="1">
        <f t="array" ref="AD272">IF($A272&lt;=time_horizon,INDEX(R$7:R$507,time_horizon-$A272+1),0)</f>
        <v>0</v>
      </c>
      <c r="AE272" s="17" cm="1">
        <f t="array" ref="AE272">IF($A272&lt;=time_horizon,INDEX(S$7:S$507,time_horizon-$A272+1),0)</f>
        <v>0</v>
      </c>
      <c r="AF272" s="17" cm="1">
        <f t="array" ref="AF272">IF($A272&lt;=time_horizon,INDEX(T$7:T$507,time_horizon-$A272+1),0)</f>
        <v>0</v>
      </c>
      <c r="AG272" s="17" cm="1">
        <f t="array" ref="AG272">IF($A272&lt;=time_horizon,INDEX(U$7:U$507,time_horizon-$A272+1),0)</f>
        <v>0</v>
      </c>
      <c r="AH272" s="17" cm="1">
        <f t="array" ref="AH272">IF($A272&lt;=time_horizon,INDEX(V$7:V$507,time_horizon-$A272+1),0)</f>
        <v>0</v>
      </c>
      <c r="AI272" s="17" cm="1">
        <f t="array" ref="AI272">IF($A272&lt;=time_horizon,INDEX(W$7:W$507,time_horizon-$A272+1),0)</f>
        <v>0</v>
      </c>
      <c r="AJ272" s="17">
        <f t="shared" si="58"/>
        <v>8.0822163213617543E-2</v>
      </c>
    </row>
    <row r="273" spans="1:36" x14ac:dyDescent="0.2">
      <c r="A273" s="96">
        <v>266</v>
      </c>
      <c r="B273" s="3">
        <f>inventory[[#This Row],[Integrated_rad_forcing]]</f>
        <v>5.1625450855248974E-10</v>
      </c>
      <c r="C273" s="3">
        <f>inventory[[#This Row],[Temp_change]]</f>
        <v>3.6972258643964356E-13</v>
      </c>
      <c r="E273" s="118">
        <f>inventory[[#This Row],[CO2_net]]+inventory[[#This Row],[CH4_net]]*GWP_CH4+inventory[[#This Row],[gas1_net]]*GWP_gas1+inventory[[#This Row],[gas2_net]]*GWP_gas2+inventory[[#This Row],[gas3_net]]*GWP_gas3</f>
        <v>4918.8111920297824</v>
      </c>
      <c r="F273" s="118">
        <f>inventory[[#This Row],[CO2_net]]+inventory[[#This Row],[CH4_net]]*GTP_CH4+inventory[[#This Row],[gas1_net]]*GTP_gas1+inventory[[#This Row],[gas2_net]]*GTP_gas2+inventory[[#This Row],[gas3_net]]*GTP_gas3</f>
        <v>2570.9331000621351</v>
      </c>
      <c r="G273" s="199">
        <f t="shared" si="59"/>
        <v>2616.4082554192278</v>
      </c>
      <c r="H273" s="200">
        <f t="shared" si="60"/>
        <v>716.8569868627585</v>
      </c>
      <c r="I273" s="201">
        <f t="shared" si="61"/>
        <v>5629.1489482713123</v>
      </c>
      <c r="J273" s="201">
        <f t="shared" si="62"/>
        <v>676.48524141515873</v>
      </c>
      <c r="K273" s="199">
        <f>K272+(inventory[[#This Row],[CO2_flux]]*Z273+inventory[[#This Row],[CH4_flux]]*AA273+inventory[[#This Row],[Gas1_flux]]*AB273+inventory[[#This Row],[Gas2_flux]]*AC273+inventory[[#This Row],[Gas3_flux]]*AD273+inventory[[#This Row],[Other_radfor]])/AGWP_CO2</f>
        <v>217.55715512859908</v>
      </c>
      <c r="L273" s="201">
        <f>L272+(inventory[[#This Row],[CO2_flux]]*AE273+inventory[[#This Row],[CH4_flux]]*AF273+inventory[[#This Row],[Gas1_flux]]*AG273+inventory[[#This Row],[Gas2_flux]]*AH273+inventory[[#This Row],[Gas3_flux]]*AI273+inventory[[#This Row],[Other_radfor]]*AJ273)/AGTP_CO2</f>
        <v>312.57320143698166</v>
      </c>
      <c r="N273" s="16">
        <v>1.9731420258409564E-13</v>
      </c>
      <c r="O273" s="16">
        <v>2.6186858654013114E-12</v>
      </c>
      <c r="P273" s="16">
        <f t="shared" si="53"/>
        <v>3.8385131781717664E-11</v>
      </c>
      <c r="Q273" s="16">
        <f t="shared" si="63"/>
        <v>-3.5199999999999995E-12</v>
      </c>
      <c r="R273" s="182">
        <f t="shared" si="63"/>
        <v>-3.5199999999999995E-12</v>
      </c>
      <c r="S273" s="16">
        <v>5.1575501559619527E-16</v>
      </c>
      <c r="T273" s="16">
        <v>1.4775257224376346E-15</v>
      </c>
      <c r="U273" s="24">
        <f t="shared" si="54"/>
        <v>5.3260635079555251E-14</v>
      </c>
      <c r="V273" s="24">
        <f t="shared" si="55"/>
        <v>-1.9259805565241452E-15</v>
      </c>
      <c r="W273" s="24">
        <f t="shared" si="56"/>
        <v>1.0569231648214529E-14</v>
      </c>
      <c r="Y273" s="16">
        <f t="shared" si="57"/>
        <v>0</v>
      </c>
      <c r="Z273" s="187" cm="1">
        <f t="array" ref="Z273">IF($A273&lt;=time_horizon,INDEX(N$7:N$507,time_horizon-$A273+1),0)</f>
        <v>0</v>
      </c>
      <c r="AA273" s="184" cm="1">
        <f t="array" ref="AA273">IF($A273&lt;=time_horizon,INDEX(O$7:O$507,time_horizon-$A273+1),0)</f>
        <v>0</v>
      </c>
      <c r="AB273" s="184" cm="1">
        <f t="array" ref="AB273">IF($A273&lt;=time_horizon,INDEX(P$7:P$507,time_horizon-$A273+1),0)</f>
        <v>0</v>
      </c>
      <c r="AC273" s="184" cm="1">
        <f t="array" ref="AC273">IF($A273&lt;=time_horizon,INDEX(Q$7:Q$507,time_horizon-$A273+1),0)</f>
        <v>0</v>
      </c>
      <c r="AD273" s="185" cm="1">
        <f t="array" ref="AD273">IF($A273&lt;=time_horizon,INDEX(R$7:R$507,time_horizon-$A273+1),0)</f>
        <v>0</v>
      </c>
      <c r="AE273" s="17" cm="1">
        <f t="array" ref="AE273">IF($A273&lt;=time_horizon,INDEX(S$7:S$507,time_horizon-$A273+1),0)</f>
        <v>0</v>
      </c>
      <c r="AF273" s="17" cm="1">
        <f t="array" ref="AF273">IF($A273&lt;=time_horizon,INDEX(T$7:T$507,time_horizon-$A273+1),0)</f>
        <v>0</v>
      </c>
      <c r="AG273" s="17" cm="1">
        <f t="array" ref="AG273">IF($A273&lt;=time_horizon,INDEX(U$7:U$507,time_horizon-$A273+1),0)</f>
        <v>0</v>
      </c>
      <c r="AH273" s="17" cm="1">
        <f t="array" ref="AH273">IF($A273&lt;=time_horizon,INDEX(V$7:V$507,time_horizon-$A273+1),0)</f>
        <v>0</v>
      </c>
      <c r="AI273" s="17" cm="1">
        <f t="array" ref="AI273">IF($A273&lt;=time_horizon,INDEX(W$7:W$507,time_horizon-$A273+1),0)</f>
        <v>0</v>
      </c>
      <c r="AJ273" s="17">
        <f t="shared" si="58"/>
        <v>8.0822163213617543E-2</v>
      </c>
    </row>
    <row r="274" spans="1:36" x14ac:dyDescent="0.2">
      <c r="A274" s="96">
        <v>267</v>
      </c>
      <c r="B274" s="3">
        <f>inventory[[#This Row],[Integrated_rad_forcing]]</f>
        <v>5.1632389439101031E-10</v>
      </c>
      <c r="C274" s="3">
        <f>inventory[[#This Row],[Temp_change]]</f>
        <v>3.6830155377983876E-13</v>
      </c>
      <c r="E274" s="118">
        <f>inventory[[#This Row],[CO2_net]]+inventory[[#This Row],[CH4_net]]*GWP_CH4+inventory[[#This Row],[gas1_net]]*GWP_gas1+inventory[[#This Row],[gas2_net]]*GWP_gas2+inventory[[#This Row],[gas3_net]]*GWP_gas3</f>
        <v>4918.8111920297824</v>
      </c>
      <c r="F274" s="118">
        <f>inventory[[#This Row],[CO2_net]]+inventory[[#This Row],[CH4_net]]*GTP_CH4+inventory[[#This Row],[gas1_net]]*GTP_gas1+inventory[[#This Row],[gas2_net]]*GTP_gas2+inventory[[#This Row],[gas3_net]]*GTP_gas3</f>
        <v>2570.9331000621351</v>
      </c>
      <c r="G274" s="199">
        <f t="shared" si="59"/>
        <v>2609.0823482579044</v>
      </c>
      <c r="H274" s="200">
        <f t="shared" si="60"/>
        <v>714.21732914576728</v>
      </c>
      <c r="I274" s="201">
        <f t="shared" si="61"/>
        <v>5629.9055193296999</v>
      </c>
      <c r="J274" s="201">
        <f t="shared" si="62"/>
        <v>673.88516325606088</v>
      </c>
      <c r="K274" s="199">
        <f>K273+(inventory[[#This Row],[CO2_flux]]*Z274+inventory[[#This Row],[CH4_flux]]*AA274+inventory[[#This Row],[Gas1_flux]]*AB274+inventory[[#This Row],[Gas2_flux]]*AC274+inventory[[#This Row],[Gas3_flux]]*AD274+inventory[[#This Row],[Other_radfor]])/AGWP_CO2</f>
        <v>217.55715512859908</v>
      </c>
      <c r="L274" s="201">
        <f>L273+(inventory[[#This Row],[CO2_flux]]*AE274+inventory[[#This Row],[CH4_flux]]*AF274+inventory[[#This Row],[Gas1_flux]]*AG274+inventory[[#This Row],[Gas2_flux]]*AH274+inventory[[#This Row],[Gas3_flux]]*AI274+inventory[[#This Row],[Other_radfor]]*AJ274)/AGTP_CO2</f>
        <v>312.57320143698166</v>
      </c>
      <c r="N274" s="16">
        <v>1.9789482487425589E-13</v>
      </c>
      <c r="O274" s="16">
        <v>2.6186858654992491E-12</v>
      </c>
      <c r="P274" s="16">
        <f t="shared" si="53"/>
        <v>3.8424572598531584E-11</v>
      </c>
      <c r="Q274" s="16">
        <f t="shared" si="63"/>
        <v>-3.5199999999999995E-12</v>
      </c>
      <c r="R274" s="182">
        <f t="shared" si="63"/>
        <v>-3.5199999999999995E-12</v>
      </c>
      <c r="S274" s="16">
        <v>5.1567154527088031E-16</v>
      </c>
      <c r="T274" s="16">
        <v>1.473921988092012E-15</v>
      </c>
      <c r="U274" s="24">
        <f t="shared" si="54"/>
        <v>5.3016475461064866E-14</v>
      </c>
      <c r="V274" s="24">
        <f t="shared" si="55"/>
        <v>-1.9212830453027054E-15</v>
      </c>
      <c r="W274" s="24">
        <f t="shared" si="56"/>
        <v>1.0529799641657439E-14</v>
      </c>
      <c r="Y274" s="16">
        <f t="shared" si="57"/>
        <v>0</v>
      </c>
      <c r="Z274" s="187" cm="1">
        <f t="array" ref="Z274">IF($A274&lt;=time_horizon,INDEX(N$7:N$507,time_horizon-$A274+1),0)</f>
        <v>0</v>
      </c>
      <c r="AA274" s="184" cm="1">
        <f t="array" ref="AA274">IF($A274&lt;=time_horizon,INDEX(O$7:O$507,time_horizon-$A274+1),0)</f>
        <v>0</v>
      </c>
      <c r="AB274" s="184" cm="1">
        <f t="array" ref="AB274">IF($A274&lt;=time_horizon,INDEX(P$7:P$507,time_horizon-$A274+1),0)</f>
        <v>0</v>
      </c>
      <c r="AC274" s="184" cm="1">
        <f t="array" ref="AC274">IF($A274&lt;=time_horizon,INDEX(Q$7:Q$507,time_horizon-$A274+1),0)</f>
        <v>0</v>
      </c>
      <c r="AD274" s="185" cm="1">
        <f t="array" ref="AD274">IF($A274&lt;=time_horizon,INDEX(R$7:R$507,time_horizon-$A274+1),0)</f>
        <v>0</v>
      </c>
      <c r="AE274" s="17" cm="1">
        <f t="array" ref="AE274">IF($A274&lt;=time_horizon,INDEX(S$7:S$507,time_horizon-$A274+1),0)</f>
        <v>0</v>
      </c>
      <c r="AF274" s="17" cm="1">
        <f t="array" ref="AF274">IF($A274&lt;=time_horizon,INDEX(T$7:T$507,time_horizon-$A274+1),0)</f>
        <v>0</v>
      </c>
      <c r="AG274" s="17" cm="1">
        <f t="array" ref="AG274">IF($A274&lt;=time_horizon,INDEX(U$7:U$507,time_horizon-$A274+1),0)</f>
        <v>0</v>
      </c>
      <c r="AH274" s="17" cm="1">
        <f t="array" ref="AH274">IF($A274&lt;=time_horizon,INDEX(V$7:V$507,time_horizon-$A274+1),0)</f>
        <v>0</v>
      </c>
      <c r="AI274" s="17" cm="1">
        <f t="array" ref="AI274">IF($A274&lt;=time_horizon,INDEX(W$7:W$507,time_horizon-$A274+1),0)</f>
        <v>0</v>
      </c>
      <c r="AJ274" s="17">
        <f t="shared" si="58"/>
        <v>8.0822163213617543E-2</v>
      </c>
    </row>
    <row r="275" spans="1:36" x14ac:dyDescent="0.2">
      <c r="A275" s="96">
        <v>268</v>
      </c>
      <c r="B275" s="3">
        <f>inventory[[#This Row],[Integrated_rad_forcing]]</f>
        <v>5.1639232677286367E-10</v>
      </c>
      <c r="C275" s="3">
        <f>inventory[[#This Row],[Temp_change]]</f>
        <v>3.6689388922703845E-13</v>
      </c>
      <c r="E275" s="118">
        <f>inventory[[#This Row],[CO2_net]]+inventory[[#This Row],[CH4_net]]*GWP_CH4+inventory[[#This Row],[gas1_net]]*GWP_gas1+inventory[[#This Row],[gas2_net]]*GWP_gas2+inventory[[#This Row],[gas3_net]]*GWP_gas3</f>
        <v>4918.8111920297824</v>
      </c>
      <c r="F275" s="118">
        <f>inventory[[#This Row],[CO2_net]]+inventory[[#This Row],[CH4_net]]*GTP_CH4+inventory[[#This Row],[gas1_net]]*GTP_gas1+inventory[[#This Row],[gas2_net]]*GTP_gas2+inventory[[#This Row],[gas3_net]]*GTP_gas3</f>
        <v>2570.9331000621351</v>
      </c>
      <c r="G275" s="199">
        <f t="shared" si="59"/>
        <v>2601.8012460367599</v>
      </c>
      <c r="H275" s="200">
        <f t="shared" si="60"/>
        <v>711.60290915652615</v>
      </c>
      <c r="I275" s="201">
        <f t="shared" si="61"/>
        <v>5630.6516940632009</v>
      </c>
      <c r="J275" s="201">
        <f t="shared" si="62"/>
        <v>671.30954486065048</v>
      </c>
      <c r="K275" s="199">
        <f>K274+(inventory[[#This Row],[CO2_flux]]*Z275+inventory[[#This Row],[CH4_flux]]*AA275+inventory[[#This Row],[Gas1_flux]]*AB275+inventory[[#This Row],[Gas2_flux]]*AC275+inventory[[#This Row],[Gas3_flux]]*AD275+inventory[[#This Row],[Other_radfor]])/AGWP_CO2</f>
        <v>217.55715512859908</v>
      </c>
      <c r="L275" s="201">
        <f>L274+(inventory[[#This Row],[CO2_flux]]*AE275+inventory[[#This Row],[CH4_flux]]*AF275+inventory[[#This Row],[Gas1_flux]]*AG275+inventory[[#This Row],[Gas2_flux]]*AH275+inventory[[#This Row],[Gas3_flux]]*AI275+inventory[[#This Row],[Other_radfor]]*AJ275)/AGTP_CO2</f>
        <v>312.57320143698166</v>
      </c>
      <c r="N275" s="16">
        <v>1.9847493253355437E-13</v>
      </c>
      <c r="O275" s="16">
        <v>2.6186858655895988E-12</v>
      </c>
      <c r="P275" s="16">
        <f t="shared" si="53"/>
        <v>3.8463688801409276E-11</v>
      </c>
      <c r="Q275" s="16">
        <f t="shared" si="63"/>
        <v>-3.5199999999999995E-12</v>
      </c>
      <c r="R275" s="182">
        <f t="shared" si="63"/>
        <v>-3.5199999999999995E-12</v>
      </c>
      <c r="S275" s="16">
        <v>5.1558795573492445E-16</v>
      </c>
      <c r="T275" s="16">
        <v>1.4703270444893073E-15</v>
      </c>
      <c r="U275" s="24">
        <f t="shared" si="54"/>
        <v>5.2773851724303406E-14</v>
      </c>
      <c r="V275" s="24">
        <f t="shared" si="55"/>
        <v>-1.9165969914200792E-15</v>
      </c>
      <c r="W275" s="24">
        <f t="shared" si="56"/>
        <v>1.0490763873313679E-14</v>
      </c>
      <c r="Y275" s="16">
        <f t="shared" si="57"/>
        <v>0</v>
      </c>
      <c r="Z275" s="187" cm="1">
        <f t="array" ref="Z275">IF($A275&lt;=time_horizon,INDEX(N$7:N$507,time_horizon-$A275+1),0)</f>
        <v>0</v>
      </c>
      <c r="AA275" s="184" cm="1">
        <f t="array" ref="AA275">IF($A275&lt;=time_horizon,INDEX(O$7:O$507,time_horizon-$A275+1),0)</f>
        <v>0</v>
      </c>
      <c r="AB275" s="184" cm="1">
        <f t="array" ref="AB275">IF($A275&lt;=time_horizon,INDEX(P$7:P$507,time_horizon-$A275+1),0)</f>
        <v>0</v>
      </c>
      <c r="AC275" s="184" cm="1">
        <f t="array" ref="AC275">IF($A275&lt;=time_horizon,INDEX(Q$7:Q$507,time_horizon-$A275+1),0)</f>
        <v>0</v>
      </c>
      <c r="AD275" s="185" cm="1">
        <f t="array" ref="AD275">IF($A275&lt;=time_horizon,INDEX(R$7:R$507,time_horizon-$A275+1),0)</f>
        <v>0</v>
      </c>
      <c r="AE275" s="17" cm="1">
        <f t="array" ref="AE275">IF($A275&lt;=time_horizon,INDEX(S$7:S$507,time_horizon-$A275+1),0)</f>
        <v>0</v>
      </c>
      <c r="AF275" s="17" cm="1">
        <f t="array" ref="AF275">IF($A275&lt;=time_horizon,INDEX(T$7:T$507,time_horizon-$A275+1),0)</f>
        <v>0</v>
      </c>
      <c r="AG275" s="17" cm="1">
        <f t="array" ref="AG275">IF($A275&lt;=time_horizon,INDEX(U$7:U$507,time_horizon-$A275+1),0)</f>
        <v>0</v>
      </c>
      <c r="AH275" s="17" cm="1">
        <f t="array" ref="AH275">IF($A275&lt;=time_horizon,INDEX(V$7:V$507,time_horizon-$A275+1),0)</f>
        <v>0</v>
      </c>
      <c r="AI275" s="17" cm="1">
        <f t="array" ref="AI275">IF($A275&lt;=time_horizon,INDEX(W$7:W$507,time_horizon-$A275+1),0)</f>
        <v>0</v>
      </c>
      <c r="AJ275" s="17">
        <f t="shared" si="58"/>
        <v>8.0822163213617543E-2</v>
      </c>
    </row>
    <row r="276" spans="1:36" x14ac:dyDescent="0.2">
      <c r="A276" s="96">
        <v>269</v>
      </c>
      <c r="B276" s="3">
        <f>inventory[[#This Row],[Integrated_rad_forcing]]</f>
        <v>5.1645982216624976E-10</v>
      </c>
      <c r="C276" s="3">
        <f>inventory[[#This Row],[Temp_change]]</f>
        <v>3.6549935545548291E-13</v>
      </c>
      <c r="E276" s="118">
        <f>inventory[[#This Row],[CO2_net]]+inventory[[#This Row],[CH4_net]]*GWP_CH4+inventory[[#This Row],[gas1_net]]*GWP_gas1+inventory[[#This Row],[gas2_net]]*GWP_gas2+inventory[[#This Row],[gas3_net]]*GWP_gas3</f>
        <v>4918.8111920297824</v>
      </c>
      <c r="F276" s="118">
        <f>inventory[[#This Row],[CO2_net]]+inventory[[#This Row],[CH4_net]]*GTP_CH4+inventory[[#This Row],[gas1_net]]*GTP_gas1+inventory[[#This Row],[gas2_net]]*GTP_gas2+inventory[[#This Row],[gas3_net]]*GTP_gas3</f>
        <v>2570.9331000621351</v>
      </c>
      <c r="G276" s="199">
        <f t="shared" si="59"/>
        <v>2594.5645634052667</v>
      </c>
      <c r="H276" s="200">
        <f t="shared" si="60"/>
        <v>709.01328137138364</v>
      </c>
      <c r="I276" s="201">
        <f t="shared" si="61"/>
        <v>5631.3876520381882</v>
      </c>
      <c r="J276" s="201">
        <f t="shared" si="62"/>
        <v>668.75795199152947</v>
      </c>
      <c r="K276" s="199">
        <f>K275+(inventory[[#This Row],[CO2_flux]]*Z276+inventory[[#This Row],[CH4_flux]]*AA276+inventory[[#This Row],[Gas1_flux]]*AB276+inventory[[#This Row],[Gas2_flux]]*AC276+inventory[[#This Row],[Gas3_flux]]*AD276+inventory[[#This Row],[Other_radfor]])/AGWP_CO2</f>
        <v>217.55715512859908</v>
      </c>
      <c r="L276" s="201">
        <f>L275+(inventory[[#This Row],[CO2_flux]]*AE276+inventory[[#This Row],[CH4_flux]]*AF276+inventory[[#This Row],[Gas1_flux]]*AG276+inventory[[#This Row],[Gas2_flux]]*AH276+inventory[[#This Row],[Gas3_flux]]*AI276+inventory[[#This Row],[Other_radfor]]*AJ276)/AGTP_CO2</f>
        <v>312.57320143698166</v>
      </c>
      <c r="N276" s="16">
        <v>1.9905452708735681E-13</v>
      </c>
      <c r="O276" s="16">
        <v>2.6186858656729482E-12</v>
      </c>
      <c r="P276" s="16">
        <f t="shared" si="53"/>
        <v>3.8502483062055253E-11</v>
      </c>
      <c r="Q276" s="16">
        <f t="shared" si="63"/>
        <v>-3.5199999999999995E-12</v>
      </c>
      <c r="R276" s="182">
        <f t="shared" si="63"/>
        <v>-3.5199999999999995E-12</v>
      </c>
      <c r="S276" s="16">
        <v>5.155042437971385E-16</v>
      </c>
      <c r="T276" s="16">
        <v>1.4667408700994946E-15</v>
      </c>
      <c r="U276" s="24">
        <f t="shared" si="54"/>
        <v>5.253275238358657E-14</v>
      </c>
      <c r="V276" s="24">
        <f t="shared" si="55"/>
        <v>-1.9119223669315445E-15</v>
      </c>
      <c r="W276" s="24">
        <f t="shared" si="56"/>
        <v>1.0452116782234268E-14</v>
      </c>
      <c r="Y276" s="16">
        <f t="shared" si="57"/>
        <v>0</v>
      </c>
      <c r="Z276" s="187" cm="1">
        <f t="array" ref="Z276">IF($A276&lt;=time_horizon,INDEX(N$7:N$507,time_horizon-$A276+1),0)</f>
        <v>0</v>
      </c>
      <c r="AA276" s="184" cm="1">
        <f t="array" ref="AA276">IF($A276&lt;=time_horizon,INDEX(O$7:O$507,time_horizon-$A276+1),0)</f>
        <v>0</v>
      </c>
      <c r="AB276" s="184" cm="1">
        <f t="array" ref="AB276">IF($A276&lt;=time_horizon,INDEX(P$7:P$507,time_horizon-$A276+1),0)</f>
        <v>0</v>
      </c>
      <c r="AC276" s="184" cm="1">
        <f t="array" ref="AC276">IF($A276&lt;=time_horizon,INDEX(Q$7:Q$507,time_horizon-$A276+1),0)</f>
        <v>0</v>
      </c>
      <c r="AD276" s="185" cm="1">
        <f t="array" ref="AD276">IF($A276&lt;=time_horizon,INDEX(R$7:R$507,time_horizon-$A276+1),0)</f>
        <v>0</v>
      </c>
      <c r="AE276" s="17" cm="1">
        <f t="array" ref="AE276">IF($A276&lt;=time_horizon,INDEX(S$7:S$507,time_horizon-$A276+1),0)</f>
        <v>0</v>
      </c>
      <c r="AF276" s="17" cm="1">
        <f t="array" ref="AF276">IF($A276&lt;=time_horizon,INDEX(T$7:T$507,time_horizon-$A276+1),0)</f>
        <v>0</v>
      </c>
      <c r="AG276" s="17" cm="1">
        <f t="array" ref="AG276">IF($A276&lt;=time_horizon,INDEX(U$7:U$507,time_horizon-$A276+1),0)</f>
        <v>0</v>
      </c>
      <c r="AH276" s="17" cm="1">
        <f t="array" ref="AH276">IF($A276&lt;=time_horizon,INDEX(V$7:V$507,time_horizon-$A276+1),0)</f>
        <v>0</v>
      </c>
      <c r="AI276" s="17" cm="1">
        <f t="array" ref="AI276">IF($A276&lt;=time_horizon,INDEX(W$7:W$507,time_horizon-$A276+1),0)</f>
        <v>0</v>
      </c>
      <c r="AJ276" s="17">
        <f t="shared" si="58"/>
        <v>8.0822163213617543E-2</v>
      </c>
    </row>
    <row r="277" spans="1:36" x14ac:dyDescent="0.2">
      <c r="A277" s="96">
        <v>270</v>
      </c>
      <c r="B277" s="3">
        <f>inventory[[#This Row],[Integrated_rad_forcing]]</f>
        <v>5.1652639671422826E-10</v>
      </c>
      <c r="C277" s="3">
        <f>inventory[[#This Row],[Temp_change]]</f>
        <v>3.641177201111709E-13</v>
      </c>
      <c r="E277" s="118">
        <f>inventory[[#This Row],[CO2_net]]+inventory[[#This Row],[CH4_net]]*GWP_CH4+inventory[[#This Row],[gas1_net]]*GWP_gas1+inventory[[#This Row],[gas2_net]]*GWP_gas2+inventory[[#This Row],[gas3_net]]*GWP_gas3</f>
        <v>4918.8111920297824</v>
      </c>
      <c r="F277" s="118">
        <f>inventory[[#This Row],[CO2_net]]+inventory[[#This Row],[CH4_net]]*GTP_CH4+inventory[[#This Row],[gas1_net]]*GTP_gas1+inventory[[#This Row],[gas2_net]]*GTP_gas2+inventory[[#This Row],[gas3_net]]*GTP_gas3</f>
        <v>2570.9331000621351</v>
      </c>
      <c r="G277" s="199">
        <f t="shared" si="59"/>
        <v>2587.371918896004</v>
      </c>
      <c r="H277" s="200">
        <f t="shared" si="60"/>
        <v>706.44800941252959</v>
      </c>
      <c r="I277" s="201">
        <f t="shared" si="61"/>
        <v>5632.1135692757643</v>
      </c>
      <c r="J277" s="201">
        <f t="shared" si="62"/>
        <v>666.22995950817824</v>
      </c>
      <c r="K277" s="199">
        <f>K276+(inventory[[#This Row],[CO2_flux]]*Z277+inventory[[#This Row],[CH4_flux]]*AA277+inventory[[#This Row],[Gas1_flux]]*AB277+inventory[[#This Row],[Gas2_flux]]*AC277+inventory[[#This Row],[Gas3_flux]]*AD277+inventory[[#This Row],[Other_radfor]])/AGWP_CO2</f>
        <v>217.55715512859908</v>
      </c>
      <c r="L277" s="201">
        <f>L276+(inventory[[#This Row],[CO2_flux]]*AE277+inventory[[#This Row],[CH4_flux]]*AF277+inventory[[#This Row],[Gas1_flux]]*AG277+inventory[[#This Row],[Gas2_flux]]*AH277+inventory[[#This Row],[Gas3_flux]]*AI277+inventory[[#This Row],[Other_radfor]]*AJ277)/AGTP_CO2</f>
        <v>312.57320143698166</v>
      </c>
      <c r="N277" s="16">
        <v>1.9963361005116844E-13</v>
      </c>
      <c r="O277" s="16">
        <v>2.6186858657498396E-12</v>
      </c>
      <c r="P277" s="16">
        <f t="shared" si="53"/>
        <v>3.8540958030184778E-11</v>
      </c>
      <c r="Q277" s="16">
        <f t="shared" si="63"/>
        <v>-3.5199999999999995E-12</v>
      </c>
      <c r="R277" s="182">
        <f t="shared" si="63"/>
        <v>-3.5199999999999995E-12</v>
      </c>
      <c r="S277" s="16">
        <v>5.1542040639900047E-16</v>
      </c>
      <c r="T277" s="16">
        <v>1.4631634434519714E-15</v>
      </c>
      <c r="U277" s="24">
        <f t="shared" si="54"/>
        <v>5.2293166044944197E-14</v>
      </c>
      <c r="V277" s="24">
        <f t="shared" si="55"/>
        <v>-1.9072591439605392E-15</v>
      </c>
      <c r="W277" s="24">
        <f t="shared" si="56"/>
        <v>1.0413850970840038E-14</v>
      </c>
      <c r="Y277" s="16">
        <f t="shared" si="57"/>
        <v>0</v>
      </c>
      <c r="Z277" s="187" cm="1">
        <f t="array" ref="Z277">IF($A277&lt;=time_horizon,INDEX(N$7:N$507,time_horizon-$A277+1),0)</f>
        <v>0</v>
      </c>
      <c r="AA277" s="184" cm="1">
        <f t="array" ref="AA277">IF($A277&lt;=time_horizon,INDEX(O$7:O$507,time_horizon-$A277+1),0)</f>
        <v>0</v>
      </c>
      <c r="AB277" s="184" cm="1">
        <f t="array" ref="AB277">IF($A277&lt;=time_horizon,INDEX(P$7:P$507,time_horizon-$A277+1),0)</f>
        <v>0</v>
      </c>
      <c r="AC277" s="184" cm="1">
        <f t="array" ref="AC277">IF($A277&lt;=time_horizon,INDEX(Q$7:Q$507,time_horizon-$A277+1),0)</f>
        <v>0</v>
      </c>
      <c r="AD277" s="185" cm="1">
        <f t="array" ref="AD277">IF($A277&lt;=time_horizon,INDEX(R$7:R$507,time_horizon-$A277+1),0)</f>
        <v>0</v>
      </c>
      <c r="AE277" s="17" cm="1">
        <f t="array" ref="AE277">IF($A277&lt;=time_horizon,INDEX(S$7:S$507,time_horizon-$A277+1),0)</f>
        <v>0</v>
      </c>
      <c r="AF277" s="17" cm="1">
        <f t="array" ref="AF277">IF($A277&lt;=time_horizon,INDEX(T$7:T$507,time_horizon-$A277+1),0)</f>
        <v>0</v>
      </c>
      <c r="AG277" s="17" cm="1">
        <f t="array" ref="AG277">IF($A277&lt;=time_horizon,INDEX(U$7:U$507,time_horizon-$A277+1),0)</f>
        <v>0</v>
      </c>
      <c r="AH277" s="17" cm="1">
        <f t="array" ref="AH277">IF($A277&lt;=time_horizon,INDEX(V$7:V$507,time_horizon-$A277+1),0)</f>
        <v>0</v>
      </c>
      <c r="AI277" s="17" cm="1">
        <f t="array" ref="AI277">IF($A277&lt;=time_horizon,INDEX(W$7:W$507,time_horizon-$A277+1),0)</f>
        <v>0</v>
      </c>
      <c r="AJ277" s="17">
        <f t="shared" si="58"/>
        <v>8.0822163213617543E-2</v>
      </c>
    </row>
    <row r="278" spans="1:36" x14ac:dyDescent="0.2">
      <c r="A278" s="96">
        <v>271</v>
      </c>
      <c r="B278" s="3">
        <f>inventory[[#This Row],[Integrated_rad_forcing]]</f>
        <v>5.1659206624156198E-10</v>
      </c>
      <c r="C278" s="3">
        <f>inventory[[#This Row],[Temp_change]]</f>
        <v>3.627487557040628E-13</v>
      </c>
      <c r="E278" s="118">
        <f>inventory[[#This Row],[CO2_net]]+inventory[[#This Row],[CH4_net]]*GWP_CH4+inventory[[#This Row],[gas1_net]]*GWP_gas1+inventory[[#This Row],[gas2_net]]*GWP_gas2+inventory[[#This Row],[gas3_net]]*GWP_gas3</f>
        <v>4918.8111920297824</v>
      </c>
      <c r="F278" s="118">
        <f>inventory[[#This Row],[CO2_net]]+inventory[[#This Row],[CH4_net]]*GTP_CH4+inventory[[#This Row],[gas1_net]]*GTP_gas1+inventory[[#This Row],[gas2_net]]*GTP_gas2+inventory[[#This Row],[gas3_net]]*GTP_gas3</f>
        <v>2570.9331000621351</v>
      </c>
      <c r="G278" s="199">
        <f t="shared" si="59"/>
        <v>2580.2229348853339</v>
      </c>
      <c r="H278" s="200">
        <f t="shared" si="60"/>
        <v>703.90666585514327</v>
      </c>
      <c r="I278" s="201">
        <f t="shared" si="61"/>
        <v>5632.8296183263783</v>
      </c>
      <c r="J278" s="201">
        <f t="shared" si="62"/>
        <v>663.72515116971749</v>
      </c>
      <c r="K278" s="199">
        <f>K277+(inventory[[#This Row],[CO2_flux]]*Z278+inventory[[#This Row],[CH4_flux]]*AA278+inventory[[#This Row],[Gas1_flux]]*AB278+inventory[[#This Row],[Gas2_flux]]*AC278+inventory[[#This Row],[Gas3_flux]]*AD278+inventory[[#This Row],[Other_radfor]])/AGWP_CO2</f>
        <v>217.55715512859908</v>
      </c>
      <c r="L278" s="201">
        <f>L277+(inventory[[#This Row],[CO2_flux]]*AE278+inventory[[#This Row],[CH4_flux]]*AF278+inventory[[#This Row],[Gas1_flux]]*AG278+inventory[[#This Row],[Gas2_flux]]*AH278+inventory[[#This Row],[Gas3_flux]]*AI278+inventory[[#This Row],[Other_radfor]]*AJ278)/AGTP_CO2</f>
        <v>312.57320143698166</v>
      </c>
      <c r="N278" s="16">
        <v>2.0021218293082089E-13</v>
      </c>
      <c r="O278" s="16">
        <v>2.6186858658207736E-12</v>
      </c>
      <c r="P278" s="16">
        <f t="shared" si="53"/>
        <v>3.857911633370491E-11</v>
      </c>
      <c r="Q278" s="16">
        <f t="shared" si="63"/>
        <v>-3.5199999999999995E-12</v>
      </c>
      <c r="R278" s="182">
        <f t="shared" si="63"/>
        <v>-3.5199999999999995E-12</v>
      </c>
      <c r="S278" s="16">
        <v>5.1533644061088172E-16</v>
      </c>
      <c r="T278" s="16">
        <v>1.4595947431348781E-15</v>
      </c>
      <c r="U278" s="24">
        <f t="shared" si="54"/>
        <v>5.2055081405372417E-14</v>
      </c>
      <c r="V278" s="24">
        <f t="shared" si="55"/>
        <v>-1.9026072946984923E-15</v>
      </c>
      <c r="W278" s="24">
        <f t="shared" si="56"/>
        <v>1.037595920133809E-14</v>
      </c>
      <c r="Y278" s="16">
        <f t="shared" si="57"/>
        <v>0</v>
      </c>
      <c r="Z278" s="187" cm="1">
        <f t="array" ref="Z278">IF($A278&lt;=time_horizon,INDEX(N$7:N$507,time_horizon-$A278+1),0)</f>
        <v>0</v>
      </c>
      <c r="AA278" s="184" cm="1">
        <f t="array" ref="AA278">IF($A278&lt;=time_horizon,INDEX(O$7:O$507,time_horizon-$A278+1),0)</f>
        <v>0</v>
      </c>
      <c r="AB278" s="184" cm="1">
        <f t="array" ref="AB278">IF($A278&lt;=time_horizon,INDEX(P$7:P$507,time_horizon-$A278+1),0)</f>
        <v>0</v>
      </c>
      <c r="AC278" s="184" cm="1">
        <f t="array" ref="AC278">IF($A278&lt;=time_horizon,INDEX(Q$7:Q$507,time_horizon-$A278+1),0)</f>
        <v>0</v>
      </c>
      <c r="AD278" s="185" cm="1">
        <f t="array" ref="AD278">IF($A278&lt;=time_horizon,INDEX(R$7:R$507,time_horizon-$A278+1),0)</f>
        <v>0</v>
      </c>
      <c r="AE278" s="17" cm="1">
        <f t="array" ref="AE278">IF($A278&lt;=time_horizon,INDEX(S$7:S$507,time_horizon-$A278+1),0)</f>
        <v>0</v>
      </c>
      <c r="AF278" s="17" cm="1">
        <f t="array" ref="AF278">IF($A278&lt;=time_horizon,INDEX(T$7:T$507,time_horizon-$A278+1),0)</f>
        <v>0</v>
      </c>
      <c r="AG278" s="17" cm="1">
        <f t="array" ref="AG278">IF($A278&lt;=time_horizon,INDEX(U$7:U$507,time_horizon-$A278+1),0)</f>
        <v>0</v>
      </c>
      <c r="AH278" s="17" cm="1">
        <f t="array" ref="AH278">IF($A278&lt;=time_horizon,INDEX(V$7:V$507,time_horizon-$A278+1),0)</f>
        <v>0</v>
      </c>
      <c r="AI278" s="17" cm="1">
        <f t="array" ref="AI278">IF($A278&lt;=time_horizon,INDEX(W$7:W$507,time_horizon-$A278+1),0)</f>
        <v>0</v>
      </c>
      <c r="AJ278" s="17">
        <f t="shared" si="58"/>
        <v>8.0822163213617543E-2</v>
      </c>
    </row>
    <row r="279" spans="1:36" x14ac:dyDescent="0.2">
      <c r="A279" s="96">
        <v>272</v>
      </c>
      <c r="B279" s="3">
        <f>inventory[[#This Row],[Integrated_rad_forcing]]</f>
        <v>5.1665684626141245E-10</v>
      </c>
      <c r="C279" s="3">
        <f>inventory[[#This Row],[Temp_change]]</f>
        <v>3.6139223950264199E-13</v>
      </c>
      <c r="E279" s="118">
        <f>inventory[[#This Row],[CO2_net]]+inventory[[#This Row],[CH4_net]]*GWP_CH4+inventory[[#This Row],[gas1_net]]*GWP_gas1+inventory[[#This Row],[gas2_net]]*GWP_gas2+inventory[[#This Row],[gas3_net]]*GWP_gas3</f>
        <v>4918.8111920297824</v>
      </c>
      <c r="F279" s="118">
        <f>inventory[[#This Row],[CO2_net]]+inventory[[#This Row],[CH4_net]]*GTP_CH4+inventory[[#This Row],[gas1_net]]*GTP_gas1+inventory[[#This Row],[gas2_net]]*GTP_gas2+inventory[[#This Row],[gas3_net]]*GTP_gas3</f>
        <v>2570.9331000621351</v>
      </c>
      <c r="G279" s="199">
        <f t="shared" si="59"/>
        <v>2573.117237554357</v>
      </c>
      <c r="H279" s="200">
        <f t="shared" si="60"/>
        <v>701.38883203856699</v>
      </c>
      <c r="I279" s="201">
        <f t="shared" si="61"/>
        <v>5633.5359683428323</v>
      </c>
      <c r="J279" s="201">
        <f t="shared" si="62"/>
        <v>661.24311944198712</v>
      </c>
      <c r="K279" s="199">
        <f>K278+(inventory[[#This Row],[CO2_flux]]*Z279+inventory[[#This Row],[CH4_flux]]*AA279+inventory[[#This Row],[Gas1_flux]]*AB279+inventory[[#This Row],[Gas2_flux]]*AC279+inventory[[#This Row],[Gas3_flux]]*AD279+inventory[[#This Row],[Other_radfor]])/AGWP_CO2</f>
        <v>217.55715512859908</v>
      </c>
      <c r="L279" s="201">
        <f>L278+(inventory[[#This Row],[CO2_flux]]*AE279+inventory[[#This Row],[CH4_flux]]*AF279+inventory[[#This Row],[Gas1_flux]]*AG279+inventory[[#This Row],[Gas2_flux]]*AH279+inventory[[#This Row],[Gas3_flux]]*AI279+inventory[[#This Row],[Other_radfor]]*AJ279)/AGTP_CO2</f>
        <v>312.57320143698166</v>
      </c>
      <c r="N279" s="16">
        <v>2.0079024722265422E-13</v>
      </c>
      <c r="O279" s="16">
        <v>2.6186858658862117E-12</v>
      </c>
      <c r="P279" s="16">
        <f t="shared" si="53"/>
        <v>3.8616960578893965E-11</v>
      </c>
      <c r="Q279" s="16">
        <f t="shared" si="63"/>
        <v>-3.5199999999999995E-12</v>
      </c>
      <c r="R279" s="182">
        <f t="shared" si="63"/>
        <v>-3.5199999999999995E-12</v>
      </c>
      <c r="S279" s="16">
        <v>5.1525234362837738E-16</v>
      </c>
      <c r="T279" s="16">
        <v>1.4560347477944603E-15</v>
      </c>
      <c r="U279" s="24">
        <f t="shared" si="54"/>
        <v>5.1818487252091623E-14</v>
      </c>
      <c r="V279" s="24">
        <f t="shared" si="55"/>
        <v>-1.8979667914046601E-15</v>
      </c>
      <c r="W279" s="24">
        <f t="shared" si="56"/>
        <v>1.0338434392216916E-14</v>
      </c>
      <c r="Y279" s="16">
        <f t="shared" si="57"/>
        <v>0</v>
      </c>
      <c r="Z279" s="187" cm="1">
        <f t="array" ref="Z279">IF($A279&lt;=time_horizon,INDEX(N$7:N$507,time_horizon-$A279+1),0)</f>
        <v>0</v>
      </c>
      <c r="AA279" s="184" cm="1">
        <f t="array" ref="AA279">IF($A279&lt;=time_horizon,INDEX(O$7:O$507,time_horizon-$A279+1),0)</f>
        <v>0</v>
      </c>
      <c r="AB279" s="184" cm="1">
        <f t="array" ref="AB279">IF($A279&lt;=time_horizon,INDEX(P$7:P$507,time_horizon-$A279+1),0)</f>
        <v>0</v>
      </c>
      <c r="AC279" s="184" cm="1">
        <f t="array" ref="AC279">IF($A279&lt;=time_horizon,INDEX(Q$7:Q$507,time_horizon-$A279+1),0)</f>
        <v>0</v>
      </c>
      <c r="AD279" s="185" cm="1">
        <f t="array" ref="AD279">IF($A279&lt;=time_horizon,INDEX(R$7:R$507,time_horizon-$A279+1),0)</f>
        <v>0</v>
      </c>
      <c r="AE279" s="17" cm="1">
        <f t="array" ref="AE279">IF($A279&lt;=time_horizon,INDEX(S$7:S$507,time_horizon-$A279+1),0)</f>
        <v>0</v>
      </c>
      <c r="AF279" s="17" cm="1">
        <f t="array" ref="AF279">IF($A279&lt;=time_horizon,INDEX(T$7:T$507,time_horizon-$A279+1),0)</f>
        <v>0</v>
      </c>
      <c r="AG279" s="17" cm="1">
        <f t="array" ref="AG279">IF($A279&lt;=time_horizon,INDEX(U$7:U$507,time_horizon-$A279+1),0)</f>
        <v>0</v>
      </c>
      <c r="AH279" s="17" cm="1">
        <f t="array" ref="AH279">IF($A279&lt;=time_horizon,INDEX(V$7:V$507,time_horizon-$A279+1),0)</f>
        <v>0</v>
      </c>
      <c r="AI279" s="17" cm="1">
        <f t="array" ref="AI279">IF($A279&lt;=time_horizon,INDEX(W$7:W$507,time_horizon-$A279+1),0)</f>
        <v>0</v>
      </c>
      <c r="AJ279" s="17">
        <f t="shared" si="58"/>
        <v>8.0822163213617543E-2</v>
      </c>
    </row>
    <row r="280" spans="1:36" x14ac:dyDescent="0.2">
      <c r="A280" s="96">
        <v>273</v>
      </c>
      <c r="B280" s="3">
        <f>inventory[[#This Row],[Integrated_rad_forcing]]</f>
        <v>5.1672075198189061E-10</v>
      </c>
      <c r="C280" s="3">
        <f>inventory[[#This Row],[Temp_change]]</f>
        <v>3.6004795343078364E-13</v>
      </c>
      <c r="E280" s="118">
        <f>inventory[[#This Row],[CO2_net]]+inventory[[#This Row],[CH4_net]]*GWP_CH4+inventory[[#This Row],[gas1_net]]*GWP_gas1+inventory[[#This Row],[gas2_net]]*GWP_gas2+inventory[[#This Row],[gas3_net]]*GWP_gas3</f>
        <v>4918.8111920297824</v>
      </c>
      <c r="F280" s="118">
        <f>inventory[[#This Row],[CO2_net]]+inventory[[#This Row],[CH4_net]]*GTP_CH4+inventory[[#This Row],[gas1_net]]*GTP_gas1+inventory[[#This Row],[gas2_net]]*GTP_gas2+inventory[[#This Row],[gas3_net]]*GTP_gas3</f>
        <v>2570.9331000621351</v>
      </c>
      <c r="G280" s="199">
        <f t="shared" si="59"/>
        <v>2566.0544568501559</v>
      </c>
      <c r="H280" s="200">
        <f t="shared" si="60"/>
        <v>698.89409788143053</v>
      </c>
      <c r="I280" s="201">
        <f t="shared" si="61"/>
        <v>5634.2327851517093</v>
      </c>
      <c r="J280" s="201">
        <f t="shared" si="62"/>
        <v>658.78346530884528</v>
      </c>
      <c r="K280" s="199">
        <f>K279+(inventory[[#This Row],[CO2_flux]]*Z280+inventory[[#This Row],[CH4_flux]]*AA280+inventory[[#This Row],[Gas1_flux]]*AB280+inventory[[#This Row],[Gas2_flux]]*AC280+inventory[[#This Row],[Gas3_flux]]*AD280+inventory[[#This Row],[Other_radfor]])/AGWP_CO2</f>
        <v>217.55715512859908</v>
      </c>
      <c r="L280" s="201">
        <f>L279+(inventory[[#This Row],[CO2_flux]]*AE280+inventory[[#This Row],[CH4_flux]]*AF280+inventory[[#This Row],[Gas1_flux]]*AG280+inventory[[#This Row],[Gas2_flux]]*AH280+inventory[[#This Row],[Gas3_flux]]*AI280+inventory[[#This Row],[Other_radfor]]*AJ280)/AGTP_CO2</f>
        <v>312.57320143698166</v>
      </c>
      <c r="N280" s="16">
        <v>2.0136780441369423E-13</v>
      </c>
      <c r="O280" s="16">
        <v>2.6186858659465798E-12</v>
      </c>
      <c r="P280" s="16">
        <f t="shared" si="53"/>
        <v>3.8654493350579506E-11</v>
      </c>
      <c r="Q280" s="16">
        <f t="shared" si="63"/>
        <v>-3.5199999999999995E-12</v>
      </c>
      <c r="R280" s="182">
        <f t="shared" si="63"/>
        <v>-3.5199999999999995E-12</v>
      </c>
      <c r="S280" s="16">
        <v>5.1516811276873433E-16</v>
      </c>
      <c r="T280" s="16">
        <v>1.4524834361344718E-15</v>
      </c>
      <c r="U280" s="24">
        <f t="shared" si="54"/>
        <v>5.1583372461810898E-14</v>
      </c>
      <c r="V280" s="24">
        <f t="shared" si="55"/>
        <v>-1.8933376064059578E-15</v>
      </c>
      <c r="W280" s="24">
        <f t="shared" si="56"/>
        <v>1.0301269614818606E-14</v>
      </c>
      <c r="Y280" s="16">
        <f t="shared" si="57"/>
        <v>0</v>
      </c>
      <c r="Z280" s="187" cm="1">
        <f t="array" ref="Z280">IF($A280&lt;=time_horizon,INDEX(N$7:N$507,time_horizon-$A280+1),0)</f>
        <v>0</v>
      </c>
      <c r="AA280" s="184" cm="1">
        <f t="array" ref="AA280">IF($A280&lt;=time_horizon,INDEX(O$7:O$507,time_horizon-$A280+1),0)</f>
        <v>0</v>
      </c>
      <c r="AB280" s="184" cm="1">
        <f t="array" ref="AB280">IF($A280&lt;=time_horizon,INDEX(P$7:P$507,time_horizon-$A280+1),0)</f>
        <v>0</v>
      </c>
      <c r="AC280" s="184" cm="1">
        <f t="array" ref="AC280">IF($A280&lt;=time_horizon,INDEX(Q$7:Q$507,time_horizon-$A280+1),0)</f>
        <v>0</v>
      </c>
      <c r="AD280" s="185" cm="1">
        <f t="array" ref="AD280">IF($A280&lt;=time_horizon,INDEX(R$7:R$507,time_horizon-$A280+1),0)</f>
        <v>0</v>
      </c>
      <c r="AE280" s="17" cm="1">
        <f t="array" ref="AE280">IF($A280&lt;=time_horizon,INDEX(S$7:S$507,time_horizon-$A280+1),0)</f>
        <v>0</v>
      </c>
      <c r="AF280" s="17" cm="1">
        <f t="array" ref="AF280">IF($A280&lt;=time_horizon,INDEX(T$7:T$507,time_horizon-$A280+1),0)</f>
        <v>0</v>
      </c>
      <c r="AG280" s="17" cm="1">
        <f t="array" ref="AG280">IF($A280&lt;=time_horizon,INDEX(U$7:U$507,time_horizon-$A280+1),0)</f>
        <v>0</v>
      </c>
      <c r="AH280" s="17" cm="1">
        <f t="array" ref="AH280">IF($A280&lt;=time_horizon,INDEX(V$7:V$507,time_horizon-$A280+1),0)</f>
        <v>0</v>
      </c>
      <c r="AI280" s="17" cm="1">
        <f t="array" ref="AI280">IF($A280&lt;=time_horizon,INDEX(W$7:W$507,time_horizon-$A280+1),0)</f>
        <v>0</v>
      </c>
      <c r="AJ280" s="17">
        <f t="shared" si="58"/>
        <v>8.0822163213617543E-2</v>
      </c>
    </row>
    <row r="281" spans="1:36" x14ac:dyDescent="0.2">
      <c r="A281" s="96">
        <v>274</v>
      </c>
      <c r="B281" s="3">
        <f>inventory[[#This Row],[Integrated_rad_forcing]]</f>
        <v>5.1678379831246565E-10</v>
      </c>
      <c r="C281" s="3">
        <f>inventory[[#This Row],[Temp_change]]</f>
        <v>3.5871568396687815E-13</v>
      </c>
      <c r="E281" s="118">
        <f>inventory[[#This Row],[CO2_net]]+inventory[[#This Row],[CH4_net]]*GWP_CH4+inventory[[#This Row],[gas1_net]]*GWP_gas1+inventory[[#This Row],[gas2_net]]*GWP_gas2+inventory[[#This Row],[gas3_net]]*GWP_gas3</f>
        <v>4918.8111920297824</v>
      </c>
      <c r="F281" s="118">
        <f>inventory[[#This Row],[CO2_net]]+inventory[[#This Row],[CH4_net]]*GTP_CH4+inventory[[#This Row],[gas1_net]]*GTP_gas1+inventory[[#This Row],[gas2_net]]*GTP_gas2+inventory[[#This Row],[gas3_net]]*GTP_gas3</f>
        <v>2570.9331000621351</v>
      </c>
      <c r="G281" s="199">
        <f t="shared" si="59"/>
        <v>2559.0342264473202</v>
      </c>
      <c r="H281" s="200">
        <f t="shared" si="60"/>
        <v>696.42206170063821</v>
      </c>
      <c r="I281" s="201">
        <f t="shared" si="61"/>
        <v>5634.9202313232572</v>
      </c>
      <c r="J281" s="201">
        <f t="shared" si="62"/>
        <v>656.34579808759406</v>
      </c>
      <c r="K281" s="199">
        <f>K280+(inventory[[#This Row],[CO2_flux]]*Z281+inventory[[#This Row],[CH4_flux]]*AA281+inventory[[#This Row],[Gas1_flux]]*AB281+inventory[[#This Row],[Gas2_flux]]*AC281+inventory[[#This Row],[Gas3_flux]]*AD281+inventory[[#This Row],[Other_radfor]])/AGWP_CO2</f>
        <v>217.55715512859908</v>
      </c>
      <c r="L281" s="201">
        <f>L280+(inventory[[#This Row],[CO2_flux]]*AE281+inventory[[#This Row],[CH4_flux]]*AF281+inventory[[#This Row],[Gas1_flux]]*AG281+inventory[[#This Row],[Gas2_flux]]*AH281+inventory[[#This Row],[Gas3_flux]]*AI281+inventory[[#This Row],[Other_radfor]]*AJ281)/AGTP_CO2</f>
        <v>312.57320143698166</v>
      </c>
      <c r="N281" s="16">
        <v>2.0194485598182526E-13</v>
      </c>
      <c r="O281" s="16">
        <v>2.6186858660022707E-12</v>
      </c>
      <c r="P281" s="16">
        <f t="shared" si="53"/>
        <v>3.8691717212314949E-11</v>
      </c>
      <c r="Q281" s="16">
        <f t="shared" si="63"/>
        <v>-3.5199999999999995E-12</v>
      </c>
      <c r="R281" s="182">
        <f t="shared" si="63"/>
        <v>-3.5199999999999995E-12</v>
      </c>
      <c r="S281" s="16">
        <v>5.1508374546737799E-16</v>
      </c>
      <c r="T281" s="16">
        <v>1.4489407869156141E-15</v>
      </c>
      <c r="U281" s="24">
        <f t="shared" si="54"/>
        <v>5.1349725999998235E-14</v>
      </c>
      <c r="V281" s="24">
        <f t="shared" si="55"/>
        <v>-1.8887197120967991E-15</v>
      </c>
      <c r="W281" s="24">
        <f t="shared" si="56"/>
        <v>1.0264458089986331E-14</v>
      </c>
      <c r="Y281" s="16">
        <f t="shared" si="57"/>
        <v>0</v>
      </c>
      <c r="Z281" s="187" cm="1">
        <f t="array" ref="Z281">IF($A281&lt;=time_horizon,INDEX(N$7:N$507,time_horizon-$A281+1),0)</f>
        <v>0</v>
      </c>
      <c r="AA281" s="184" cm="1">
        <f t="array" ref="AA281">IF($A281&lt;=time_horizon,INDEX(O$7:O$507,time_horizon-$A281+1),0)</f>
        <v>0</v>
      </c>
      <c r="AB281" s="184" cm="1">
        <f t="array" ref="AB281">IF($A281&lt;=time_horizon,INDEX(P$7:P$507,time_horizon-$A281+1),0)</f>
        <v>0</v>
      </c>
      <c r="AC281" s="184" cm="1">
        <f t="array" ref="AC281">IF($A281&lt;=time_horizon,INDEX(Q$7:Q$507,time_horizon-$A281+1),0)</f>
        <v>0</v>
      </c>
      <c r="AD281" s="185" cm="1">
        <f t="array" ref="AD281">IF($A281&lt;=time_horizon,INDEX(R$7:R$507,time_horizon-$A281+1),0)</f>
        <v>0</v>
      </c>
      <c r="AE281" s="17" cm="1">
        <f t="array" ref="AE281">IF($A281&lt;=time_horizon,INDEX(S$7:S$507,time_horizon-$A281+1),0)</f>
        <v>0</v>
      </c>
      <c r="AF281" s="17" cm="1">
        <f t="array" ref="AF281">IF($A281&lt;=time_horizon,INDEX(T$7:T$507,time_horizon-$A281+1),0)</f>
        <v>0</v>
      </c>
      <c r="AG281" s="17" cm="1">
        <f t="array" ref="AG281">IF($A281&lt;=time_horizon,INDEX(U$7:U$507,time_horizon-$A281+1),0)</f>
        <v>0</v>
      </c>
      <c r="AH281" s="17" cm="1">
        <f t="array" ref="AH281">IF($A281&lt;=time_horizon,INDEX(V$7:V$507,time_horizon-$A281+1),0)</f>
        <v>0</v>
      </c>
      <c r="AI281" s="17" cm="1">
        <f t="array" ref="AI281">IF($A281&lt;=time_horizon,INDEX(W$7:W$507,time_horizon-$A281+1),0)</f>
        <v>0</v>
      </c>
      <c r="AJ281" s="17">
        <f t="shared" si="58"/>
        <v>8.0822163213617543E-2</v>
      </c>
    </row>
    <row r="282" spans="1:36" x14ac:dyDescent="0.2">
      <c r="A282" s="96">
        <v>275</v>
      </c>
      <c r="B282" s="3">
        <f>inventory[[#This Row],[Integrated_rad_forcing]]</f>
        <v>5.1684599987023635E-10</v>
      </c>
      <c r="C282" s="3">
        <f>inventory[[#This Row],[Temp_change]]</f>
        <v>3.5739522204516271E-13</v>
      </c>
      <c r="E282" s="118">
        <f>inventory[[#This Row],[CO2_net]]+inventory[[#This Row],[CH4_net]]*GWP_CH4+inventory[[#This Row],[gas1_net]]*GWP_gas1+inventory[[#This Row],[gas2_net]]*GWP_gas2+inventory[[#This Row],[gas3_net]]*GWP_gas3</f>
        <v>4918.8111920297824</v>
      </c>
      <c r="F282" s="118">
        <f>inventory[[#This Row],[CO2_net]]+inventory[[#This Row],[CH4_net]]*GTP_CH4+inventory[[#This Row],[gas1_net]]*GTP_gas1+inventory[[#This Row],[gas2_net]]*GTP_gas2+inventory[[#This Row],[gas3_net]]*GTP_gas3</f>
        <v>2570.9331000621351</v>
      </c>
      <c r="G282" s="199">
        <f t="shared" si="59"/>
        <v>2552.0561837097694</v>
      </c>
      <c r="H282" s="200">
        <f t="shared" si="60"/>
        <v>693.97233003415045</v>
      </c>
      <c r="I282" s="201">
        <f t="shared" si="61"/>
        <v>5635.5984662397668</v>
      </c>
      <c r="J282" s="201">
        <f t="shared" si="62"/>
        <v>653.92973524844422</v>
      </c>
      <c r="K282" s="199">
        <f>K281+(inventory[[#This Row],[CO2_flux]]*Z282+inventory[[#This Row],[CH4_flux]]*AA282+inventory[[#This Row],[Gas1_flux]]*AB282+inventory[[#This Row],[Gas2_flux]]*AC282+inventory[[#This Row],[Gas3_flux]]*AD282+inventory[[#This Row],[Other_radfor]])/AGWP_CO2</f>
        <v>217.55715512859908</v>
      </c>
      <c r="L282" s="201">
        <f>L281+(inventory[[#This Row],[CO2_flux]]*AE282+inventory[[#This Row],[CH4_flux]]*AF282+inventory[[#This Row],[Gas1_flux]]*AG282+inventory[[#This Row],[Gas2_flux]]*AH282+inventory[[#This Row],[Gas3_flux]]*AI282+inventory[[#This Row],[Other_radfor]]*AJ282)/AGTP_CO2</f>
        <v>312.57320143698166</v>
      </c>
      <c r="N282" s="16">
        <v>2.025214033959584E-13</v>
      </c>
      <c r="O282" s="16">
        <v>2.6186858660536467E-12</v>
      </c>
      <c r="P282" s="16">
        <f t="shared" si="53"/>
        <v>3.8728634706554594E-11</v>
      </c>
      <c r="Q282" s="16">
        <f t="shared" si="63"/>
        <v>-3.5199999999999995E-12</v>
      </c>
      <c r="R282" s="182">
        <f t="shared" si="63"/>
        <v>-3.5199999999999995E-12</v>
      </c>
      <c r="S282" s="16">
        <v>5.1499923927453317E-16</v>
      </c>
      <c r="T282" s="16">
        <v>1.4454067789550089E-15</v>
      </c>
      <c r="U282" s="24">
        <f t="shared" si="54"/>
        <v>5.1117536920156815E-14</v>
      </c>
      <c r="V282" s="24">
        <f t="shared" si="55"/>
        <v>-1.8841130809389263E-15</v>
      </c>
      <c r="W282" s="24">
        <f t="shared" si="56"/>
        <v>1.022799318478549E-14</v>
      </c>
      <c r="Y282" s="16">
        <f t="shared" si="57"/>
        <v>0</v>
      </c>
      <c r="Z282" s="187" cm="1">
        <f t="array" ref="Z282">IF($A282&lt;=time_horizon,INDEX(N$7:N$507,time_horizon-$A282+1),0)</f>
        <v>0</v>
      </c>
      <c r="AA282" s="184" cm="1">
        <f t="array" ref="AA282">IF($A282&lt;=time_horizon,INDEX(O$7:O$507,time_horizon-$A282+1),0)</f>
        <v>0</v>
      </c>
      <c r="AB282" s="184" cm="1">
        <f t="array" ref="AB282">IF($A282&lt;=time_horizon,INDEX(P$7:P$507,time_horizon-$A282+1),0)</f>
        <v>0</v>
      </c>
      <c r="AC282" s="184" cm="1">
        <f t="array" ref="AC282">IF($A282&lt;=time_horizon,INDEX(Q$7:Q$507,time_horizon-$A282+1),0)</f>
        <v>0</v>
      </c>
      <c r="AD282" s="185" cm="1">
        <f t="array" ref="AD282">IF($A282&lt;=time_horizon,INDEX(R$7:R$507,time_horizon-$A282+1),0)</f>
        <v>0</v>
      </c>
      <c r="AE282" s="17" cm="1">
        <f t="array" ref="AE282">IF($A282&lt;=time_horizon,INDEX(S$7:S$507,time_horizon-$A282+1),0)</f>
        <v>0</v>
      </c>
      <c r="AF282" s="17" cm="1">
        <f t="array" ref="AF282">IF($A282&lt;=time_horizon,INDEX(T$7:T$507,time_horizon-$A282+1),0)</f>
        <v>0</v>
      </c>
      <c r="AG282" s="17" cm="1">
        <f t="array" ref="AG282">IF($A282&lt;=time_horizon,INDEX(U$7:U$507,time_horizon-$A282+1),0)</f>
        <v>0</v>
      </c>
      <c r="AH282" s="17" cm="1">
        <f t="array" ref="AH282">IF($A282&lt;=time_horizon,INDEX(V$7:V$507,time_horizon-$A282+1),0)</f>
        <v>0</v>
      </c>
      <c r="AI282" s="17" cm="1">
        <f t="array" ref="AI282">IF($A282&lt;=time_horizon,INDEX(W$7:W$507,time_horizon-$A282+1),0)</f>
        <v>0</v>
      </c>
      <c r="AJ282" s="17">
        <f t="shared" si="58"/>
        <v>8.0822163213617543E-2</v>
      </c>
    </row>
    <row r="283" spans="1:36" x14ac:dyDescent="0.2">
      <c r="A283" s="96">
        <v>276</v>
      </c>
      <c r="B283" s="3">
        <f>inventory[[#This Row],[Integrated_rad_forcing]]</f>
        <v>5.1690737098606598E-10</v>
      </c>
      <c r="C283" s="3">
        <f>inventory[[#This Row],[Temp_change]]</f>
        <v>3.5608636295920941E-13</v>
      </c>
      <c r="E283" s="118">
        <f>inventory[[#This Row],[CO2_net]]+inventory[[#This Row],[CH4_net]]*GWP_CH4+inventory[[#This Row],[gas1_net]]*GWP_gas1+inventory[[#This Row],[gas2_net]]*GWP_gas2+inventory[[#This Row],[gas3_net]]*GWP_gas3</f>
        <v>4918.8111920297824</v>
      </c>
      <c r="F283" s="118">
        <f>inventory[[#This Row],[CO2_net]]+inventory[[#This Row],[CH4_net]]*GTP_CH4+inventory[[#This Row],[gas1_net]]*GTP_gas1+inventory[[#This Row],[gas2_net]]*GTP_gas2+inventory[[#This Row],[gas3_net]]*GTP_gas3</f>
        <v>2570.9331000621351</v>
      </c>
      <c r="G283" s="199">
        <f t="shared" si="59"/>
        <v>2545.1199696528656</v>
      </c>
      <c r="H283" s="200">
        <f t="shared" si="60"/>
        <v>691.54451746747611</v>
      </c>
      <c r="I283" s="201">
        <f t="shared" si="61"/>
        <v>5636.2676461624669</v>
      </c>
      <c r="J283" s="201">
        <f t="shared" si="62"/>
        <v>651.53490223792676</v>
      </c>
      <c r="K283" s="199">
        <f>K282+(inventory[[#This Row],[CO2_flux]]*Z283+inventory[[#This Row],[CH4_flux]]*AA283+inventory[[#This Row],[Gas1_flux]]*AB283+inventory[[#This Row],[Gas2_flux]]*AC283+inventory[[#This Row],[Gas3_flux]]*AD283+inventory[[#This Row],[Other_radfor]])/AGWP_CO2</f>
        <v>217.55715512859908</v>
      </c>
      <c r="L283" s="201">
        <f>L282+(inventory[[#This Row],[CO2_flux]]*AE283+inventory[[#This Row],[CH4_flux]]*AF283+inventory[[#This Row],[Gas1_flux]]*AG283+inventory[[#This Row],[Gas2_flux]]*AH283+inventory[[#This Row],[Gas3_flux]]*AI283+inventory[[#This Row],[Other_radfor]]*AJ283)/AGTP_CO2</f>
        <v>312.57320143698166</v>
      </c>
      <c r="N283" s="16">
        <v>2.0309744811619552E-13</v>
      </c>
      <c r="O283" s="16">
        <v>2.618685866101042E-12</v>
      </c>
      <c r="P283" s="16">
        <f t="shared" si="53"/>
        <v>3.8765248354827327E-11</v>
      </c>
      <c r="Q283" s="16">
        <f t="shared" si="63"/>
        <v>-3.5199999999999995E-12</v>
      </c>
      <c r="R283" s="182">
        <f t="shared" si="63"/>
        <v>-3.5199999999999995E-12</v>
      </c>
      <c r="S283" s="16">
        <v>5.1491459185193586E-16</v>
      </c>
      <c r="T283" s="16">
        <v>1.4418813911257035E-15</v>
      </c>
      <c r="U283" s="24">
        <f t="shared" si="54"/>
        <v>5.0886794363107242E-14</v>
      </c>
      <c r="V283" s="24">
        <f t="shared" si="55"/>
        <v>-1.87951768546125E-15</v>
      </c>
      <c r="W283" s="24">
        <f t="shared" si="56"/>
        <v>1.0191868409296915E-14</v>
      </c>
      <c r="Y283" s="16">
        <f t="shared" si="57"/>
        <v>0</v>
      </c>
      <c r="Z283" s="187" cm="1">
        <f t="array" ref="Z283">IF($A283&lt;=time_horizon,INDEX(N$7:N$507,time_horizon-$A283+1),0)</f>
        <v>0</v>
      </c>
      <c r="AA283" s="184" cm="1">
        <f t="array" ref="AA283">IF($A283&lt;=time_horizon,INDEX(O$7:O$507,time_horizon-$A283+1),0)</f>
        <v>0</v>
      </c>
      <c r="AB283" s="184" cm="1">
        <f t="array" ref="AB283">IF($A283&lt;=time_horizon,INDEX(P$7:P$507,time_horizon-$A283+1),0)</f>
        <v>0</v>
      </c>
      <c r="AC283" s="184" cm="1">
        <f t="array" ref="AC283">IF($A283&lt;=time_horizon,INDEX(Q$7:Q$507,time_horizon-$A283+1),0)</f>
        <v>0</v>
      </c>
      <c r="AD283" s="185" cm="1">
        <f t="array" ref="AD283">IF($A283&lt;=time_horizon,INDEX(R$7:R$507,time_horizon-$A283+1),0)</f>
        <v>0</v>
      </c>
      <c r="AE283" s="17" cm="1">
        <f t="array" ref="AE283">IF($A283&lt;=time_horizon,INDEX(S$7:S$507,time_horizon-$A283+1),0)</f>
        <v>0</v>
      </c>
      <c r="AF283" s="17" cm="1">
        <f t="array" ref="AF283">IF($A283&lt;=time_horizon,INDEX(T$7:T$507,time_horizon-$A283+1),0)</f>
        <v>0</v>
      </c>
      <c r="AG283" s="17" cm="1">
        <f t="array" ref="AG283">IF($A283&lt;=time_horizon,INDEX(U$7:U$507,time_horizon-$A283+1),0)</f>
        <v>0</v>
      </c>
      <c r="AH283" s="17" cm="1">
        <f t="array" ref="AH283">IF($A283&lt;=time_horizon,INDEX(V$7:V$507,time_horizon-$A283+1),0)</f>
        <v>0</v>
      </c>
      <c r="AI283" s="17" cm="1">
        <f t="array" ref="AI283">IF($A283&lt;=time_horizon,INDEX(W$7:W$507,time_horizon-$A283+1),0)</f>
        <v>0</v>
      </c>
      <c r="AJ283" s="17">
        <f t="shared" si="58"/>
        <v>8.0822163213617543E-2</v>
      </c>
    </row>
    <row r="284" spans="1:36" x14ac:dyDescent="0.2">
      <c r="A284" s="96">
        <v>277</v>
      </c>
      <c r="B284" s="3">
        <f>inventory[[#This Row],[Integrated_rad_forcing]]</f>
        <v>5.1696792571058546E-10</v>
      </c>
      <c r="C284" s="3">
        <f>inventory[[#This Row],[Temp_change]]</f>
        <v>3.547889062675251E-13</v>
      </c>
      <c r="E284" s="118">
        <f>inventory[[#This Row],[CO2_net]]+inventory[[#This Row],[CH4_net]]*GWP_CH4+inventory[[#This Row],[gas1_net]]*GWP_gas1+inventory[[#This Row],[gas2_net]]*GWP_gas2+inventory[[#This Row],[gas3_net]]*GWP_gas3</f>
        <v>4918.8111920297824</v>
      </c>
      <c r="F284" s="118">
        <f>inventory[[#This Row],[CO2_net]]+inventory[[#This Row],[CH4_net]]*GTP_CH4+inventory[[#This Row],[gas1_net]]*GTP_gas1+inventory[[#This Row],[gas2_net]]*GTP_gas2+inventory[[#This Row],[gas3_net]]*GTP_gas3</f>
        <v>2570.9331000621351</v>
      </c>
      <c r="G284" s="199">
        <f t="shared" si="59"/>
        <v>2538.2252289058201</v>
      </c>
      <c r="H284" s="200">
        <f t="shared" si="60"/>
        <v>689.13824646380613</v>
      </c>
      <c r="I284" s="201">
        <f t="shared" si="61"/>
        <v>5636.9279242969815</v>
      </c>
      <c r="J284" s="201">
        <f t="shared" si="62"/>
        <v>649.16093230616809</v>
      </c>
      <c r="K284" s="199">
        <f>K283+(inventory[[#This Row],[CO2_flux]]*Z284+inventory[[#This Row],[CH4_flux]]*AA284+inventory[[#This Row],[Gas1_flux]]*AB284+inventory[[#This Row],[Gas2_flux]]*AC284+inventory[[#This Row],[Gas3_flux]]*AD284+inventory[[#This Row],[Other_radfor]])/AGWP_CO2</f>
        <v>217.55715512859908</v>
      </c>
      <c r="L284" s="201">
        <f>L283+(inventory[[#This Row],[CO2_flux]]*AE284+inventory[[#This Row],[CH4_flux]]*AF284+inventory[[#This Row],[Gas1_flux]]*AG284+inventory[[#This Row],[Gas2_flux]]*AH284+inventory[[#This Row],[Gas3_flux]]*AI284+inventory[[#This Row],[Other_radfor]]*AJ284)/AGTP_CO2</f>
        <v>312.57320143698166</v>
      </c>
      <c r="N284" s="16">
        <v>2.0367299159398884E-13</v>
      </c>
      <c r="O284" s="16">
        <v>2.6186858661447654E-12</v>
      </c>
      <c r="P284" s="16">
        <f t="shared" si="53"/>
        <v>3.8801560657908834E-11</v>
      </c>
      <c r="Q284" s="16">
        <f t="shared" si="63"/>
        <v>-3.5199999999999995E-12</v>
      </c>
      <c r="R284" s="182">
        <f t="shared" si="63"/>
        <v>-3.5199999999999995E-12</v>
      </c>
      <c r="S284" s="16">
        <v>5.1482980096963574E-16</v>
      </c>
      <c r="T284" s="16">
        <v>1.4383646023562048E-15</v>
      </c>
      <c r="U284" s="24">
        <f t="shared" si="54"/>
        <v>5.0657487556275661E-14</v>
      </c>
      <c r="V284" s="24">
        <f t="shared" si="55"/>
        <v>-1.874933498259683E-15</v>
      </c>
      <c r="W284" s="24">
        <f t="shared" si="56"/>
        <v>1.0156077413480524E-14</v>
      </c>
      <c r="Y284" s="16">
        <f t="shared" si="57"/>
        <v>0</v>
      </c>
      <c r="Z284" s="187" cm="1">
        <f t="array" ref="Z284">IF($A284&lt;=time_horizon,INDEX(N$7:N$507,time_horizon-$A284+1),0)</f>
        <v>0</v>
      </c>
      <c r="AA284" s="184" cm="1">
        <f t="array" ref="AA284">IF($A284&lt;=time_horizon,INDEX(O$7:O$507,time_horizon-$A284+1),0)</f>
        <v>0</v>
      </c>
      <c r="AB284" s="184" cm="1">
        <f t="array" ref="AB284">IF($A284&lt;=time_horizon,INDEX(P$7:P$507,time_horizon-$A284+1),0)</f>
        <v>0</v>
      </c>
      <c r="AC284" s="184" cm="1">
        <f t="array" ref="AC284">IF($A284&lt;=time_horizon,INDEX(Q$7:Q$507,time_horizon-$A284+1),0)</f>
        <v>0</v>
      </c>
      <c r="AD284" s="185" cm="1">
        <f t="array" ref="AD284">IF($A284&lt;=time_horizon,INDEX(R$7:R$507,time_horizon-$A284+1),0)</f>
        <v>0</v>
      </c>
      <c r="AE284" s="17" cm="1">
        <f t="array" ref="AE284">IF($A284&lt;=time_horizon,INDEX(S$7:S$507,time_horizon-$A284+1),0)</f>
        <v>0</v>
      </c>
      <c r="AF284" s="17" cm="1">
        <f t="array" ref="AF284">IF($A284&lt;=time_horizon,INDEX(T$7:T$507,time_horizon-$A284+1),0)</f>
        <v>0</v>
      </c>
      <c r="AG284" s="17" cm="1">
        <f t="array" ref="AG284">IF($A284&lt;=time_horizon,INDEX(U$7:U$507,time_horizon-$A284+1),0)</f>
        <v>0</v>
      </c>
      <c r="AH284" s="17" cm="1">
        <f t="array" ref="AH284">IF($A284&lt;=time_horizon,INDEX(V$7:V$507,time_horizon-$A284+1),0)</f>
        <v>0</v>
      </c>
      <c r="AI284" s="17" cm="1">
        <f t="array" ref="AI284">IF($A284&lt;=time_horizon,INDEX(W$7:W$507,time_horizon-$A284+1),0)</f>
        <v>0</v>
      </c>
      <c r="AJ284" s="17">
        <f t="shared" si="58"/>
        <v>8.0822163213617543E-2</v>
      </c>
    </row>
    <row r="285" spans="1:36" x14ac:dyDescent="0.2">
      <c r="A285" s="96">
        <v>278</v>
      </c>
      <c r="B285" s="3">
        <f>inventory[[#This Row],[Integrated_rad_forcing]]</f>
        <v>5.1702767782006665E-10</v>
      </c>
      <c r="C285" s="3">
        <f>inventory[[#This Row],[Temp_change]]</f>
        <v>3.5350265570121542E-13</v>
      </c>
      <c r="E285" s="118">
        <f>inventory[[#This Row],[CO2_net]]+inventory[[#This Row],[CH4_net]]*GWP_CH4+inventory[[#This Row],[gas1_net]]*GWP_gas1+inventory[[#This Row],[gas2_net]]*GWP_gas2+inventory[[#This Row],[gas3_net]]*GWP_gas3</f>
        <v>4918.8111920297824</v>
      </c>
      <c r="F285" s="118">
        <f>inventory[[#This Row],[CO2_net]]+inventory[[#This Row],[CH4_net]]*GTP_CH4+inventory[[#This Row],[gas1_net]]*GTP_gas1+inventory[[#This Row],[gas2_net]]*GTP_gas2+inventory[[#This Row],[gas3_net]]*GTP_gas3</f>
        <v>2570.9331000621351</v>
      </c>
      <c r="G285" s="199">
        <f t="shared" si="59"/>
        <v>2531.3716096743974</v>
      </c>
      <c r="H285" s="200">
        <f t="shared" si="60"/>
        <v>686.75314719771097</v>
      </c>
      <c r="I285" s="201">
        <f t="shared" si="61"/>
        <v>5637.5794508573708</v>
      </c>
      <c r="J285" s="201">
        <f t="shared" si="62"/>
        <v>646.80746633794161</v>
      </c>
      <c r="K285" s="199">
        <f>K284+(inventory[[#This Row],[CO2_flux]]*Z285+inventory[[#This Row],[CH4_flux]]*AA285+inventory[[#This Row],[Gas1_flux]]*AB285+inventory[[#This Row],[Gas2_flux]]*AC285+inventory[[#This Row],[Gas3_flux]]*AD285+inventory[[#This Row],[Other_radfor]])/AGWP_CO2</f>
        <v>217.55715512859908</v>
      </c>
      <c r="L285" s="201">
        <f>L284+(inventory[[#This Row],[CO2_flux]]*AE285+inventory[[#This Row],[CH4_flux]]*AF285+inventory[[#This Row],[Gas1_flux]]*AG285+inventory[[#This Row],[Gas2_flux]]*AH285+inventory[[#This Row],[Gas3_flux]]*AI285+inventory[[#This Row],[Other_radfor]]*AJ285)/AGTP_CO2</f>
        <v>312.57320143698166</v>
      </c>
      <c r="N285" s="16">
        <v>2.0424803527229663E-13</v>
      </c>
      <c r="O285" s="16">
        <v>2.618685866185101E-12</v>
      </c>
      <c r="P285" s="16">
        <f t="shared" si="53"/>
        <v>3.8837574095992378E-11</v>
      </c>
      <c r="Q285" s="16">
        <f t="shared" si="63"/>
        <v>-3.5199999999999995E-12</v>
      </c>
      <c r="R285" s="182">
        <f t="shared" si="63"/>
        <v>-3.5199999999999995E-12</v>
      </c>
      <c r="S285" s="16">
        <v>5.1474486450288478E-16</v>
      </c>
      <c r="T285" s="16">
        <v>1.4348563916300379E-15</v>
      </c>
      <c r="U285" s="24">
        <f t="shared" si="54"/>
        <v>5.042960581298775E-14</v>
      </c>
      <c r="V285" s="24">
        <f t="shared" si="55"/>
        <v>-1.8703604919969783E-15</v>
      </c>
      <c r="W285" s="24">
        <f t="shared" si="56"/>
        <v>1.0120613984107897E-14</v>
      </c>
      <c r="Y285" s="16">
        <f t="shared" si="57"/>
        <v>0</v>
      </c>
      <c r="Z285" s="187" cm="1">
        <f t="array" ref="Z285">IF($A285&lt;=time_horizon,INDEX(N$7:N$507,time_horizon-$A285+1),0)</f>
        <v>0</v>
      </c>
      <c r="AA285" s="184" cm="1">
        <f t="array" ref="AA285">IF($A285&lt;=time_horizon,INDEX(O$7:O$507,time_horizon-$A285+1),0)</f>
        <v>0</v>
      </c>
      <c r="AB285" s="184" cm="1">
        <f t="array" ref="AB285">IF($A285&lt;=time_horizon,INDEX(P$7:P$507,time_horizon-$A285+1),0)</f>
        <v>0</v>
      </c>
      <c r="AC285" s="184" cm="1">
        <f t="array" ref="AC285">IF($A285&lt;=time_horizon,INDEX(Q$7:Q$507,time_horizon-$A285+1),0)</f>
        <v>0</v>
      </c>
      <c r="AD285" s="185" cm="1">
        <f t="array" ref="AD285">IF($A285&lt;=time_horizon,INDEX(R$7:R$507,time_horizon-$A285+1),0)</f>
        <v>0</v>
      </c>
      <c r="AE285" s="17" cm="1">
        <f t="array" ref="AE285">IF($A285&lt;=time_horizon,INDEX(S$7:S$507,time_horizon-$A285+1),0)</f>
        <v>0</v>
      </c>
      <c r="AF285" s="17" cm="1">
        <f t="array" ref="AF285">IF($A285&lt;=time_horizon,INDEX(T$7:T$507,time_horizon-$A285+1),0)</f>
        <v>0</v>
      </c>
      <c r="AG285" s="17" cm="1">
        <f t="array" ref="AG285">IF($A285&lt;=time_horizon,INDEX(U$7:U$507,time_horizon-$A285+1),0)</f>
        <v>0</v>
      </c>
      <c r="AH285" s="17" cm="1">
        <f t="array" ref="AH285">IF($A285&lt;=time_horizon,INDEX(V$7:V$507,time_horizon-$A285+1),0)</f>
        <v>0</v>
      </c>
      <c r="AI285" s="17" cm="1">
        <f t="array" ref="AI285">IF($A285&lt;=time_horizon,INDEX(W$7:W$507,time_horizon-$A285+1),0)</f>
        <v>0</v>
      </c>
      <c r="AJ285" s="17">
        <f t="shared" si="58"/>
        <v>8.0822163213617543E-2</v>
      </c>
    </row>
    <row r="286" spans="1:36" x14ac:dyDescent="0.2">
      <c r="A286" s="96">
        <v>279</v>
      </c>
      <c r="B286" s="3">
        <f>inventory[[#This Row],[Integrated_rad_forcing]]</f>
        <v>5.1708664082216898E-10</v>
      </c>
      <c r="C286" s="3">
        <f>inventory[[#This Row],[Temp_change]]</f>
        <v>3.5222741907366771E-13</v>
      </c>
      <c r="E286" s="118">
        <f>inventory[[#This Row],[CO2_net]]+inventory[[#This Row],[CH4_net]]*GWP_CH4+inventory[[#This Row],[gas1_net]]*GWP_gas1+inventory[[#This Row],[gas2_net]]*GWP_gas2+inventory[[#This Row],[gas3_net]]*GWP_gas3</f>
        <v>4918.8111920297824</v>
      </c>
      <c r="F286" s="118">
        <f>inventory[[#This Row],[CO2_net]]+inventory[[#This Row],[CH4_net]]*GTP_CH4+inventory[[#This Row],[gas1_net]]*GTP_gas1+inventory[[#This Row],[gas2_net]]*GTP_gas2+inventory[[#This Row],[gas3_net]]*GTP_gas3</f>
        <v>2570.9331000621351</v>
      </c>
      <c r="G286" s="199">
        <f t="shared" si="59"/>
        <v>2524.5587637039193</v>
      </c>
      <c r="H286" s="200">
        <f t="shared" si="60"/>
        <v>684.38885739233194</v>
      </c>
      <c r="I286" s="201">
        <f t="shared" si="61"/>
        <v>5638.222373128795</v>
      </c>
      <c r="J286" s="201">
        <f t="shared" si="62"/>
        <v>644.47415268741383</v>
      </c>
      <c r="K286" s="199">
        <f>K285+(inventory[[#This Row],[CO2_flux]]*Z286+inventory[[#This Row],[CH4_flux]]*AA286+inventory[[#This Row],[Gas1_flux]]*AB286+inventory[[#This Row],[Gas2_flux]]*AC286+inventory[[#This Row],[Gas3_flux]]*AD286+inventory[[#This Row],[Other_radfor]])/AGWP_CO2</f>
        <v>217.55715512859908</v>
      </c>
      <c r="L286" s="201">
        <f>L285+(inventory[[#This Row],[CO2_flux]]*AE286+inventory[[#This Row],[CH4_flux]]*AF286+inventory[[#This Row],[Gas1_flux]]*AG286+inventory[[#This Row],[Gas2_flux]]*AH286+inventory[[#This Row],[Gas3_flux]]*AI286+inventory[[#This Row],[Other_radfor]]*AJ286)/AGTP_CO2</f>
        <v>312.57320143698166</v>
      </c>
      <c r="N286" s="16">
        <v>2.0482258058573477E-13</v>
      </c>
      <c r="O286" s="16">
        <v>2.6186858662223116E-12</v>
      </c>
      <c r="P286" s="16">
        <f t="shared" si="53"/>
        <v>3.8873291128858238E-11</v>
      </c>
      <c r="Q286" s="16">
        <f t="shared" si="63"/>
        <v>-3.5199999999999995E-12</v>
      </c>
      <c r="R286" s="182">
        <f t="shared" si="63"/>
        <v>-3.5199999999999995E-12</v>
      </c>
      <c r="S286" s="16">
        <v>5.1465978042911095E-16</v>
      </c>
      <c r="T286" s="16">
        <v>1.4313567379853327E-15</v>
      </c>
      <c r="U286" s="24">
        <f t="shared" si="54"/>
        <v>5.0203138531768385E-14</v>
      </c>
      <c r="V286" s="24">
        <f t="shared" si="55"/>
        <v>-1.8657986394025644E-15</v>
      </c>
      <c r="W286" s="24">
        <f t="shared" si="56"/>
        <v>1.0085472041762231E-14</v>
      </c>
      <c r="Y286" s="16">
        <f t="shared" si="57"/>
        <v>0</v>
      </c>
      <c r="Z286" s="187" cm="1">
        <f t="array" ref="Z286">IF($A286&lt;=time_horizon,INDEX(N$7:N$507,time_horizon-$A286+1),0)</f>
        <v>0</v>
      </c>
      <c r="AA286" s="184" cm="1">
        <f t="array" ref="AA286">IF($A286&lt;=time_horizon,INDEX(O$7:O$507,time_horizon-$A286+1),0)</f>
        <v>0</v>
      </c>
      <c r="AB286" s="184" cm="1">
        <f t="array" ref="AB286">IF($A286&lt;=time_horizon,INDEX(P$7:P$507,time_horizon-$A286+1),0)</f>
        <v>0</v>
      </c>
      <c r="AC286" s="184" cm="1">
        <f t="array" ref="AC286">IF($A286&lt;=time_horizon,INDEX(Q$7:Q$507,time_horizon-$A286+1),0)</f>
        <v>0</v>
      </c>
      <c r="AD286" s="185" cm="1">
        <f t="array" ref="AD286">IF($A286&lt;=time_horizon,INDEX(R$7:R$507,time_horizon-$A286+1),0)</f>
        <v>0</v>
      </c>
      <c r="AE286" s="17" cm="1">
        <f t="array" ref="AE286">IF($A286&lt;=time_horizon,INDEX(S$7:S$507,time_horizon-$A286+1),0)</f>
        <v>0</v>
      </c>
      <c r="AF286" s="17" cm="1">
        <f t="array" ref="AF286">IF($A286&lt;=time_horizon,INDEX(T$7:T$507,time_horizon-$A286+1),0)</f>
        <v>0</v>
      </c>
      <c r="AG286" s="17" cm="1">
        <f t="array" ref="AG286">IF($A286&lt;=time_horizon,INDEX(U$7:U$507,time_horizon-$A286+1),0)</f>
        <v>0</v>
      </c>
      <c r="AH286" s="17" cm="1">
        <f t="array" ref="AH286">IF($A286&lt;=time_horizon,INDEX(V$7:V$507,time_horizon-$A286+1),0)</f>
        <v>0</v>
      </c>
      <c r="AI286" s="17" cm="1">
        <f t="array" ref="AI286">IF($A286&lt;=time_horizon,INDEX(W$7:W$507,time_horizon-$A286+1),0)</f>
        <v>0</v>
      </c>
      <c r="AJ286" s="17">
        <f t="shared" si="58"/>
        <v>8.0822163213617543E-2</v>
      </c>
    </row>
    <row r="287" spans="1:36" x14ac:dyDescent="0.2">
      <c r="A287" s="96">
        <v>280</v>
      </c>
      <c r="B287" s="3">
        <f>inventory[[#This Row],[Integrated_rad_forcing]]</f>
        <v>5.1714482796156211E-10</v>
      </c>
      <c r="C287" s="3">
        <f>inventory[[#This Row],[Temp_change]]</f>
        <v>3.5096300819220914E-13</v>
      </c>
      <c r="E287" s="118">
        <f>inventory[[#This Row],[CO2_net]]+inventory[[#This Row],[CH4_net]]*GWP_CH4+inventory[[#This Row],[gas1_net]]*GWP_gas1+inventory[[#This Row],[gas2_net]]*GWP_gas2+inventory[[#This Row],[gas3_net]]*GWP_gas3</f>
        <v>4918.8111920297824</v>
      </c>
      <c r="F287" s="118">
        <f>inventory[[#This Row],[CO2_net]]+inventory[[#This Row],[CH4_net]]*GTP_CH4+inventory[[#This Row],[gas1_net]]*GTP_gas1+inventory[[#This Row],[gas2_net]]*GTP_gas2+inventory[[#This Row],[gas3_net]]*GTP_gas3</f>
        <v>2570.9331000621351</v>
      </c>
      <c r="G287" s="199">
        <f t="shared" si="59"/>
        <v>2517.7863462425644</v>
      </c>
      <c r="H287" s="200">
        <f t="shared" si="60"/>
        <v>682.04502215999548</v>
      </c>
      <c r="I287" s="201">
        <f t="shared" si="61"/>
        <v>5638.8568355288153</v>
      </c>
      <c r="J287" s="201">
        <f t="shared" si="62"/>
        <v>642.1606470165043</v>
      </c>
      <c r="K287" s="199">
        <f>K286+(inventory[[#This Row],[CO2_flux]]*Z287+inventory[[#This Row],[CH4_flux]]*AA287+inventory[[#This Row],[Gas1_flux]]*AB287+inventory[[#This Row],[Gas2_flux]]*AC287+inventory[[#This Row],[Gas3_flux]]*AD287+inventory[[#This Row],[Other_radfor]])/AGWP_CO2</f>
        <v>217.55715512859908</v>
      </c>
      <c r="L287" s="201">
        <f>L286+(inventory[[#This Row],[CO2_flux]]*AE287+inventory[[#This Row],[CH4_flux]]*AF287+inventory[[#This Row],[Gas1_flux]]*AG287+inventory[[#This Row],[Gas2_flux]]*AH287+inventory[[#This Row],[Gas3_flux]]*AI287+inventory[[#This Row],[Other_radfor]]*AJ287)/AGTP_CO2</f>
        <v>312.57320143698166</v>
      </c>
      <c r="N287" s="16">
        <v>2.0539662896072445E-13</v>
      </c>
      <c r="O287" s="16">
        <v>2.6186858662566392E-12</v>
      </c>
      <c r="P287" s="16">
        <f t="shared" si="53"/>
        <v>3.8908714196041713E-11</v>
      </c>
      <c r="Q287" s="16">
        <f t="shared" ref="Q287:R306" si="64">A_gas2*life_gas2*(1-EXP(-$A287/life_gas2))</f>
        <v>-3.5199999999999995E-12</v>
      </c>
      <c r="R287" s="182">
        <f t="shared" si="64"/>
        <v>-3.5199999999999995E-12</v>
      </c>
      <c r="S287" s="16">
        <v>5.1457454682497416E-16</v>
      </c>
      <c r="T287" s="16">
        <v>1.4278656205144311E-15</v>
      </c>
      <c r="U287" s="24">
        <f t="shared" si="54"/>
        <v>4.997807519564719E-14</v>
      </c>
      <c r="V287" s="24">
        <f t="shared" si="55"/>
        <v>-1.8612479132723848E-15</v>
      </c>
      <c r="W287" s="24">
        <f t="shared" si="56"/>
        <v>1.0050645637904226E-14</v>
      </c>
      <c r="Y287" s="16">
        <f t="shared" si="57"/>
        <v>0</v>
      </c>
      <c r="Z287" s="187" cm="1">
        <f t="array" ref="Z287">IF($A287&lt;=time_horizon,INDEX(N$7:N$507,time_horizon-$A287+1),0)</f>
        <v>0</v>
      </c>
      <c r="AA287" s="184" cm="1">
        <f t="array" ref="AA287">IF($A287&lt;=time_horizon,INDEX(O$7:O$507,time_horizon-$A287+1),0)</f>
        <v>0</v>
      </c>
      <c r="AB287" s="184" cm="1">
        <f t="array" ref="AB287">IF($A287&lt;=time_horizon,INDEX(P$7:P$507,time_horizon-$A287+1),0)</f>
        <v>0</v>
      </c>
      <c r="AC287" s="184" cm="1">
        <f t="array" ref="AC287">IF($A287&lt;=time_horizon,INDEX(Q$7:Q$507,time_horizon-$A287+1),0)</f>
        <v>0</v>
      </c>
      <c r="AD287" s="185" cm="1">
        <f t="array" ref="AD287">IF($A287&lt;=time_horizon,INDEX(R$7:R$507,time_horizon-$A287+1),0)</f>
        <v>0</v>
      </c>
      <c r="AE287" s="17" cm="1">
        <f t="array" ref="AE287">IF($A287&lt;=time_horizon,INDEX(S$7:S$507,time_horizon-$A287+1),0)</f>
        <v>0</v>
      </c>
      <c r="AF287" s="17" cm="1">
        <f t="array" ref="AF287">IF($A287&lt;=time_horizon,INDEX(T$7:T$507,time_horizon-$A287+1),0)</f>
        <v>0</v>
      </c>
      <c r="AG287" s="17" cm="1">
        <f t="array" ref="AG287">IF($A287&lt;=time_horizon,INDEX(U$7:U$507,time_horizon-$A287+1),0)</f>
        <v>0</v>
      </c>
      <c r="AH287" s="17" cm="1">
        <f t="array" ref="AH287">IF($A287&lt;=time_horizon,INDEX(V$7:V$507,time_horizon-$A287+1),0)</f>
        <v>0</v>
      </c>
      <c r="AI287" s="17" cm="1">
        <f t="array" ref="AI287">IF($A287&lt;=time_horizon,INDEX(W$7:W$507,time_horizon-$A287+1),0)</f>
        <v>0</v>
      </c>
      <c r="AJ287" s="17">
        <f t="shared" si="58"/>
        <v>8.0822163213617543E-2</v>
      </c>
    </row>
    <row r="288" spans="1:36" x14ac:dyDescent="0.2">
      <c r="A288" s="96">
        <v>281</v>
      </c>
      <c r="B288" s="3">
        <f>inventory[[#This Row],[Integrated_rad_forcing]]</f>
        <v>5.172022522254271E-10</v>
      </c>
      <c r="C288" s="3">
        <f>inventory[[#This Row],[Temp_change]]</f>
        <v>3.4970923877169598E-13</v>
      </c>
      <c r="E288" s="118">
        <f>inventory[[#This Row],[CO2_net]]+inventory[[#This Row],[CH4_net]]*GWP_CH4+inventory[[#This Row],[gas1_net]]*GWP_gas1+inventory[[#This Row],[gas2_net]]*GWP_gas2+inventory[[#This Row],[gas3_net]]*GWP_gas3</f>
        <v>4918.8111920297824</v>
      </c>
      <c r="F288" s="118">
        <f>inventory[[#This Row],[CO2_net]]+inventory[[#This Row],[CH4_net]]*GTP_CH4+inventory[[#This Row],[gas1_net]]*GTP_gas1+inventory[[#This Row],[gas2_net]]*GTP_gas2+inventory[[#This Row],[gas3_net]]*GTP_gas3</f>
        <v>2570.9331000621351</v>
      </c>
      <c r="G288" s="199">
        <f t="shared" si="59"/>
        <v>2511.0540160049713</v>
      </c>
      <c r="H288" s="200">
        <f t="shared" si="60"/>
        <v>679.72129384617972</v>
      </c>
      <c r="I288" s="201">
        <f t="shared" si="61"/>
        <v>5639.4829796673866</v>
      </c>
      <c r="J288" s="201">
        <f t="shared" si="62"/>
        <v>639.86661213677894</v>
      </c>
      <c r="K288" s="199">
        <f>K287+(inventory[[#This Row],[CO2_flux]]*Z288+inventory[[#This Row],[CH4_flux]]*AA288+inventory[[#This Row],[Gas1_flux]]*AB288+inventory[[#This Row],[Gas2_flux]]*AC288+inventory[[#This Row],[Gas3_flux]]*AD288+inventory[[#This Row],[Other_radfor]])/AGWP_CO2</f>
        <v>217.55715512859908</v>
      </c>
      <c r="L288" s="201">
        <f>L287+(inventory[[#This Row],[CO2_flux]]*AE288+inventory[[#This Row],[CH4_flux]]*AF288+inventory[[#This Row],[Gas1_flux]]*AG288+inventory[[#This Row],[Gas2_flux]]*AH288+inventory[[#This Row],[Gas3_flux]]*AI288+inventory[[#This Row],[Other_radfor]]*AJ288)/AGTP_CO2</f>
        <v>312.57320143698166</v>
      </c>
      <c r="N288" s="16">
        <v>2.0597018181563607E-13</v>
      </c>
      <c r="O288" s="16">
        <v>2.6186858662883071E-12</v>
      </c>
      <c r="P288" s="16">
        <f t="shared" si="53"/>
        <v>3.8943845716999728E-11</v>
      </c>
      <c r="Q288" s="16">
        <f t="shared" si="64"/>
        <v>-3.5199999999999995E-12</v>
      </c>
      <c r="R288" s="182">
        <f t="shared" si="64"/>
        <v>-3.5199999999999995E-12</v>
      </c>
      <c r="S288" s="16">
        <v>5.1448916186350172E-16</v>
      </c>
      <c r="T288" s="16">
        <v>1.4243830183635151E-15</v>
      </c>
      <c r="U288" s="24">
        <f t="shared" si="54"/>
        <v>4.9754405371469777E-14</v>
      </c>
      <c r="V288" s="24">
        <f t="shared" si="55"/>
        <v>-1.8567082864687329E-15</v>
      </c>
      <c r="W288" s="24">
        <f t="shared" si="56"/>
        <v>1.0016128952002437E-14</v>
      </c>
      <c r="Y288" s="16">
        <f t="shared" si="57"/>
        <v>0</v>
      </c>
      <c r="Z288" s="187" cm="1">
        <f t="array" ref="Z288">IF($A288&lt;=time_horizon,INDEX(N$7:N$507,time_horizon-$A288+1),0)</f>
        <v>0</v>
      </c>
      <c r="AA288" s="184" cm="1">
        <f t="array" ref="AA288">IF($A288&lt;=time_horizon,INDEX(O$7:O$507,time_horizon-$A288+1),0)</f>
        <v>0</v>
      </c>
      <c r="AB288" s="184" cm="1">
        <f t="array" ref="AB288">IF($A288&lt;=time_horizon,INDEX(P$7:P$507,time_horizon-$A288+1),0)</f>
        <v>0</v>
      </c>
      <c r="AC288" s="184" cm="1">
        <f t="array" ref="AC288">IF($A288&lt;=time_horizon,INDEX(Q$7:Q$507,time_horizon-$A288+1),0)</f>
        <v>0</v>
      </c>
      <c r="AD288" s="185" cm="1">
        <f t="array" ref="AD288">IF($A288&lt;=time_horizon,INDEX(R$7:R$507,time_horizon-$A288+1),0)</f>
        <v>0</v>
      </c>
      <c r="AE288" s="17" cm="1">
        <f t="array" ref="AE288">IF($A288&lt;=time_horizon,INDEX(S$7:S$507,time_horizon-$A288+1),0)</f>
        <v>0</v>
      </c>
      <c r="AF288" s="17" cm="1">
        <f t="array" ref="AF288">IF($A288&lt;=time_horizon,INDEX(T$7:T$507,time_horizon-$A288+1),0)</f>
        <v>0</v>
      </c>
      <c r="AG288" s="17" cm="1">
        <f t="array" ref="AG288">IF($A288&lt;=time_horizon,INDEX(U$7:U$507,time_horizon-$A288+1),0)</f>
        <v>0</v>
      </c>
      <c r="AH288" s="17" cm="1">
        <f t="array" ref="AH288">IF($A288&lt;=time_horizon,INDEX(V$7:V$507,time_horizon-$A288+1),0)</f>
        <v>0</v>
      </c>
      <c r="AI288" s="17" cm="1">
        <f t="array" ref="AI288">IF($A288&lt;=time_horizon,INDEX(W$7:W$507,time_horizon-$A288+1),0)</f>
        <v>0</v>
      </c>
      <c r="AJ288" s="17">
        <f t="shared" si="58"/>
        <v>8.0822163213617543E-2</v>
      </c>
    </row>
    <row r="289" spans="1:36" x14ac:dyDescent="0.2">
      <c r="A289" s="96">
        <v>282</v>
      </c>
      <c r="B289" s="3">
        <f>inventory[[#This Row],[Integrated_rad_forcing]]</f>
        <v>5.1725892634883969E-10</v>
      </c>
      <c r="C289" s="3">
        <f>inventory[[#This Row],[Temp_change]]</f>
        <v>3.4846593034999231E-13</v>
      </c>
      <c r="E289" s="118">
        <f>inventory[[#This Row],[CO2_net]]+inventory[[#This Row],[CH4_net]]*GWP_CH4+inventory[[#This Row],[gas1_net]]*GWP_gas1+inventory[[#This Row],[gas2_net]]*GWP_gas2+inventory[[#This Row],[gas3_net]]*GWP_gas3</f>
        <v>4918.8111920297824</v>
      </c>
      <c r="F289" s="118">
        <f>inventory[[#This Row],[CO2_net]]+inventory[[#This Row],[CH4_net]]*GTP_CH4+inventory[[#This Row],[gas1_net]]*GTP_gas1+inventory[[#This Row],[gas2_net]]*GTP_gas2+inventory[[#This Row],[gas3_net]]*GTP_gas3</f>
        <v>2570.9331000621351</v>
      </c>
      <c r="G289" s="199">
        <f t="shared" si="59"/>
        <v>2504.3614351361471</v>
      </c>
      <c r="H289" s="200">
        <f t="shared" si="60"/>
        <v>677.41733187676539</v>
      </c>
      <c r="I289" s="201">
        <f t="shared" si="61"/>
        <v>5640.100944405548</v>
      </c>
      <c r="J289" s="201">
        <f t="shared" si="62"/>
        <v>637.59171785480089</v>
      </c>
      <c r="K289" s="199">
        <f>K288+(inventory[[#This Row],[CO2_flux]]*Z289+inventory[[#This Row],[CH4_flux]]*AA289+inventory[[#This Row],[Gas1_flux]]*AB289+inventory[[#This Row],[Gas2_flux]]*AC289+inventory[[#This Row],[Gas3_flux]]*AD289+inventory[[#This Row],[Other_radfor]])/AGWP_CO2</f>
        <v>217.55715512859908</v>
      </c>
      <c r="L289" s="201">
        <f>L288+(inventory[[#This Row],[CO2_flux]]*AE289+inventory[[#This Row],[CH4_flux]]*AF289+inventory[[#This Row],[Gas1_flux]]*AG289+inventory[[#This Row],[Gas2_flux]]*AH289+inventory[[#This Row],[Gas3_flux]]*AI289+inventory[[#This Row],[Other_radfor]]*AJ289)/AGTP_CO2</f>
        <v>312.57320143698166</v>
      </c>
      <c r="N289" s="16">
        <v>2.0654324056092942E-13</v>
      </c>
      <c r="O289" s="16">
        <v>2.6186858663175214E-12</v>
      </c>
      <c r="P289" s="16">
        <f t="shared" si="53"/>
        <v>3.8978688091276075E-11</v>
      </c>
      <c r="Q289" s="16">
        <f t="shared" si="64"/>
        <v>-3.5199999999999995E-12</v>
      </c>
      <c r="R289" s="182">
        <f t="shared" si="64"/>
        <v>-3.5199999999999995E-12</v>
      </c>
      <c r="S289" s="16">
        <v>5.1440362381130315E-16</v>
      </c>
      <c r="T289" s="16">
        <v>1.420908910732256E-15</v>
      </c>
      <c r="U289" s="24">
        <f t="shared" si="54"/>
        <v>4.9532118709214544E-14</v>
      </c>
      <c r="V289" s="24">
        <f t="shared" si="55"/>
        <v>-1.8521797319200931E-15</v>
      </c>
      <c r="W289" s="24">
        <f t="shared" si="56"/>
        <v>9.9819162887266659E-15</v>
      </c>
      <c r="Y289" s="16">
        <f t="shared" si="57"/>
        <v>0</v>
      </c>
      <c r="Z289" s="187" cm="1">
        <f t="array" ref="Z289">IF($A289&lt;=time_horizon,INDEX(N$7:N$507,time_horizon-$A289+1),0)</f>
        <v>0</v>
      </c>
      <c r="AA289" s="184" cm="1">
        <f t="array" ref="AA289">IF($A289&lt;=time_horizon,INDEX(O$7:O$507,time_horizon-$A289+1),0)</f>
        <v>0</v>
      </c>
      <c r="AB289" s="184" cm="1">
        <f t="array" ref="AB289">IF($A289&lt;=time_horizon,INDEX(P$7:P$507,time_horizon-$A289+1),0)</f>
        <v>0</v>
      </c>
      <c r="AC289" s="184" cm="1">
        <f t="array" ref="AC289">IF($A289&lt;=time_horizon,INDEX(Q$7:Q$507,time_horizon-$A289+1),0)</f>
        <v>0</v>
      </c>
      <c r="AD289" s="185" cm="1">
        <f t="array" ref="AD289">IF($A289&lt;=time_horizon,INDEX(R$7:R$507,time_horizon-$A289+1),0)</f>
        <v>0</v>
      </c>
      <c r="AE289" s="17" cm="1">
        <f t="array" ref="AE289">IF($A289&lt;=time_horizon,INDEX(S$7:S$507,time_horizon-$A289+1),0)</f>
        <v>0</v>
      </c>
      <c r="AF289" s="17" cm="1">
        <f t="array" ref="AF289">IF($A289&lt;=time_horizon,INDEX(T$7:T$507,time_horizon-$A289+1),0)</f>
        <v>0</v>
      </c>
      <c r="AG289" s="17" cm="1">
        <f t="array" ref="AG289">IF($A289&lt;=time_horizon,INDEX(U$7:U$507,time_horizon-$A289+1),0)</f>
        <v>0</v>
      </c>
      <c r="AH289" s="17" cm="1">
        <f t="array" ref="AH289">IF($A289&lt;=time_horizon,INDEX(V$7:V$507,time_horizon-$A289+1),0)</f>
        <v>0</v>
      </c>
      <c r="AI289" s="17" cm="1">
        <f t="array" ref="AI289">IF($A289&lt;=time_horizon,INDEX(W$7:W$507,time_horizon-$A289+1),0)</f>
        <v>0</v>
      </c>
      <c r="AJ289" s="17">
        <f t="shared" si="58"/>
        <v>8.0822163213617543E-2</v>
      </c>
    </row>
    <row r="290" spans="1:36" x14ac:dyDescent="0.2">
      <c r="A290" s="96">
        <v>283</v>
      </c>
      <c r="B290" s="3">
        <f>inventory[[#This Row],[Integrated_rad_forcing]]</f>
        <v>5.1731486282003633E-10</v>
      </c>
      <c r="C290" s="3">
        <f>inventory[[#This Row],[Temp_change]]</f>
        <v>3.4723290620529654E-13</v>
      </c>
      <c r="E290" s="118">
        <f>inventory[[#This Row],[CO2_net]]+inventory[[#This Row],[CH4_net]]*GWP_CH4+inventory[[#This Row],[gas1_net]]*GWP_gas1+inventory[[#This Row],[gas2_net]]*GWP_gas2+inventory[[#This Row],[gas3_net]]*GWP_gas3</f>
        <v>4918.8111920297824</v>
      </c>
      <c r="F290" s="118">
        <f>inventory[[#This Row],[CO2_net]]+inventory[[#This Row],[CH4_net]]*GTP_CH4+inventory[[#This Row],[gas1_net]]*GTP_gas1+inventory[[#This Row],[gas2_net]]*GTP_gas2+inventory[[#This Row],[gas3_net]]*GTP_gas3</f>
        <v>2570.9331000621351</v>
      </c>
      <c r="G290" s="199">
        <f t="shared" si="59"/>
        <v>2497.70826917567</v>
      </c>
      <c r="H290" s="200">
        <f t="shared" si="60"/>
        <v>675.13280260850536</v>
      </c>
      <c r="I290" s="201">
        <f t="shared" si="61"/>
        <v>5640.7108659128471</v>
      </c>
      <c r="J290" s="201">
        <f t="shared" si="62"/>
        <v>635.33564082086127</v>
      </c>
      <c r="K290" s="199">
        <f>K289+(inventory[[#This Row],[CO2_flux]]*Z290+inventory[[#This Row],[CH4_flux]]*AA290+inventory[[#This Row],[Gas1_flux]]*AB290+inventory[[#This Row],[Gas2_flux]]*AC290+inventory[[#This Row],[Gas3_flux]]*AD290+inventory[[#This Row],[Other_radfor]])/AGWP_CO2</f>
        <v>217.55715512859908</v>
      </c>
      <c r="L290" s="201">
        <f>L289+(inventory[[#This Row],[CO2_flux]]*AE290+inventory[[#This Row],[CH4_flux]]*AF290+inventory[[#This Row],[Gas1_flux]]*AG290+inventory[[#This Row],[Gas2_flux]]*AH290+inventory[[#This Row],[Gas3_flux]]*AI290+inventory[[#This Row],[Other_radfor]]*AJ290)/AGTP_CO2</f>
        <v>312.57320143698166</v>
      </c>
      <c r="N290" s="16">
        <v>2.0711580659929035E-13</v>
      </c>
      <c r="O290" s="16">
        <v>2.6186858663444722E-12</v>
      </c>
      <c r="P290" s="16">
        <f t="shared" si="53"/>
        <v>3.9013243698665361E-11</v>
      </c>
      <c r="Q290" s="16">
        <f t="shared" si="64"/>
        <v>-3.5199999999999995E-12</v>
      </c>
      <c r="R290" s="182">
        <f t="shared" si="64"/>
        <v>-3.5199999999999995E-12</v>
      </c>
      <c r="S290" s="16">
        <v>5.1431793102585959E-16</v>
      </c>
      <c r="T290" s="16">
        <v>1.41744327687348E-15</v>
      </c>
      <c r="U290" s="24">
        <f t="shared" si="54"/>
        <v>4.9311204941315089E-14</v>
      </c>
      <c r="V290" s="24">
        <f t="shared" si="55"/>
        <v>-1.8476622226209775E-15</v>
      </c>
      <c r="W290" s="24">
        <f t="shared" si="56"/>
        <v>9.9480020752030311E-15</v>
      </c>
      <c r="Y290" s="16">
        <f t="shared" si="57"/>
        <v>0</v>
      </c>
      <c r="Z290" s="187" cm="1">
        <f t="array" ref="Z290">IF($A290&lt;=time_horizon,INDEX(N$7:N$507,time_horizon-$A290+1),0)</f>
        <v>0</v>
      </c>
      <c r="AA290" s="184" cm="1">
        <f t="array" ref="AA290">IF($A290&lt;=time_horizon,INDEX(O$7:O$507,time_horizon-$A290+1),0)</f>
        <v>0</v>
      </c>
      <c r="AB290" s="184" cm="1">
        <f t="array" ref="AB290">IF($A290&lt;=time_horizon,INDEX(P$7:P$507,time_horizon-$A290+1),0)</f>
        <v>0</v>
      </c>
      <c r="AC290" s="184" cm="1">
        <f t="array" ref="AC290">IF($A290&lt;=time_horizon,INDEX(Q$7:Q$507,time_horizon-$A290+1),0)</f>
        <v>0</v>
      </c>
      <c r="AD290" s="185" cm="1">
        <f t="array" ref="AD290">IF($A290&lt;=time_horizon,INDEX(R$7:R$507,time_horizon-$A290+1),0)</f>
        <v>0</v>
      </c>
      <c r="AE290" s="17" cm="1">
        <f t="array" ref="AE290">IF($A290&lt;=time_horizon,INDEX(S$7:S$507,time_horizon-$A290+1),0)</f>
        <v>0</v>
      </c>
      <c r="AF290" s="17" cm="1">
        <f t="array" ref="AF290">IF($A290&lt;=time_horizon,INDEX(T$7:T$507,time_horizon-$A290+1),0)</f>
        <v>0</v>
      </c>
      <c r="AG290" s="17" cm="1">
        <f t="array" ref="AG290">IF($A290&lt;=time_horizon,INDEX(U$7:U$507,time_horizon-$A290+1),0)</f>
        <v>0</v>
      </c>
      <c r="AH290" s="17" cm="1">
        <f t="array" ref="AH290">IF($A290&lt;=time_horizon,INDEX(V$7:V$507,time_horizon-$A290+1),0)</f>
        <v>0</v>
      </c>
      <c r="AI290" s="17" cm="1">
        <f t="array" ref="AI290">IF($A290&lt;=time_horizon,INDEX(W$7:W$507,time_horizon-$A290+1),0)</f>
        <v>0</v>
      </c>
      <c r="AJ290" s="17">
        <f t="shared" si="58"/>
        <v>8.0822163213617543E-2</v>
      </c>
    </row>
    <row r="291" spans="1:36" x14ac:dyDescent="0.2">
      <c r="A291" s="96">
        <v>284</v>
      </c>
      <c r="B291" s="3">
        <f>inventory[[#This Row],[Integrated_rad_forcing]]</f>
        <v>5.1737007388556817E-10</v>
      </c>
      <c r="C291" s="3">
        <f>inventory[[#This Row],[Temp_change]]</f>
        <v>3.4600999327527437E-13</v>
      </c>
      <c r="E291" s="118">
        <f>inventory[[#This Row],[CO2_net]]+inventory[[#This Row],[CH4_net]]*GWP_CH4+inventory[[#This Row],[gas1_net]]*GWP_gas1+inventory[[#This Row],[gas2_net]]*GWP_gas2+inventory[[#This Row],[gas3_net]]*GWP_gas3</f>
        <v>4918.8111920297824</v>
      </c>
      <c r="F291" s="118">
        <f>inventory[[#This Row],[CO2_net]]+inventory[[#This Row],[CH4_net]]*GTP_CH4+inventory[[#This Row],[gas1_net]]*GTP_gas1+inventory[[#This Row],[gas2_net]]*GTP_gas2+inventory[[#This Row],[gas3_net]]*GTP_gas3</f>
        <v>2570.9331000621351</v>
      </c>
      <c r="G291" s="199">
        <f t="shared" si="59"/>
        <v>2491.0941870222059</v>
      </c>
      <c r="H291" s="200">
        <f t="shared" si="60"/>
        <v>672.8673791826451</v>
      </c>
      <c r="I291" s="201">
        <f t="shared" si="61"/>
        <v>5641.3128777235388</v>
      </c>
      <c r="J291" s="201">
        <f t="shared" si="62"/>
        <v>633.09806438101657</v>
      </c>
      <c r="K291" s="199">
        <f>K290+(inventory[[#This Row],[CO2_flux]]*Z291+inventory[[#This Row],[CH4_flux]]*AA291+inventory[[#This Row],[Gas1_flux]]*AB291+inventory[[#This Row],[Gas2_flux]]*AC291+inventory[[#This Row],[Gas3_flux]]*AD291+inventory[[#This Row],[Other_radfor]])/AGWP_CO2</f>
        <v>217.55715512859908</v>
      </c>
      <c r="L291" s="201">
        <f>L290+(inventory[[#This Row],[CO2_flux]]*AE291+inventory[[#This Row],[CH4_flux]]*AF291+inventory[[#This Row],[Gas1_flux]]*AG291+inventory[[#This Row],[Gas2_flux]]*AH291+inventory[[#This Row],[Gas3_flux]]*AI291+inventory[[#This Row],[Other_radfor]]*AJ291)/AGTP_CO2</f>
        <v>312.57320143698166</v>
      </c>
      <c r="N291" s="16">
        <v>2.0768788132576388E-13</v>
      </c>
      <c r="O291" s="16">
        <v>2.6186858663693349E-12</v>
      </c>
      <c r="P291" s="16">
        <f t="shared" si="53"/>
        <v>3.9047514899375492E-11</v>
      </c>
      <c r="Q291" s="16">
        <f t="shared" si="64"/>
        <v>-3.5199999999999995E-12</v>
      </c>
      <c r="R291" s="182">
        <f t="shared" si="64"/>
        <v>-3.5199999999999995E-12</v>
      </c>
      <c r="S291" s="16">
        <v>5.1423208195288719E-16</v>
      </c>
      <c r="T291" s="16">
        <v>1.4139860960928501E-15</v>
      </c>
      <c r="U291" s="24">
        <f t="shared" si="54"/>
        <v>4.9091653881988341E-14</v>
      </c>
      <c r="V291" s="24">
        <f t="shared" si="55"/>
        <v>-1.8431557316317648E-15</v>
      </c>
      <c r="W291" s="24">
        <f t="shared" si="56"/>
        <v>9.9143808583293384E-15</v>
      </c>
      <c r="Y291" s="16">
        <f t="shared" si="57"/>
        <v>0</v>
      </c>
      <c r="Z291" s="187" cm="1">
        <f t="array" ref="Z291">IF($A291&lt;=time_horizon,INDEX(N$7:N$507,time_horizon-$A291+1),0)</f>
        <v>0</v>
      </c>
      <c r="AA291" s="184" cm="1">
        <f t="array" ref="AA291">IF($A291&lt;=time_horizon,INDEX(O$7:O$507,time_horizon-$A291+1),0)</f>
        <v>0</v>
      </c>
      <c r="AB291" s="184" cm="1">
        <f t="array" ref="AB291">IF($A291&lt;=time_horizon,INDEX(P$7:P$507,time_horizon-$A291+1),0)</f>
        <v>0</v>
      </c>
      <c r="AC291" s="184" cm="1">
        <f t="array" ref="AC291">IF($A291&lt;=time_horizon,INDEX(Q$7:Q$507,time_horizon-$A291+1),0)</f>
        <v>0</v>
      </c>
      <c r="AD291" s="185" cm="1">
        <f t="array" ref="AD291">IF($A291&lt;=time_horizon,INDEX(R$7:R$507,time_horizon-$A291+1),0)</f>
        <v>0</v>
      </c>
      <c r="AE291" s="17" cm="1">
        <f t="array" ref="AE291">IF($A291&lt;=time_horizon,INDEX(S$7:S$507,time_horizon-$A291+1),0)</f>
        <v>0</v>
      </c>
      <c r="AF291" s="17" cm="1">
        <f t="array" ref="AF291">IF($A291&lt;=time_horizon,INDEX(T$7:T$507,time_horizon-$A291+1),0)</f>
        <v>0</v>
      </c>
      <c r="AG291" s="17" cm="1">
        <f t="array" ref="AG291">IF($A291&lt;=time_horizon,INDEX(U$7:U$507,time_horizon-$A291+1),0)</f>
        <v>0</v>
      </c>
      <c r="AH291" s="17" cm="1">
        <f t="array" ref="AH291">IF($A291&lt;=time_horizon,INDEX(V$7:V$507,time_horizon-$A291+1),0)</f>
        <v>0</v>
      </c>
      <c r="AI291" s="17" cm="1">
        <f t="array" ref="AI291">IF($A291&lt;=time_horizon,INDEX(W$7:W$507,time_horizon-$A291+1),0)</f>
        <v>0</v>
      </c>
      <c r="AJ291" s="17">
        <f t="shared" si="58"/>
        <v>8.0822163213617543E-2</v>
      </c>
    </row>
    <row r="292" spans="1:36" x14ac:dyDescent="0.2">
      <c r="A292" s="96">
        <v>285</v>
      </c>
      <c r="B292" s="3">
        <f>inventory[[#This Row],[Integrated_rad_forcing]]</f>
        <v>5.1742457155534289E-10</v>
      </c>
      <c r="C292" s="3">
        <f>inventory[[#This Row],[Temp_change]]</f>
        <v>3.4479702207796046E-13</v>
      </c>
      <c r="E292" s="118">
        <f>inventory[[#This Row],[CO2_net]]+inventory[[#This Row],[CH4_net]]*GWP_CH4+inventory[[#This Row],[gas1_net]]*GWP_gas1+inventory[[#This Row],[gas2_net]]*GWP_gas2+inventory[[#This Row],[gas3_net]]*GWP_gas3</f>
        <v>4918.8111920297824</v>
      </c>
      <c r="F292" s="118">
        <f>inventory[[#This Row],[CO2_net]]+inventory[[#This Row],[CH4_net]]*GTP_CH4+inventory[[#This Row],[gas1_net]]*GTP_gas1+inventory[[#This Row],[gas2_net]]*GTP_gas2+inventory[[#This Row],[gas3_net]]*GTP_gas3</f>
        <v>2570.9331000621351</v>
      </c>
      <c r="G292" s="199">
        <f t="shared" si="59"/>
        <v>2484.5188608983217</v>
      </c>
      <c r="H292" s="200">
        <f t="shared" si="60"/>
        <v>670.62074138163121</v>
      </c>
      <c r="I292" s="201">
        <f t="shared" si="61"/>
        <v>5641.9071107915579</v>
      </c>
      <c r="J292" s="201">
        <f t="shared" si="62"/>
        <v>630.87867843236154</v>
      </c>
      <c r="K292" s="199">
        <f>K291+(inventory[[#This Row],[CO2_flux]]*Z292+inventory[[#This Row],[CH4_flux]]*AA292+inventory[[#This Row],[Gas1_flux]]*AB292+inventory[[#This Row],[Gas2_flux]]*AC292+inventory[[#This Row],[Gas3_flux]]*AD292+inventory[[#This Row],[Other_radfor]])/AGWP_CO2</f>
        <v>217.55715512859908</v>
      </c>
      <c r="L292" s="201">
        <f>L291+(inventory[[#This Row],[CO2_flux]]*AE292+inventory[[#This Row],[CH4_flux]]*AF292+inventory[[#This Row],[Gas1_flux]]*AG292+inventory[[#This Row],[Gas2_flux]]*AH292+inventory[[#This Row],[Gas3_flux]]*AI292+inventory[[#This Row],[Other_radfor]]*AJ292)/AGTP_CO2</f>
        <v>312.57320143698166</v>
      </c>
      <c r="N292" s="16">
        <v>2.0825946612788397E-13</v>
      </c>
      <c r="O292" s="16">
        <v>2.618685866392271E-12</v>
      </c>
      <c r="P292" s="16">
        <f t="shared" si="53"/>
        <v>3.9081504034188917E-11</v>
      </c>
      <c r="Q292" s="16">
        <f t="shared" si="64"/>
        <v>-3.5199999999999995E-12</v>
      </c>
      <c r="R292" s="182">
        <f t="shared" si="64"/>
        <v>-3.5199999999999995E-12</v>
      </c>
      <c r="S292" s="16">
        <v>5.1414607512377297E-16</v>
      </c>
      <c r="T292" s="16">
        <v>1.4105373477485653E-15</v>
      </c>
      <c r="U292" s="24">
        <f t="shared" si="54"/>
        <v>4.8873455426568003E-14</v>
      </c>
      <c r="V292" s="24">
        <f t="shared" si="55"/>
        <v>-1.8386602320785417E-15</v>
      </c>
      <c r="W292" s="24">
        <f t="shared" si="56"/>
        <v>9.8810473021494349E-15</v>
      </c>
      <c r="Y292" s="16">
        <f t="shared" si="57"/>
        <v>0</v>
      </c>
      <c r="Z292" s="187" cm="1">
        <f t="array" ref="Z292">IF($A292&lt;=time_horizon,INDEX(N$7:N$507,time_horizon-$A292+1),0)</f>
        <v>0</v>
      </c>
      <c r="AA292" s="184" cm="1">
        <f t="array" ref="AA292">IF($A292&lt;=time_horizon,INDEX(O$7:O$507,time_horizon-$A292+1),0)</f>
        <v>0</v>
      </c>
      <c r="AB292" s="184" cm="1">
        <f t="array" ref="AB292">IF($A292&lt;=time_horizon,INDEX(P$7:P$507,time_horizon-$A292+1),0)</f>
        <v>0</v>
      </c>
      <c r="AC292" s="184" cm="1">
        <f t="array" ref="AC292">IF($A292&lt;=time_horizon,INDEX(Q$7:Q$507,time_horizon-$A292+1),0)</f>
        <v>0</v>
      </c>
      <c r="AD292" s="185" cm="1">
        <f t="array" ref="AD292">IF($A292&lt;=time_horizon,INDEX(R$7:R$507,time_horizon-$A292+1),0)</f>
        <v>0</v>
      </c>
      <c r="AE292" s="17" cm="1">
        <f t="array" ref="AE292">IF($A292&lt;=time_horizon,INDEX(S$7:S$507,time_horizon-$A292+1),0)</f>
        <v>0</v>
      </c>
      <c r="AF292" s="17" cm="1">
        <f t="array" ref="AF292">IF($A292&lt;=time_horizon,INDEX(T$7:T$507,time_horizon-$A292+1),0)</f>
        <v>0</v>
      </c>
      <c r="AG292" s="17" cm="1">
        <f t="array" ref="AG292">IF($A292&lt;=time_horizon,INDEX(U$7:U$507,time_horizon-$A292+1),0)</f>
        <v>0</v>
      </c>
      <c r="AH292" s="17" cm="1">
        <f t="array" ref="AH292">IF($A292&lt;=time_horizon,INDEX(V$7:V$507,time_horizon-$A292+1),0)</f>
        <v>0</v>
      </c>
      <c r="AI292" s="17" cm="1">
        <f t="array" ref="AI292">IF($A292&lt;=time_horizon,INDEX(W$7:W$507,time_horizon-$A292+1),0)</f>
        <v>0</v>
      </c>
      <c r="AJ292" s="17">
        <f t="shared" si="58"/>
        <v>8.0822163213617543E-2</v>
      </c>
    </row>
    <row r="293" spans="1:36" x14ac:dyDescent="0.2">
      <c r="A293" s="96">
        <v>286</v>
      </c>
      <c r="B293" s="3">
        <f>inventory[[#This Row],[Integrated_rad_forcing]]</f>
        <v>5.1747836760755837E-10</v>
      </c>
      <c r="C293" s="3">
        <f>inventory[[#This Row],[Temp_change]]</f>
        <v>3.4359382663438781E-13</v>
      </c>
      <c r="E293" s="118">
        <f>inventory[[#This Row],[CO2_net]]+inventory[[#This Row],[CH4_net]]*GWP_CH4+inventory[[#This Row],[gas1_net]]*GWP_gas1+inventory[[#This Row],[gas2_net]]*GWP_gas2+inventory[[#This Row],[gas3_net]]*GWP_gas3</f>
        <v>4918.8111920297824</v>
      </c>
      <c r="F293" s="118">
        <f>inventory[[#This Row],[CO2_net]]+inventory[[#This Row],[CH4_net]]*GTP_CH4+inventory[[#This Row],[gas1_net]]*GTP_gas1+inventory[[#This Row],[gas2_net]]*GTP_gas2+inventory[[#This Row],[gas3_net]]*GTP_gas3</f>
        <v>2570.9331000621351</v>
      </c>
      <c r="G293" s="199">
        <f t="shared" si="59"/>
        <v>2477.9819663156072</v>
      </c>
      <c r="H293" s="200">
        <f t="shared" si="60"/>
        <v>668.39257548884291</v>
      </c>
      <c r="I293" s="201">
        <f t="shared" si="61"/>
        <v>5642.4936935443147</v>
      </c>
      <c r="J293" s="201">
        <f t="shared" si="62"/>
        <v>628.67717928146305</v>
      </c>
      <c r="K293" s="199">
        <f>K292+(inventory[[#This Row],[CO2_flux]]*Z293+inventory[[#This Row],[CH4_flux]]*AA293+inventory[[#This Row],[Gas1_flux]]*AB293+inventory[[#This Row],[Gas2_flux]]*AC293+inventory[[#This Row],[Gas3_flux]]*AD293+inventory[[#This Row],[Other_radfor]])/AGWP_CO2</f>
        <v>217.55715512859908</v>
      </c>
      <c r="L293" s="201">
        <f>L292+(inventory[[#This Row],[CO2_flux]]*AE293+inventory[[#This Row],[CH4_flux]]*AF293+inventory[[#This Row],[Gas1_flux]]*AG293+inventory[[#This Row],[Gas2_flux]]*AH293+inventory[[#This Row],[Gas3_flux]]*AI293+inventory[[#This Row],[Other_radfor]]*AJ293)/AGTP_CO2</f>
        <v>312.57320143698166</v>
      </c>
      <c r="N293" s="16">
        <v>2.0883056238579985E-13</v>
      </c>
      <c r="O293" s="16">
        <v>2.6186858664134303E-12</v>
      </c>
      <c r="P293" s="16">
        <f t="shared" si="53"/>
        <v>3.9115213424622478E-11</v>
      </c>
      <c r="Q293" s="16">
        <f t="shared" si="64"/>
        <v>-3.5199999999999995E-12</v>
      </c>
      <c r="R293" s="182">
        <f t="shared" si="64"/>
        <v>-3.5199999999999995E-12</v>
      </c>
      <c r="S293" s="16">
        <v>5.1405990915308005E-16</v>
      </c>
      <c r="T293" s="16">
        <v>1.4070970112510729E-15</v>
      </c>
      <c r="U293" s="24">
        <f t="shared" si="54"/>
        <v>4.8656599550843614E-14</v>
      </c>
      <c r="V293" s="24">
        <f t="shared" si="55"/>
        <v>-1.8341756971529396E-15</v>
      </c>
      <c r="W293" s="24">
        <f t="shared" si="56"/>
        <v>9.8479961852852685E-15</v>
      </c>
      <c r="Y293" s="16">
        <f t="shared" si="57"/>
        <v>0</v>
      </c>
      <c r="Z293" s="187" cm="1">
        <f t="array" ref="Z293">IF($A293&lt;=time_horizon,INDEX(N$7:N$507,time_horizon-$A293+1),0)</f>
        <v>0</v>
      </c>
      <c r="AA293" s="184" cm="1">
        <f t="array" ref="AA293">IF($A293&lt;=time_horizon,INDEX(O$7:O$507,time_horizon-$A293+1),0)</f>
        <v>0</v>
      </c>
      <c r="AB293" s="184" cm="1">
        <f t="array" ref="AB293">IF($A293&lt;=time_horizon,INDEX(P$7:P$507,time_horizon-$A293+1),0)</f>
        <v>0</v>
      </c>
      <c r="AC293" s="184" cm="1">
        <f t="array" ref="AC293">IF($A293&lt;=time_horizon,INDEX(Q$7:Q$507,time_horizon-$A293+1),0)</f>
        <v>0</v>
      </c>
      <c r="AD293" s="185" cm="1">
        <f t="array" ref="AD293">IF($A293&lt;=time_horizon,INDEX(R$7:R$507,time_horizon-$A293+1),0)</f>
        <v>0</v>
      </c>
      <c r="AE293" s="17" cm="1">
        <f t="array" ref="AE293">IF($A293&lt;=time_horizon,INDEX(S$7:S$507,time_horizon-$A293+1),0)</f>
        <v>0</v>
      </c>
      <c r="AF293" s="17" cm="1">
        <f t="array" ref="AF293">IF($A293&lt;=time_horizon,INDEX(T$7:T$507,time_horizon-$A293+1),0)</f>
        <v>0</v>
      </c>
      <c r="AG293" s="17" cm="1">
        <f t="array" ref="AG293">IF($A293&lt;=time_horizon,INDEX(U$7:U$507,time_horizon-$A293+1),0)</f>
        <v>0</v>
      </c>
      <c r="AH293" s="17" cm="1">
        <f t="array" ref="AH293">IF($A293&lt;=time_horizon,INDEX(V$7:V$507,time_horizon-$A293+1),0)</f>
        <v>0</v>
      </c>
      <c r="AI293" s="17" cm="1">
        <f t="array" ref="AI293">IF($A293&lt;=time_horizon,INDEX(W$7:W$507,time_horizon-$A293+1),0)</f>
        <v>0</v>
      </c>
      <c r="AJ293" s="17">
        <f t="shared" si="58"/>
        <v>8.0822163213617543E-2</v>
      </c>
    </row>
    <row r="294" spans="1:36" x14ac:dyDescent="0.2">
      <c r="A294" s="96">
        <v>287</v>
      </c>
      <c r="B294" s="3">
        <f>inventory[[#This Row],[Integrated_rad_forcing]]</f>
        <v>5.1753147359352994E-10</v>
      </c>
      <c r="C294" s="3">
        <f>inventory[[#This Row],[Temp_change]]</f>
        <v>3.4240024439290828E-13</v>
      </c>
      <c r="E294" s="118">
        <f>inventory[[#This Row],[CO2_net]]+inventory[[#This Row],[CH4_net]]*GWP_CH4+inventory[[#This Row],[gas1_net]]*GWP_gas1+inventory[[#This Row],[gas2_net]]*GWP_gas2+inventory[[#This Row],[gas3_net]]*GWP_gas3</f>
        <v>4918.8111920297824</v>
      </c>
      <c r="F294" s="118">
        <f>inventory[[#This Row],[CO2_net]]+inventory[[#This Row],[CH4_net]]*GTP_CH4+inventory[[#This Row],[gas1_net]]*GTP_gas1+inventory[[#This Row],[gas2_net]]*GTP_gas2+inventory[[#This Row],[gas3_net]]*GTP_gas3</f>
        <v>2570.9331000621351</v>
      </c>
      <c r="G294" s="199">
        <f t="shared" si="59"/>
        <v>2471.4831820400987</v>
      </c>
      <c r="H294" s="200">
        <f t="shared" si="60"/>
        <v>666.18257415128664</v>
      </c>
      <c r="I294" s="201">
        <f t="shared" si="61"/>
        <v>5643.0727519353341</v>
      </c>
      <c r="J294" s="201">
        <f t="shared" si="62"/>
        <v>626.49326950588886</v>
      </c>
      <c r="K294" s="199">
        <f>K293+(inventory[[#This Row],[CO2_flux]]*Z294+inventory[[#This Row],[CH4_flux]]*AA294+inventory[[#This Row],[Gas1_flux]]*AB294+inventory[[#This Row],[Gas2_flux]]*AC294+inventory[[#This Row],[Gas3_flux]]*AD294+inventory[[#This Row],[Other_radfor]])/AGWP_CO2</f>
        <v>217.55715512859908</v>
      </c>
      <c r="L294" s="201">
        <f>L293+(inventory[[#This Row],[CO2_flux]]*AE294+inventory[[#This Row],[CH4_flux]]*AF294+inventory[[#This Row],[Gas1_flux]]*AG294+inventory[[#This Row],[Gas2_flux]]*AH294+inventory[[#This Row],[Gas3_flux]]*AI294+inventory[[#This Row],[Other_radfor]]*AJ294)/AGTP_CO2</f>
        <v>312.57320143698166</v>
      </c>
      <c r="N294" s="16">
        <v>2.0940117147239936E-13</v>
      </c>
      <c r="O294" s="16">
        <v>2.6186858664329502E-12</v>
      </c>
      <c r="P294" s="16">
        <f t="shared" si="53"/>
        <v>3.9148645373086026E-11</v>
      </c>
      <c r="Q294" s="16">
        <f t="shared" si="64"/>
        <v>-3.5199999999999995E-12</v>
      </c>
      <c r="R294" s="182">
        <f t="shared" si="64"/>
        <v>-3.5199999999999995E-12</v>
      </c>
      <c r="S294" s="16">
        <v>5.1397358273612085E-16</v>
      </c>
      <c r="T294" s="16">
        <v>1.4036650660627924E-15</v>
      </c>
      <c r="U294" s="24">
        <f t="shared" si="54"/>
        <v>4.8441076310404891E-14</v>
      </c>
      <c r="V294" s="24">
        <f t="shared" si="55"/>
        <v>-1.8297021001119774E-15</v>
      </c>
      <c r="W294" s="24">
        <f t="shared" si="56"/>
        <v>9.8152223984253308E-15</v>
      </c>
      <c r="Y294" s="16">
        <f t="shared" si="57"/>
        <v>0</v>
      </c>
      <c r="Z294" s="187" cm="1">
        <f t="array" ref="Z294">IF($A294&lt;=time_horizon,INDEX(N$7:N$507,time_horizon-$A294+1),0)</f>
        <v>0</v>
      </c>
      <c r="AA294" s="184" cm="1">
        <f t="array" ref="AA294">IF($A294&lt;=time_horizon,INDEX(O$7:O$507,time_horizon-$A294+1),0)</f>
        <v>0</v>
      </c>
      <c r="AB294" s="184" cm="1">
        <f t="array" ref="AB294">IF($A294&lt;=time_horizon,INDEX(P$7:P$507,time_horizon-$A294+1),0)</f>
        <v>0</v>
      </c>
      <c r="AC294" s="184" cm="1">
        <f t="array" ref="AC294">IF($A294&lt;=time_horizon,INDEX(Q$7:Q$507,time_horizon-$A294+1),0)</f>
        <v>0</v>
      </c>
      <c r="AD294" s="185" cm="1">
        <f t="array" ref="AD294">IF($A294&lt;=time_horizon,INDEX(R$7:R$507,time_horizon-$A294+1),0)</f>
        <v>0</v>
      </c>
      <c r="AE294" s="17" cm="1">
        <f t="array" ref="AE294">IF($A294&lt;=time_horizon,INDEX(S$7:S$507,time_horizon-$A294+1),0)</f>
        <v>0</v>
      </c>
      <c r="AF294" s="17" cm="1">
        <f t="array" ref="AF294">IF($A294&lt;=time_horizon,INDEX(T$7:T$507,time_horizon-$A294+1),0)</f>
        <v>0</v>
      </c>
      <c r="AG294" s="17" cm="1">
        <f t="array" ref="AG294">IF($A294&lt;=time_horizon,INDEX(U$7:U$507,time_horizon-$A294+1),0)</f>
        <v>0</v>
      </c>
      <c r="AH294" s="17" cm="1">
        <f t="array" ref="AH294">IF($A294&lt;=time_horizon,INDEX(V$7:V$507,time_horizon-$A294+1),0)</f>
        <v>0</v>
      </c>
      <c r="AI294" s="17" cm="1">
        <f t="array" ref="AI294">IF($A294&lt;=time_horizon,INDEX(W$7:W$507,time_horizon-$A294+1),0)</f>
        <v>0</v>
      </c>
      <c r="AJ294" s="17">
        <f t="shared" si="58"/>
        <v>8.0822163213617543E-2</v>
      </c>
    </row>
    <row r="295" spans="1:36" x14ac:dyDescent="0.2">
      <c r="A295" s="96">
        <v>288</v>
      </c>
      <c r="B295" s="3">
        <f>inventory[[#This Row],[Integrated_rad_forcing]]</f>
        <v>5.1758390084241427E-10</v>
      </c>
      <c r="C295" s="3">
        <f>inventory[[#This Row],[Temp_change]]</f>
        <v>3.4121611615516755E-13</v>
      </c>
      <c r="E295" s="118">
        <f>inventory[[#This Row],[CO2_net]]+inventory[[#This Row],[CH4_net]]*GWP_CH4+inventory[[#This Row],[gas1_net]]*GWP_gas1+inventory[[#This Row],[gas2_net]]*GWP_gas2+inventory[[#This Row],[gas3_net]]*GWP_gas3</f>
        <v>4918.8111920297824</v>
      </c>
      <c r="F295" s="118">
        <f>inventory[[#This Row],[CO2_net]]+inventory[[#This Row],[CH4_net]]*GTP_CH4+inventory[[#This Row],[gas1_net]]*GTP_gas1+inventory[[#This Row],[gas2_net]]*GTP_gas2+inventory[[#This Row],[gas3_net]]*GTP_gas3</f>
        <v>2570.9331000621351</v>
      </c>
      <c r="G295" s="199">
        <f t="shared" si="59"/>
        <v>2465.022190058015</v>
      </c>
      <c r="H295" s="200">
        <f t="shared" si="60"/>
        <v>663.9904362451914</v>
      </c>
      <c r="I295" s="201">
        <f t="shared" si="61"/>
        <v>5643.6444094957596</v>
      </c>
      <c r="J295" s="201">
        <f t="shared" si="62"/>
        <v>624.32665781876301</v>
      </c>
      <c r="K295" s="199">
        <f>K294+(inventory[[#This Row],[CO2_flux]]*Z295+inventory[[#This Row],[CH4_flux]]*AA295+inventory[[#This Row],[Gas1_flux]]*AB295+inventory[[#This Row],[Gas2_flux]]*AC295+inventory[[#This Row],[Gas3_flux]]*AD295+inventory[[#This Row],[Other_radfor]])/AGWP_CO2</f>
        <v>217.55715512859908</v>
      </c>
      <c r="L295" s="201">
        <f>L294+(inventory[[#This Row],[CO2_flux]]*AE295+inventory[[#This Row],[CH4_flux]]*AF295+inventory[[#This Row],[Gas1_flux]]*AG295+inventory[[#This Row],[Gas2_flux]]*AH295+inventory[[#This Row],[Gas3_flux]]*AI295+inventory[[#This Row],[Other_radfor]]*AJ295)/AGTP_CO2</f>
        <v>312.57320143698166</v>
      </c>
      <c r="N295" s="16">
        <v>2.099712947534289E-13</v>
      </c>
      <c r="O295" s="16">
        <v>2.6186858664509576E-12</v>
      </c>
      <c r="P295" s="16">
        <f t="shared" si="53"/>
        <v>3.91818021630396E-11</v>
      </c>
      <c r="Q295" s="16">
        <f t="shared" si="64"/>
        <v>-3.5199999999999995E-12</v>
      </c>
      <c r="R295" s="182">
        <f t="shared" si="64"/>
        <v>-3.5199999999999995E-12</v>
      </c>
      <c r="S295" s="16">
        <v>5.1388709464659651E-16</v>
      </c>
      <c r="T295" s="16">
        <v>1.4002414916978531E-15</v>
      </c>
      <c r="U295" s="24">
        <f t="shared" si="54"/>
        <v>4.8226875839991607E-14</v>
      </c>
      <c r="V295" s="24">
        <f t="shared" si="55"/>
        <v>-1.8252394142778994E-15</v>
      </c>
      <c r="W295" s="24">
        <f t="shared" si="56"/>
        <v>9.7827209418683267E-15</v>
      </c>
      <c r="Y295" s="16">
        <f t="shared" si="57"/>
        <v>0</v>
      </c>
      <c r="Z295" s="187" cm="1">
        <f t="array" ref="Z295">IF($A295&lt;=time_horizon,INDEX(N$7:N$507,time_horizon-$A295+1),0)</f>
        <v>0</v>
      </c>
      <c r="AA295" s="184" cm="1">
        <f t="array" ref="AA295">IF($A295&lt;=time_horizon,INDEX(O$7:O$507,time_horizon-$A295+1),0)</f>
        <v>0</v>
      </c>
      <c r="AB295" s="184" cm="1">
        <f t="array" ref="AB295">IF($A295&lt;=time_horizon,INDEX(P$7:P$507,time_horizon-$A295+1),0)</f>
        <v>0</v>
      </c>
      <c r="AC295" s="184" cm="1">
        <f t="array" ref="AC295">IF($A295&lt;=time_horizon,INDEX(Q$7:Q$507,time_horizon-$A295+1),0)</f>
        <v>0</v>
      </c>
      <c r="AD295" s="185" cm="1">
        <f t="array" ref="AD295">IF($A295&lt;=time_horizon,INDEX(R$7:R$507,time_horizon-$A295+1),0)</f>
        <v>0</v>
      </c>
      <c r="AE295" s="17" cm="1">
        <f t="array" ref="AE295">IF($A295&lt;=time_horizon,INDEX(S$7:S$507,time_horizon-$A295+1),0)</f>
        <v>0</v>
      </c>
      <c r="AF295" s="17" cm="1">
        <f t="array" ref="AF295">IF($A295&lt;=time_horizon,INDEX(T$7:T$507,time_horizon-$A295+1),0)</f>
        <v>0</v>
      </c>
      <c r="AG295" s="17" cm="1">
        <f t="array" ref="AG295">IF($A295&lt;=time_horizon,INDEX(U$7:U$507,time_horizon-$A295+1),0)</f>
        <v>0</v>
      </c>
      <c r="AH295" s="17" cm="1">
        <f t="array" ref="AH295">IF($A295&lt;=time_horizon,INDEX(V$7:V$507,time_horizon-$A295+1),0)</f>
        <v>0</v>
      </c>
      <c r="AI295" s="17" cm="1">
        <f t="array" ref="AI295">IF($A295&lt;=time_horizon,INDEX(W$7:W$507,time_horizon-$A295+1),0)</f>
        <v>0</v>
      </c>
      <c r="AJ295" s="17">
        <f t="shared" si="58"/>
        <v>8.0822163213617543E-2</v>
      </c>
    </row>
    <row r="296" spans="1:36" x14ac:dyDescent="0.2">
      <c r="A296" s="96">
        <v>289</v>
      </c>
      <c r="B296" s="3">
        <f>inventory[[#This Row],[Integrated_rad_forcing]]</f>
        <v>5.1763566046583068E-10</v>
      </c>
      <c r="C296" s="3">
        <f>inventory[[#This Row],[Temp_change]]</f>
        <v>3.4004128600369623E-13</v>
      </c>
      <c r="E296" s="118">
        <f>inventory[[#This Row],[CO2_net]]+inventory[[#This Row],[CH4_net]]*GWP_CH4+inventory[[#This Row],[gas1_net]]*GWP_gas1+inventory[[#This Row],[gas2_net]]*GWP_gas2+inventory[[#This Row],[gas3_net]]*GWP_gas3</f>
        <v>4918.8111920297824</v>
      </c>
      <c r="F296" s="118">
        <f>inventory[[#This Row],[CO2_net]]+inventory[[#This Row],[CH4_net]]*GTP_CH4+inventory[[#This Row],[gas1_net]]*GTP_gas1+inventory[[#This Row],[gas2_net]]*GTP_gas2+inventory[[#This Row],[gas3_net]]*GTP_gas3</f>
        <v>2570.9331000621351</v>
      </c>
      <c r="G296" s="199">
        <f t="shared" si="59"/>
        <v>2458.598675541788</v>
      </c>
      <c r="H296" s="200">
        <f t="shared" si="60"/>
        <v>661.81586674444384</v>
      </c>
      <c r="I296" s="201">
        <f t="shared" si="61"/>
        <v>5644.2087873847477</v>
      </c>
      <c r="J296" s="201">
        <f t="shared" si="62"/>
        <v>622.17705893627863</v>
      </c>
      <c r="K296" s="199">
        <f>K295+(inventory[[#This Row],[CO2_flux]]*Z296+inventory[[#This Row],[CH4_flux]]*AA296+inventory[[#This Row],[Gas1_flux]]*AB296+inventory[[#This Row],[Gas2_flux]]*AC296+inventory[[#This Row],[Gas3_flux]]*AD296+inventory[[#This Row],[Other_radfor]])/AGWP_CO2</f>
        <v>217.55715512859908</v>
      </c>
      <c r="L296" s="201">
        <f>L295+(inventory[[#This Row],[CO2_flux]]*AE296+inventory[[#This Row],[CH4_flux]]*AF296+inventory[[#This Row],[Gas1_flux]]*AG296+inventory[[#This Row],[Gas2_flux]]*AH296+inventory[[#This Row],[Gas3_flux]]*AI296+inventory[[#This Row],[Other_radfor]]*AJ296)/AGTP_CO2</f>
        <v>312.57320143698166</v>
      </c>
      <c r="N296" s="16">
        <v>2.1054093358761048E-13</v>
      </c>
      <c r="O296" s="16">
        <v>2.6186858664675698E-12</v>
      </c>
      <c r="P296" s="16">
        <f t="shared" si="53"/>
        <v>3.9214686059149472E-11</v>
      </c>
      <c r="Q296" s="16">
        <f t="shared" si="64"/>
        <v>-3.5199999999999995E-12</v>
      </c>
      <c r="R296" s="182">
        <f t="shared" si="64"/>
        <v>-3.5199999999999995E-12</v>
      </c>
      <c r="S296" s="16">
        <v>5.1380044373430098E-16</v>
      </c>
      <c r="T296" s="16">
        <v>1.3968262677218442E-15</v>
      </c>
      <c r="U296" s="24">
        <f t="shared" si="54"/>
        <v>4.8013988352848752E-14</v>
      </c>
      <c r="V296" s="24">
        <f t="shared" si="55"/>
        <v>-1.8207876130380191E-15</v>
      </c>
      <c r="W296" s="24">
        <f t="shared" si="56"/>
        <v>9.7504869231207749E-15</v>
      </c>
      <c r="Y296" s="16">
        <f t="shared" si="57"/>
        <v>0</v>
      </c>
      <c r="Z296" s="187" cm="1">
        <f t="array" ref="Z296">IF($A296&lt;=time_horizon,INDEX(N$7:N$507,time_horizon-$A296+1),0)</f>
        <v>0</v>
      </c>
      <c r="AA296" s="184" cm="1">
        <f t="array" ref="AA296">IF($A296&lt;=time_horizon,INDEX(O$7:O$507,time_horizon-$A296+1),0)</f>
        <v>0</v>
      </c>
      <c r="AB296" s="184" cm="1">
        <f t="array" ref="AB296">IF($A296&lt;=time_horizon,INDEX(P$7:P$507,time_horizon-$A296+1),0)</f>
        <v>0</v>
      </c>
      <c r="AC296" s="184" cm="1">
        <f t="array" ref="AC296">IF($A296&lt;=time_horizon,INDEX(Q$7:Q$507,time_horizon-$A296+1),0)</f>
        <v>0</v>
      </c>
      <c r="AD296" s="185" cm="1">
        <f t="array" ref="AD296">IF($A296&lt;=time_horizon,INDEX(R$7:R$507,time_horizon-$A296+1),0)</f>
        <v>0</v>
      </c>
      <c r="AE296" s="17" cm="1">
        <f t="array" ref="AE296">IF($A296&lt;=time_horizon,INDEX(S$7:S$507,time_horizon-$A296+1),0)</f>
        <v>0</v>
      </c>
      <c r="AF296" s="17" cm="1">
        <f t="array" ref="AF296">IF($A296&lt;=time_horizon,INDEX(T$7:T$507,time_horizon-$A296+1),0)</f>
        <v>0</v>
      </c>
      <c r="AG296" s="17" cm="1">
        <f t="array" ref="AG296">IF($A296&lt;=time_horizon,INDEX(U$7:U$507,time_horizon-$A296+1),0)</f>
        <v>0</v>
      </c>
      <c r="AH296" s="17" cm="1">
        <f t="array" ref="AH296">IF($A296&lt;=time_horizon,INDEX(V$7:V$507,time_horizon-$A296+1),0)</f>
        <v>0</v>
      </c>
      <c r="AI296" s="17" cm="1">
        <f t="array" ref="AI296">IF($A296&lt;=time_horizon,INDEX(W$7:W$507,time_horizon-$A296+1),0)</f>
        <v>0</v>
      </c>
      <c r="AJ296" s="17">
        <f t="shared" si="58"/>
        <v>8.0822163213617543E-2</v>
      </c>
    </row>
    <row r="297" spans="1:36" x14ac:dyDescent="0.2">
      <c r="A297" s="96">
        <v>290</v>
      </c>
      <c r="B297" s="3">
        <f>inventory[[#This Row],[Integrated_rad_forcing]]</f>
        <v>5.1768676336238408E-10</v>
      </c>
      <c r="C297" s="3">
        <f>inventory[[#This Row],[Temp_change]]</f>
        <v>3.3887560123108421E-13</v>
      </c>
      <c r="E297" s="118">
        <f>inventory[[#This Row],[CO2_net]]+inventory[[#This Row],[CH4_net]]*GWP_CH4+inventory[[#This Row],[gas1_net]]*GWP_gas1+inventory[[#This Row],[gas2_net]]*GWP_gas2+inventory[[#This Row],[gas3_net]]*GWP_gas3</f>
        <v>4918.8111920297824</v>
      </c>
      <c r="F297" s="118">
        <f>inventory[[#This Row],[CO2_net]]+inventory[[#This Row],[CH4_net]]*GTP_CH4+inventory[[#This Row],[gas1_net]]*GTP_gas1+inventory[[#This Row],[gas2_net]]*GTP_gas2+inventory[[#This Row],[gas3_net]]*GTP_gas3</f>
        <v>2570.9331000621351</v>
      </c>
      <c r="G297" s="199">
        <f t="shared" si="59"/>
        <v>2452.21232681641</v>
      </c>
      <c r="H297" s="200">
        <f t="shared" si="60"/>
        <v>659.65857659180904</v>
      </c>
      <c r="I297" s="201">
        <f t="shared" si="61"/>
        <v>5644.7660044387812</v>
      </c>
      <c r="J297" s="201">
        <f t="shared" si="62"/>
        <v>620.04419344810765</v>
      </c>
      <c r="K297" s="199">
        <f>K296+(inventory[[#This Row],[CO2_flux]]*Z297+inventory[[#This Row],[CH4_flux]]*AA297+inventory[[#This Row],[Gas1_flux]]*AB297+inventory[[#This Row],[Gas2_flux]]*AC297+inventory[[#This Row],[Gas3_flux]]*AD297+inventory[[#This Row],[Other_radfor]])/AGWP_CO2</f>
        <v>217.55715512859908</v>
      </c>
      <c r="L297" s="201">
        <f>L296+(inventory[[#This Row],[CO2_flux]]*AE297+inventory[[#This Row],[CH4_flux]]*AF297+inventory[[#This Row],[Gas1_flux]]*AG297+inventory[[#This Row],[Gas2_flux]]*AH297+inventory[[#This Row],[Gas3_flux]]*AI297+inventory[[#This Row],[Other_radfor]]*AJ297)/AGTP_CO2</f>
        <v>312.57320143698166</v>
      </c>
      <c r="N297" s="16">
        <v>2.1111008932675583E-13</v>
      </c>
      <c r="O297" s="16">
        <v>2.6186858664828949E-12</v>
      </c>
      <c r="P297" s="16">
        <f t="shared" si="53"/>
        <v>3.9247299307442773E-11</v>
      </c>
      <c r="Q297" s="16">
        <f t="shared" si="64"/>
        <v>-3.5199999999999995E-12</v>
      </c>
      <c r="R297" s="182">
        <f t="shared" si="64"/>
        <v>-3.5199999999999995E-12</v>
      </c>
      <c r="S297" s="16">
        <v>5.1371362892288671E-16</v>
      </c>
      <c r="T297" s="16">
        <v>1.3934193737515714E-15</v>
      </c>
      <c r="U297" s="24">
        <f t="shared" si="54"/>
        <v>4.7802404140086827E-14</v>
      </c>
      <c r="V297" s="24">
        <f t="shared" si="55"/>
        <v>-1.8163466698445583E-15</v>
      </c>
      <c r="W297" s="24">
        <f t="shared" si="56"/>
        <v>9.7185155545474053E-15</v>
      </c>
      <c r="Y297" s="16">
        <f t="shared" si="57"/>
        <v>0</v>
      </c>
      <c r="Z297" s="187" cm="1">
        <f t="array" ref="Z297">IF($A297&lt;=time_horizon,INDEX(N$7:N$507,time_horizon-$A297+1),0)</f>
        <v>0</v>
      </c>
      <c r="AA297" s="184" cm="1">
        <f t="array" ref="AA297">IF($A297&lt;=time_horizon,INDEX(O$7:O$507,time_horizon-$A297+1),0)</f>
        <v>0</v>
      </c>
      <c r="AB297" s="184" cm="1">
        <f t="array" ref="AB297">IF($A297&lt;=time_horizon,INDEX(P$7:P$507,time_horizon-$A297+1),0)</f>
        <v>0</v>
      </c>
      <c r="AC297" s="184" cm="1">
        <f t="array" ref="AC297">IF($A297&lt;=time_horizon,INDEX(Q$7:Q$507,time_horizon-$A297+1),0)</f>
        <v>0</v>
      </c>
      <c r="AD297" s="185" cm="1">
        <f t="array" ref="AD297">IF($A297&lt;=time_horizon,INDEX(R$7:R$507,time_horizon-$A297+1),0)</f>
        <v>0</v>
      </c>
      <c r="AE297" s="17" cm="1">
        <f t="array" ref="AE297">IF($A297&lt;=time_horizon,INDEX(S$7:S$507,time_horizon-$A297+1),0)</f>
        <v>0</v>
      </c>
      <c r="AF297" s="17" cm="1">
        <f t="array" ref="AF297">IF($A297&lt;=time_horizon,INDEX(T$7:T$507,time_horizon-$A297+1),0)</f>
        <v>0</v>
      </c>
      <c r="AG297" s="17" cm="1">
        <f t="array" ref="AG297">IF($A297&lt;=time_horizon,INDEX(U$7:U$507,time_horizon-$A297+1),0)</f>
        <v>0</v>
      </c>
      <c r="AH297" s="17" cm="1">
        <f t="array" ref="AH297">IF($A297&lt;=time_horizon,INDEX(V$7:V$507,time_horizon-$A297+1),0)</f>
        <v>0</v>
      </c>
      <c r="AI297" s="17" cm="1">
        <f t="array" ref="AI297">IF($A297&lt;=time_horizon,INDEX(W$7:W$507,time_horizon-$A297+1),0)</f>
        <v>0</v>
      </c>
      <c r="AJ297" s="17">
        <f t="shared" si="58"/>
        <v>8.0822163213617543E-2</v>
      </c>
    </row>
    <row r="298" spans="1:36" x14ac:dyDescent="0.2">
      <c r="A298" s="96">
        <v>291</v>
      </c>
      <c r="B298" s="3">
        <f>inventory[[#This Row],[Integrated_rad_forcing]]</f>
        <v>5.1773722022208976E-10</v>
      </c>
      <c r="C298" s="3">
        <f>inventory[[#This Row],[Temp_change]]</f>
        <v>3.3771891227070197E-13</v>
      </c>
      <c r="E298" s="118">
        <f>inventory[[#This Row],[CO2_net]]+inventory[[#This Row],[CH4_net]]*GWP_CH4+inventory[[#This Row],[gas1_net]]*GWP_gas1+inventory[[#This Row],[gas2_net]]*GWP_gas2+inventory[[#This Row],[gas3_net]]*GWP_gas3</f>
        <v>4918.8111920297824</v>
      </c>
      <c r="F298" s="118">
        <f>inventory[[#This Row],[CO2_net]]+inventory[[#This Row],[CH4_net]]*GTP_CH4+inventory[[#This Row],[gas1_net]]*GTP_gas1+inventory[[#This Row],[gas2_net]]*GTP_gas2+inventory[[#This Row],[gas3_net]]*GTP_gas3</f>
        <v>2570.9331000621351</v>
      </c>
      <c r="G298" s="199">
        <f t="shared" si="59"/>
        <v>2445.8628353260774</v>
      </c>
      <c r="H298" s="200">
        <f t="shared" si="60"/>
        <v>657.51828257287332</v>
      </c>
      <c r="I298" s="201">
        <f t="shared" si="61"/>
        <v>5645.3161772199192</v>
      </c>
      <c r="J298" s="201">
        <f t="shared" si="62"/>
        <v>617.92778769064068</v>
      </c>
      <c r="K298" s="199">
        <f>K297+(inventory[[#This Row],[CO2_flux]]*Z298+inventory[[#This Row],[CH4_flux]]*AA298+inventory[[#This Row],[Gas1_flux]]*AB298+inventory[[#This Row],[Gas2_flux]]*AC298+inventory[[#This Row],[Gas3_flux]]*AD298+inventory[[#This Row],[Other_radfor]])/AGWP_CO2</f>
        <v>217.55715512859908</v>
      </c>
      <c r="L298" s="201">
        <f>L297+(inventory[[#This Row],[CO2_flux]]*AE298+inventory[[#This Row],[CH4_flux]]*AF298+inventory[[#This Row],[Gas1_flux]]*AG298+inventory[[#This Row],[Gas2_flux]]*AH298+inventory[[#This Row],[Gas3_flux]]*AI298+inventory[[#This Row],[Other_radfor]]*AJ298)/AGTP_CO2</f>
        <v>312.57320143698166</v>
      </c>
      <c r="N298" s="16">
        <v>2.1167876331587747E-13</v>
      </c>
      <c r="O298" s="16">
        <v>2.6186858664970325E-12</v>
      </c>
      <c r="P298" s="16">
        <f t="shared" si="53"/>
        <v>3.927964413546092E-11</v>
      </c>
      <c r="Q298" s="16">
        <f t="shared" si="64"/>
        <v>-3.5199999999999995E-12</v>
      </c>
      <c r="R298" s="182">
        <f t="shared" si="64"/>
        <v>-3.5199999999999995E-12</v>
      </c>
      <c r="S298" s="16">
        <v>5.1362664920769299E-16</v>
      </c>
      <c r="T298" s="16">
        <v>1.3900207894548268E-15</v>
      </c>
      <c r="U298" s="24">
        <f t="shared" si="54"/>
        <v>4.7592113570047709E-14</v>
      </c>
      <c r="V298" s="24">
        <f t="shared" si="55"/>
        <v>-1.8119165582144898E-15</v>
      </c>
      <c r="W298" s="24">
        <f t="shared" si="56"/>
        <v>9.686802151073175E-15</v>
      </c>
      <c r="Y298" s="16">
        <f t="shared" si="57"/>
        <v>0</v>
      </c>
      <c r="Z298" s="187" cm="1">
        <f t="array" ref="Z298">IF($A298&lt;=time_horizon,INDEX(N$7:N$507,time_horizon-$A298+1),0)</f>
        <v>0</v>
      </c>
      <c r="AA298" s="184" cm="1">
        <f t="array" ref="AA298">IF($A298&lt;=time_horizon,INDEX(O$7:O$507,time_horizon-$A298+1),0)</f>
        <v>0</v>
      </c>
      <c r="AB298" s="184" cm="1">
        <f t="array" ref="AB298">IF($A298&lt;=time_horizon,INDEX(P$7:P$507,time_horizon-$A298+1),0)</f>
        <v>0</v>
      </c>
      <c r="AC298" s="184" cm="1">
        <f t="array" ref="AC298">IF($A298&lt;=time_horizon,INDEX(Q$7:Q$507,time_horizon-$A298+1),0)</f>
        <v>0</v>
      </c>
      <c r="AD298" s="185" cm="1">
        <f t="array" ref="AD298">IF($A298&lt;=time_horizon,INDEX(R$7:R$507,time_horizon-$A298+1),0)</f>
        <v>0</v>
      </c>
      <c r="AE298" s="17" cm="1">
        <f t="array" ref="AE298">IF($A298&lt;=time_horizon,INDEX(S$7:S$507,time_horizon-$A298+1),0)</f>
        <v>0</v>
      </c>
      <c r="AF298" s="17" cm="1">
        <f t="array" ref="AF298">IF($A298&lt;=time_horizon,INDEX(T$7:T$507,time_horizon-$A298+1),0)</f>
        <v>0</v>
      </c>
      <c r="AG298" s="17" cm="1">
        <f t="array" ref="AG298">IF($A298&lt;=time_horizon,INDEX(U$7:U$507,time_horizon-$A298+1),0)</f>
        <v>0</v>
      </c>
      <c r="AH298" s="17" cm="1">
        <f t="array" ref="AH298">IF($A298&lt;=time_horizon,INDEX(V$7:V$507,time_horizon-$A298+1),0)</f>
        <v>0</v>
      </c>
      <c r="AI298" s="17" cm="1">
        <f t="array" ref="AI298">IF($A298&lt;=time_horizon,INDEX(W$7:W$507,time_horizon-$A298+1),0)</f>
        <v>0</v>
      </c>
      <c r="AJ298" s="17">
        <f t="shared" si="58"/>
        <v>8.0822163213617543E-2</v>
      </c>
    </row>
    <row r="299" spans="1:36" x14ac:dyDescent="0.2">
      <c r="A299" s="96">
        <v>292</v>
      </c>
      <c r="B299" s="3">
        <f>inventory[[#This Row],[Integrated_rad_forcing]]</f>
        <v>5.1778704153070338E-10</v>
      </c>
      <c r="C299" s="3">
        <f>inventory[[#This Row],[Temp_change]]</f>
        <v>3.365710726289348E-13</v>
      </c>
      <c r="E299" s="118">
        <f>inventory[[#This Row],[CO2_net]]+inventory[[#This Row],[CH4_net]]*GWP_CH4+inventory[[#This Row],[gas1_net]]*GWP_gas1+inventory[[#This Row],[gas2_net]]*GWP_gas2+inventory[[#This Row],[gas3_net]]*GWP_gas3</f>
        <v>4918.8111920297824</v>
      </c>
      <c r="F299" s="118">
        <f>inventory[[#This Row],[CO2_net]]+inventory[[#This Row],[CH4_net]]*GTP_CH4+inventory[[#This Row],[gas1_net]]*GTP_gas1+inventory[[#This Row],[gas2_net]]*GTP_gas2+inventory[[#This Row],[gas3_net]]*GTP_gas3</f>
        <v>2570.9331000621351</v>
      </c>
      <c r="G299" s="199">
        <f t="shared" si="59"/>
        <v>2439.5498956011429</v>
      </c>
      <c r="H299" s="200">
        <f t="shared" si="60"/>
        <v>655.39470719265762</v>
      </c>
      <c r="I299" s="201">
        <f t="shared" si="61"/>
        <v>5645.8594200630087</v>
      </c>
      <c r="J299" s="201">
        <f t="shared" si="62"/>
        <v>615.82757362299537</v>
      </c>
      <c r="K299" s="199">
        <f>K298+(inventory[[#This Row],[CO2_flux]]*Z299+inventory[[#This Row],[CH4_flux]]*AA299+inventory[[#This Row],[Gas1_flux]]*AB299+inventory[[#This Row],[Gas2_flux]]*AC299+inventory[[#This Row],[Gas3_flux]]*AD299+inventory[[#This Row],[Other_radfor]])/AGWP_CO2</f>
        <v>217.55715512859908</v>
      </c>
      <c r="L299" s="201">
        <f>L298+(inventory[[#This Row],[CO2_flux]]*AE299+inventory[[#This Row],[CH4_flux]]*AF299+inventory[[#This Row],[Gas1_flux]]*AG299+inventory[[#This Row],[Gas2_flux]]*AH299+inventory[[#This Row],[Gas3_flux]]*AI299+inventory[[#This Row],[Other_radfor]]*AJ299)/AGTP_CO2</f>
        <v>312.57320143698166</v>
      </c>
      <c r="N299" s="16">
        <v>2.1224695689329718E-13</v>
      </c>
      <c r="O299" s="16">
        <v>2.6186858665100747E-12</v>
      </c>
      <c r="P299" s="16">
        <f t="shared" si="53"/>
        <v>3.9311722752411767E-11</v>
      </c>
      <c r="Q299" s="16">
        <f t="shared" si="64"/>
        <v>-3.5199999999999995E-12</v>
      </c>
      <c r="R299" s="182">
        <f t="shared" si="64"/>
        <v>-3.5199999999999995E-12</v>
      </c>
      <c r="S299" s="16">
        <v>5.1353950365363191E-16</v>
      </c>
      <c r="T299" s="16">
        <v>1.386630494550165E-15</v>
      </c>
      <c r="U299" s="24">
        <f t="shared" si="54"/>
        <v>4.7383107087675413E-14</v>
      </c>
      <c r="V299" s="24">
        <f t="shared" si="55"/>
        <v>-1.8074972517293787E-15</v>
      </c>
      <c r="W299" s="24">
        <f t="shared" si="56"/>
        <v>9.6553421279357838E-15</v>
      </c>
      <c r="Y299" s="16">
        <f t="shared" si="57"/>
        <v>0</v>
      </c>
      <c r="Z299" s="187" cm="1">
        <f t="array" ref="Z299">IF($A299&lt;=time_horizon,INDEX(N$7:N$507,time_horizon-$A299+1),0)</f>
        <v>0</v>
      </c>
      <c r="AA299" s="184" cm="1">
        <f t="array" ref="AA299">IF($A299&lt;=time_horizon,INDEX(O$7:O$507,time_horizon-$A299+1),0)</f>
        <v>0</v>
      </c>
      <c r="AB299" s="184" cm="1">
        <f t="array" ref="AB299">IF($A299&lt;=time_horizon,INDEX(P$7:P$507,time_horizon-$A299+1),0)</f>
        <v>0</v>
      </c>
      <c r="AC299" s="184" cm="1">
        <f t="array" ref="AC299">IF($A299&lt;=time_horizon,INDEX(Q$7:Q$507,time_horizon-$A299+1),0)</f>
        <v>0</v>
      </c>
      <c r="AD299" s="185" cm="1">
        <f t="array" ref="AD299">IF($A299&lt;=time_horizon,INDEX(R$7:R$507,time_horizon-$A299+1),0)</f>
        <v>0</v>
      </c>
      <c r="AE299" s="17" cm="1">
        <f t="array" ref="AE299">IF($A299&lt;=time_horizon,INDEX(S$7:S$507,time_horizon-$A299+1),0)</f>
        <v>0</v>
      </c>
      <c r="AF299" s="17" cm="1">
        <f t="array" ref="AF299">IF($A299&lt;=time_horizon,INDEX(T$7:T$507,time_horizon-$A299+1),0)</f>
        <v>0</v>
      </c>
      <c r="AG299" s="17" cm="1">
        <f t="array" ref="AG299">IF($A299&lt;=time_horizon,INDEX(U$7:U$507,time_horizon-$A299+1),0)</f>
        <v>0</v>
      </c>
      <c r="AH299" s="17" cm="1">
        <f t="array" ref="AH299">IF($A299&lt;=time_horizon,INDEX(V$7:V$507,time_horizon-$A299+1),0)</f>
        <v>0</v>
      </c>
      <c r="AI299" s="17" cm="1">
        <f t="array" ref="AI299">IF($A299&lt;=time_horizon,INDEX(W$7:W$507,time_horizon-$A299+1),0)</f>
        <v>0</v>
      </c>
      <c r="AJ299" s="17">
        <f t="shared" si="58"/>
        <v>8.0822163213617543E-2</v>
      </c>
    </row>
    <row r="300" spans="1:36" x14ac:dyDescent="0.2">
      <c r="A300" s="96">
        <v>293</v>
      </c>
      <c r="B300" s="3">
        <f>inventory[[#This Row],[Integrated_rad_forcing]]</f>
        <v>5.178362375739583E-10</v>
      </c>
      <c r="C300" s="3">
        <f>inventory[[#This Row],[Temp_change]]</f>
        <v>3.3543193881889776E-13</v>
      </c>
      <c r="E300" s="118">
        <f>inventory[[#This Row],[CO2_net]]+inventory[[#This Row],[CH4_net]]*GWP_CH4+inventory[[#This Row],[gas1_net]]*GWP_gas1+inventory[[#This Row],[gas2_net]]*GWP_gas2+inventory[[#This Row],[gas3_net]]*GWP_gas3</f>
        <v>4918.8111920297824</v>
      </c>
      <c r="F300" s="118">
        <f>inventory[[#This Row],[CO2_net]]+inventory[[#This Row],[CH4_net]]*GTP_CH4+inventory[[#This Row],[gas1_net]]*GTP_gas1+inventory[[#This Row],[gas2_net]]*GTP_gas2+inventory[[#This Row],[gas3_net]]*GTP_gas3</f>
        <v>2570.9331000621351</v>
      </c>
      <c r="G300" s="199">
        <f t="shared" si="59"/>
        <v>2433.2732052253723</v>
      </c>
      <c r="H300" s="200">
        <f t="shared" si="60"/>
        <v>653.28757855484366</v>
      </c>
      <c r="I300" s="201">
        <f t="shared" si="61"/>
        <v>5646.3958451218896</v>
      </c>
      <c r="J300" s="201">
        <f t="shared" si="62"/>
        <v>613.7432887057339</v>
      </c>
      <c r="K300" s="199">
        <f>K299+(inventory[[#This Row],[CO2_flux]]*Z300+inventory[[#This Row],[CH4_flux]]*AA300+inventory[[#This Row],[Gas1_flux]]*AB300+inventory[[#This Row],[Gas2_flux]]*AC300+inventory[[#This Row],[Gas3_flux]]*AD300+inventory[[#This Row],[Other_radfor]])/AGWP_CO2</f>
        <v>217.55715512859908</v>
      </c>
      <c r="L300" s="201">
        <f>L299+(inventory[[#This Row],[CO2_flux]]*AE300+inventory[[#This Row],[CH4_flux]]*AF300+inventory[[#This Row],[Gas1_flux]]*AG300+inventory[[#This Row],[Gas2_flux]]*AH300+inventory[[#This Row],[Gas3_flux]]*AI300+inventory[[#This Row],[Other_radfor]]*AJ300)/AGTP_CO2</f>
        <v>312.57320143698166</v>
      </c>
      <c r="N300" s="16">
        <v>2.1281467139075154E-13</v>
      </c>
      <c r="O300" s="16">
        <v>2.6186858665221064E-12</v>
      </c>
      <c r="P300" s="16">
        <f t="shared" si="53"/>
        <v>3.9343537349320476E-11</v>
      </c>
      <c r="Q300" s="16">
        <f t="shared" si="64"/>
        <v>-3.5199999999999995E-12</v>
      </c>
      <c r="R300" s="182">
        <f t="shared" si="64"/>
        <v>-3.5199999999999995E-12</v>
      </c>
      <c r="S300" s="16">
        <v>5.1345219139313259E-16</v>
      </c>
      <c r="T300" s="16">
        <v>1.3832484688066895E-15</v>
      </c>
      <c r="U300" s="24">
        <f t="shared" si="54"/>
        <v>4.7175375213892125E-14</v>
      </c>
      <c r="V300" s="24">
        <f t="shared" si="55"/>
        <v>-1.8030887240352256E-15</v>
      </c>
      <c r="W300" s="24">
        <f t="shared" si="56"/>
        <v>9.6241309984875315E-15</v>
      </c>
      <c r="Y300" s="16">
        <f t="shared" si="57"/>
        <v>0</v>
      </c>
      <c r="Z300" s="187" cm="1">
        <f t="array" ref="Z300">IF($A300&lt;=time_horizon,INDEX(N$7:N$507,time_horizon-$A300+1),0)</f>
        <v>0</v>
      </c>
      <c r="AA300" s="184" cm="1">
        <f t="array" ref="AA300">IF($A300&lt;=time_horizon,INDEX(O$7:O$507,time_horizon-$A300+1),0)</f>
        <v>0</v>
      </c>
      <c r="AB300" s="184" cm="1">
        <f t="array" ref="AB300">IF($A300&lt;=time_horizon,INDEX(P$7:P$507,time_horizon-$A300+1),0)</f>
        <v>0</v>
      </c>
      <c r="AC300" s="184" cm="1">
        <f t="array" ref="AC300">IF($A300&lt;=time_horizon,INDEX(Q$7:Q$507,time_horizon-$A300+1),0)</f>
        <v>0</v>
      </c>
      <c r="AD300" s="185" cm="1">
        <f t="array" ref="AD300">IF($A300&lt;=time_horizon,INDEX(R$7:R$507,time_horizon-$A300+1),0)</f>
        <v>0</v>
      </c>
      <c r="AE300" s="17" cm="1">
        <f t="array" ref="AE300">IF($A300&lt;=time_horizon,INDEX(S$7:S$507,time_horizon-$A300+1),0)</f>
        <v>0</v>
      </c>
      <c r="AF300" s="17" cm="1">
        <f t="array" ref="AF300">IF($A300&lt;=time_horizon,INDEX(T$7:T$507,time_horizon-$A300+1),0)</f>
        <v>0</v>
      </c>
      <c r="AG300" s="17" cm="1">
        <f t="array" ref="AG300">IF($A300&lt;=time_horizon,INDEX(U$7:U$507,time_horizon-$A300+1),0)</f>
        <v>0</v>
      </c>
      <c r="AH300" s="17" cm="1">
        <f t="array" ref="AH300">IF($A300&lt;=time_horizon,INDEX(V$7:V$507,time_horizon-$A300+1),0)</f>
        <v>0</v>
      </c>
      <c r="AI300" s="17" cm="1">
        <f t="array" ref="AI300">IF($A300&lt;=time_horizon,INDEX(W$7:W$507,time_horizon-$A300+1),0)</f>
        <v>0</v>
      </c>
      <c r="AJ300" s="17">
        <f t="shared" si="58"/>
        <v>8.0822163213617543E-2</v>
      </c>
    </row>
    <row r="301" spans="1:36" x14ac:dyDescent="0.2">
      <c r="A301" s="96">
        <v>294</v>
      </c>
      <c r="B301" s="3">
        <f>inventory[[#This Row],[Integrated_rad_forcing]]</f>
        <v>5.1788481844171088E-10</v>
      </c>
      <c r="C301" s="3">
        <f>inventory[[#This Row],[Temp_change]]</f>
        <v>3.3430137029559821E-13</v>
      </c>
      <c r="E301" s="118">
        <f>inventory[[#This Row],[CO2_net]]+inventory[[#This Row],[CH4_net]]*GWP_CH4+inventory[[#This Row],[gas1_net]]*GWP_gas1+inventory[[#This Row],[gas2_net]]*GWP_gas2+inventory[[#This Row],[gas3_net]]*GWP_gas3</f>
        <v>4918.8111920297824</v>
      </c>
      <c r="F301" s="118">
        <f>inventory[[#This Row],[CO2_net]]+inventory[[#This Row],[CH4_net]]*GTP_CH4+inventory[[#This Row],[gas1_net]]*GTP_gas1+inventory[[#This Row],[gas2_net]]*GTP_gas2+inventory[[#This Row],[gas3_net]]*GTP_gas3</f>
        <v>2570.9331000621351</v>
      </c>
      <c r="G301" s="199">
        <f t="shared" si="59"/>
        <v>2427.0324648035039</v>
      </c>
      <c r="H301" s="200">
        <f t="shared" si="60"/>
        <v>651.19663024355998</v>
      </c>
      <c r="I301" s="201">
        <f t="shared" si="61"/>
        <v>5646.9255624145908</v>
      </c>
      <c r="J301" s="201">
        <f t="shared" si="62"/>
        <v>611.67467578222909</v>
      </c>
      <c r="K301" s="199">
        <f>K300+(inventory[[#This Row],[CO2_flux]]*Z301+inventory[[#This Row],[CH4_flux]]*AA301+inventory[[#This Row],[Gas1_flux]]*AB301+inventory[[#This Row],[Gas2_flux]]*AC301+inventory[[#This Row],[Gas3_flux]]*AD301+inventory[[#This Row],[Other_radfor]])/AGWP_CO2</f>
        <v>217.55715512859908</v>
      </c>
      <c r="L301" s="201">
        <f>L300+(inventory[[#This Row],[CO2_flux]]*AE301+inventory[[#This Row],[CH4_flux]]*AF301+inventory[[#This Row],[Gas1_flux]]*AG301+inventory[[#This Row],[Gas2_flux]]*AH301+inventory[[#This Row],[Gas3_flux]]*AI301+inventory[[#This Row],[Other_radfor]]*AJ301)/AGTP_CO2</f>
        <v>312.57320143698166</v>
      </c>
      <c r="N301" s="16">
        <v>2.1338190813349488E-13</v>
      </c>
      <c r="O301" s="16">
        <v>2.6186858665332059E-12</v>
      </c>
      <c r="P301" s="16">
        <f t="shared" si="53"/>
        <v>3.9375090099179195E-11</v>
      </c>
      <c r="Q301" s="16">
        <f t="shared" si="64"/>
        <v>-3.5199999999999995E-12</v>
      </c>
      <c r="R301" s="182">
        <f t="shared" si="64"/>
        <v>-3.5199999999999995E-12</v>
      </c>
      <c r="S301" s="16">
        <v>5.13364711624142E-16</v>
      </c>
      <c r="T301" s="16">
        <v>1.3798746920438451E-15</v>
      </c>
      <c r="U301" s="24">
        <f t="shared" si="54"/>
        <v>4.6968908544979459E-14</v>
      </c>
      <c r="V301" s="24">
        <f t="shared" si="55"/>
        <v>-1.7986909488423094E-15</v>
      </c>
      <c r="W301" s="24">
        <f t="shared" si="56"/>
        <v>9.5931643720455194E-15</v>
      </c>
      <c r="Y301" s="16">
        <f t="shared" si="57"/>
        <v>0</v>
      </c>
      <c r="Z301" s="187" cm="1">
        <f t="array" ref="Z301">IF($A301&lt;=time_horizon,INDEX(N$7:N$507,time_horizon-$A301+1),0)</f>
        <v>0</v>
      </c>
      <c r="AA301" s="184" cm="1">
        <f t="array" ref="AA301">IF($A301&lt;=time_horizon,INDEX(O$7:O$507,time_horizon-$A301+1),0)</f>
        <v>0</v>
      </c>
      <c r="AB301" s="184" cm="1">
        <f t="array" ref="AB301">IF($A301&lt;=time_horizon,INDEX(P$7:P$507,time_horizon-$A301+1),0)</f>
        <v>0</v>
      </c>
      <c r="AC301" s="184" cm="1">
        <f t="array" ref="AC301">IF($A301&lt;=time_horizon,INDEX(Q$7:Q$507,time_horizon-$A301+1),0)</f>
        <v>0</v>
      </c>
      <c r="AD301" s="185" cm="1">
        <f t="array" ref="AD301">IF($A301&lt;=time_horizon,INDEX(R$7:R$507,time_horizon-$A301+1),0)</f>
        <v>0</v>
      </c>
      <c r="AE301" s="17" cm="1">
        <f t="array" ref="AE301">IF($A301&lt;=time_horizon,INDEX(S$7:S$507,time_horizon-$A301+1),0)</f>
        <v>0</v>
      </c>
      <c r="AF301" s="17" cm="1">
        <f t="array" ref="AF301">IF($A301&lt;=time_horizon,INDEX(T$7:T$507,time_horizon-$A301+1),0)</f>
        <v>0</v>
      </c>
      <c r="AG301" s="17" cm="1">
        <f t="array" ref="AG301">IF($A301&lt;=time_horizon,INDEX(U$7:U$507,time_horizon-$A301+1),0)</f>
        <v>0</v>
      </c>
      <c r="AH301" s="17" cm="1">
        <f t="array" ref="AH301">IF($A301&lt;=time_horizon,INDEX(V$7:V$507,time_horizon-$A301+1),0)</f>
        <v>0</v>
      </c>
      <c r="AI301" s="17" cm="1">
        <f t="array" ref="AI301">IF($A301&lt;=time_horizon,INDEX(W$7:W$507,time_horizon-$A301+1),0)</f>
        <v>0</v>
      </c>
      <c r="AJ301" s="17">
        <f t="shared" si="58"/>
        <v>8.0822163213617543E-2</v>
      </c>
    </row>
    <row r="302" spans="1:36" x14ac:dyDescent="0.2">
      <c r="A302" s="96">
        <v>295</v>
      </c>
      <c r="B302" s="3">
        <f>inventory[[#This Row],[Integrated_rad_forcing]]</f>
        <v>5.179327940319974E-10</v>
      </c>
      <c r="C302" s="3">
        <f>inventory[[#This Row],[Temp_change]]</f>
        <v>3.331792293925142E-13</v>
      </c>
      <c r="E302" s="118">
        <f>inventory[[#This Row],[CO2_net]]+inventory[[#This Row],[CH4_net]]*GWP_CH4+inventory[[#This Row],[gas1_net]]*GWP_gas1+inventory[[#This Row],[gas2_net]]*GWP_gas2+inventory[[#This Row],[gas3_net]]*GWP_gas3</f>
        <v>4918.8111920297824</v>
      </c>
      <c r="F302" s="118">
        <f>inventory[[#This Row],[CO2_net]]+inventory[[#This Row],[CH4_net]]*GTP_CH4+inventory[[#This Row],[gas1_net]]*GTP_gas1+inventory[[#This Row],[gas2_net]]*GTP_gas2+inventory[[#This Row],[gas3_net]]*GTP_gas3</f>
        <v>2570.9331000621351</v>
      </c>
      <c r="G302" s="199">
        <f t="shared" si="59"/>
        <v>2420.8273779291098</v>
      </c>
      <c r="H302" s="200">
        <f t="shared" si="60"/>
        <v>649.12160120767294</v>
      </c>
      <c r="I302" s="201">
        <f t="shared" si="61"/>
        <v>5647.4486798675725</v>
      </c>
      <c r="J302" s="201">
        <f t="shared" si="62"/>
        <v>609.62148296262149</v>
      </c>
      <c r="K302" s="199">
        <f>K301+(inventory[[#This Row],[CO2_flux]]*Z302+inventory[[#This Row],[CH4_flux]]*AA302+inventory[[#This Row],[Gas1_flux]]*AB302+inventory[[#This Row],[Gas2_flux]]*AC302+inventory[[#This Row],[Gas3_flux]]*AD302+inventory[[#This Row],[Other_radfor]])/AGWP_CO2</f>
        <v>217.55715512859908</v>
      </c>
      <c r="L302" s="201">
        <f>L301+(inventory[[#This Row],[CO2_flux]]*AE302+inventory[[#This Row],[CH4_flux]]*AF302+inventory[[#This Row],[Gas1_flux]]*AG302+inventory[[#This Row],[Gas2_flux]]*AH302+inventory[[#This Row],[Gas3_flux]]*AI302+inventory[[#This Row],[Other_radfor]]*AJ302)/AGTP_CO2</f>
        <v>312.57320143698166</v>
      </c>
      <c r="N302" s="16">
        <v>2.1394866844039974E-13</v>
      </c>
      <c r="O302" s="16">
        <v>2.6186858665434455E-12</v>
      </c>
      <c r="P302" s="16">
        <f t="shared" si="53"/>
        <v>3.9406383157095469E-11</v>
      </c>
      <c r="Q302" s="16">
        <f t="shared" si="64"/>
        <v>-3.5199999999999995E-12</v>
      </c>
      <c r="R302" s="182">
        <f t="shared" si="64"/>
        <v>-3.5199999999999995E-12</v>
      </c>
      <c r="S302" s="16">
        <v>5.1327706360817974E-16</v>
      </c>
      <c r="T302" s="16">
        <v>1.3765091441312177E-15</v>
      </c>
      <c r="U302" s="24">
        <f t="shared" si="54"/>
        <v>4.6763697751964648E-14</v>
      </c>
      <c r="V302" s="24">
        <f t="shared" si="55"/>
        <v>-1.7943038999250303E-15</v>
      </c>
      <c r="W302" s="24">
        <f t="shared" si="56"/>
        <v>9.562437951789047E-15</v>
      </c>
      <c r="Y302" s="16">
        <f t="shared" si="57"/>
        <v>0</v>
      </c>
      <c r="Z302" s="187" cm="1">
        <f t="array" ref="Z302">IF($A302&lt;=time_horizon,INDEX(N$7:N$507,time_horizon-$A302+1),0)</f>
        <v>0</v>
      </c>
      <c r="AA302" s="184" cm="1">
        <f t="array" ref="AA302">IF($A302&lt;=time_horizon,INDEX(O$7:O$507,time_horizon-$A302+1),0)</f>
        <v>0</v>
      </c>
      <c r="AB302" s="184" cm="1">
        <f t="array" ref="AB302">IF($A302&lt;=time_horizon,INDEX(P$7:P$507,time_horizon-$A302+1),0)</f>
        <v>0</v>
      </c>
      <c r="AC302" s="184" cm="1">
        <f t="array" ref="AC302">IF($A302&lt;=time_horizon,INDEX(Q$7:Q$507,time_horizon-$A302+1),0)</f>
        <v>0</v>
      </c>
      <c r="AD302" s="185" cm="1">
        <f t="array" ref="AD302">IF($A302&lt;=time_horizon,INDEX(R$7:R$507,time_horizon-$A302+1),0)</f>
        <v>0</v>
      </c>
      <c r="AE302" s="17" cm="1">
        <f t="array" ref="AE302">IF($A302&lt;=time_horizon,INDEX(S$7:S$507,time_horizon-$A302+1),0)</f>
        <v>0</v>
      </c>
      <c r="AF302" s="17" cm="1">
        <f t="array" ref="AF302">IF($A302&lt;=time_horizon,INDEX(T$7:T$507,time_horizon-$A302+1),0)</f>
        <v>0</v>
      </c>
      <c r="AG302" s="17" cm="1">
        <f t="array" ref="AG302">IF($A302&lt;=time_horizon,INDEX(U$7:U$507,time_horizon-$A302+1),0)</f>
        <v>0</v>
      </c>
      <c r="AH302" s="17" cm="1">
        <f t="array" ref="AH302">IF($A302&lt;=time_horizon,INDEX(V$7:V$507,time_horizon-$A302+1),0)</f>
        <v>0</v>
      </c>
      <c r="AI302" s="17" cm="1">
        <f t="array" ref="AI302">IF($A302&lt;=time_horizon,INDEX(W$7:W$507,time_horizon-$A302+1),0)</f>
        <v>0</v>
      </c>
      <c r="AJ302" s="17">
        <f t="shared" si="58"/>
        <v>8.0822163213617543E-2</v>
      </c>
    </row>
    <row r="303" spans="1:36" x14ac:dyDescent="0.2">
      <c r="A303" s="96">
        <v>296</v>
      </c>
      <c r="B303" s="3">
        <f>inventory[[#This Row],[Integrated_rad_forcing]]</f>
        <v>5.1798017405500442E-10</v>
      </c>
      <c r="C303" s="3">
        <f>inventory[[#This Row],[Temp_change]]</f>
        <v>3.3206538125955789E-13</v>
      </c>
      <c r="E303" s="118">
        <f>inventory[[#This Row],[CO2_net]]+inventory[[#This Row],[CH4_net]]*GWP_CH4+inventory[[#This Row],[gas1_net]]*GWP_gas1+inventory[[#This Row],[gas2_net]]*GWP_gas2+inventory[[#This Row],[gas3_net]]*GWP_gas3</f>
        <v>4918.8111920297824</v>
      </c>
      <c r="F303" s="118">
        <f>inventory[[#This Row],[CO2_net]]+inventory[[#This Row],[CH4_net]]*GTP_CH4+inventory[[#This Row],[gas1_net]]*GTP_gas1+inventory[[#This Row],[gas2_net]]*GTP_gas2+inventory[[#This Row],[gas3_net]]*GTP_gas3</f>
        <v>2570.9331000621351</v>
      </c>
      <c r="G303" s="199">
        <f t="shared" si="59"/>
        <v>2414.6576511527664</v>
      </c>
      <c r="H303" s="200">
        <f t="shared" si="60"/>
        <v>647.06223564753259</v>
      </c>
      <c r="I303" s="201">
        <f t="shared" si="61"/>
        <v>5647.9653033590102</v>
      </c>
      <c r="J303" s="201">
        <f t="shared" si="62"/>
        <v>607.58346351031037</v>
      </c>
      <c r="K303" s="199">
        <f>K302+(inventory[[#This Row],[CO2_flux]]*Z303+inventory[[#This Row],[CH4_flux]]*AA303+inventory[[#This Row],[Gas1_flux]]*AB303+inventory[[#This Row],[Gas2_flux]]*AC303+inventory[[#This Row],[Gas3_flux]]*AD303+inventory[[#This Row],[Other_radfor]])/AGWP_CO2</f>
        <v>217.55715512859908</v>
      </c>
      <c r="L303" s="201">
        <f>L302+(inventory[[#This Row],[CO2_flux]]*AE303+inventory[[#This Row],[CH4_flux]]*AF303+inventory[[#This Row],[Gas1_flux]]*AG303+inventory[[#This Row],[Gas2_flux]]*AH303+inventory[[#This Row],[Gas3_flux]]*AI303+inventory[[#This Row],[Other_radfor]]*AJ303)/AGTP_CO2</f>
        <v>312.57320143698166</v>
      </c>
      <c r="N303" s="16">
        <v>2.1451495362405463E-13</v>
      </c>
      <c r="O303" s="16">
        <v>2.6186858665528918E-12</v>
      </c>
      <c r="P303" s="16">
        <f t="shared" si="53"/>
        <v>3.9437418660439423E-11</v>
      </c>
      <c r="Q303" s="16">
        <f t="shared" si="64"/>
        <v>-3.5199999999999995E-12</v>
      </c>
      <c r="R303" s="182">
        <f t="shared" si="64"/>
        <v>-3.5199999999999995E-12</v>
      </c>
      <c r="S303" s="16">
        <v>5.1318924666844624E-16</v>
      </c>
      <c r="T303" s="16">
        <v>1.3731518049883403E-15</v>
      </c>
      <c r="U303" s="24">
        <f t="shared" si="54"/>
        <v>4.6559733580011833E-14</v>
      </c>
      <c r="V303" s="24">
        <f t="shared" si="55"/>
        <v>-1.7899275511217522E-15</v>
      </c>
      <c r="W303" s="24">
        <f t="shared" si="56"/>
        <v>9.531947532703197E-15</v>
      </c>
      <c r="Y303" s="16">
        <f t="shared" si="57"/>
        <v>0</v>
      </c>
      <c r="Z303" s="187" cm="1">
        <f t="array" ref="Z303">IF($A303&lt;=time_horizon,INDEX(N$7:N$507,time_horizon-$A303+1),0)</f>
        <v>0</v>
      </c>
      <c r="AA303" s="184" cm="1">
        <f t="array" ref="AA303">IF($A303&lt;=time_horizon,INDEX(O$7:O$507,time_horizon-$A303+1),0)</f>
        <v>0</v>
      </c>
      <c r="AB303" s="184" cm="1">
        <f t="array" ref="AB303">IF($A303&lt;=time_horizon,INDEX(P$7:P$507,time_horizon-$A303+1),0)</f>
        <v>0</v>
      </c>
      <c r="AC303" s="184" cm="1">
        <f t="array" ref="AC303">IF($A303&lt;=time_horizon,INDEX(Q$7:Q$507,time_horizon-$A303+1),0)</f>
        <v>0</v>
      </c>
      <c r="AD303" s="185" cm="1">
        <f t="array" ref="AD303">IF($A303&lt;=time_horizon,INDEX(R$7:R$507,time_horizon-$A303+1),0)</f>
        <v>0</v>
      </c>
      <c r="AE303" s="17" cm="1">
        <f t="array" ref="AE303">IF($A303&lt;=time_horizon,INDEX(S$7:S$507,time_horizon-$A303+1),0)</f>
        <v>0</v>
      </c>
      <c r="AF303" s="17" cm="1">
        <f t="array" ref="AF303">IF($A303&lt;=time_horizon,INDEX(T$7:T$507,time_horizon-$A303+1),0)</f>
        <v>0</v>
      </c>
      <c r="AG303" s="17" cm="1">
        <f t="array" ref="AG303">IF($A303&lt;=time_horizon,INDEX(U$7:U$507,time_horizon-$A303+1),0)</f>
        <v>0</v>
      </c>
      <c r="AH303" s="17" cm="1">
        <f t="array" ref="AH303">IF($A303&lt;=time_horizon,INDEX(V$7:V$507,time_horizon-$A303+1),0)</f>
        <v>0</v>
      </c>
      <c r="AI303" s="17" cm="1">
        <f t="array" ref="AI303">IF($A303&lt;=time_horizon,INDEX(W$7:W$507,time_horizon-$A303+1),0)</f>
        <v>0</v>
      </c>
      <c r="AJ303" s="17">
        <f t="shared" si="58"/>
        <v>8.0822163213617543E-2</v>
      </c>
    </row>
    <row r="304" spans="1:36" x14ac:dyDescent="0.2">
      <c r="A304" s="96">
        <v>297</v>
      </c>
      <c r="B304" s="3">
        <f>inventory[[#This Row],[Integrated_rad_forcing]]</f>
        <v>5.1802696803695261E-10</v>
      </c>
      <c r="C304" s="3">
        <f>inventory[[#This Row],[Temp_change]]</f>
        <v>3.3095969380239375E-13</v>
      </c>
      <c r="E304" s="118">
        <f>inventory[[#This Row],[CO2_net]]+inventory[[#This Row],[CH4_net]]*GWP_CH4+inventory[[#This Row],[gas1_net]]*GWP_gas1+inventory[[#This Row],[gas2_net]]*GWP_gas2+inventory[[#This Row],[gas3_net]]*GWP_gas3</f>
        <v>4918.8111920297824</v>
      </c>
      <c r="F304" s="118">
        <f>inventory[[#This Row],[CO2_net]]+inventory[[#This Row],[CH4_net]]*GTP_CH4+inventory[[#This Row],[gas1_net]]*GTP_gas1+inventory[[#This Row],[gas2_net]]*GTP_gas2+inventory[[#This Row],[gas3_net]]*GTP_gas3</f>
        <v>2570.9331000621351</v>
      </c>
      <c r="G304" s="199">
        <f t="shared" si="59"/>
        <v>2408.5229939505184</v>
      </c>
      <c r="H304" s="200">
        <f t="shared" si="60"/>
        <v>645.01828290412232</v>
      </c>
      <c r="I304" s="201">
        <f t="shared" si="61"/>
        <v>5648.4755367611506</v>
      </c>
      <c r="J304" s="201">
        <f t="shared" si="62"/>
        <v>605.5603757309234</v>
      </c>
      <c r="K304" s="199">
        <f>K303+(inventory[[#This Row],[CO2_flux]]*Z304+inventory[[#This Row],[CH4_flux]]*AA304+inventory[[#This Row],[Gas1_flux]]*AB304+inventory[[#This Row],[Gas2_flux]]*AC304+inventory[[#This Row],[Gas3_flux]]*AD304+inventory[[#This Row],[Other_radfor]])/AGWP_CO2</f>
        <v>217.55715512859908</v>
      </c>
      <c r="L304" s="201">
        <f>L303+(inventory[[#This Row],[CO2_flux]]*AE304+inventory[[#This Row],[CH4_flux]]*AF304+inventory[[#This Row],[Gas1_flux]]*AG304+inventory[[#This Row],[Gas2_flux]]*AH304+inventory[[#This Row],[Gas3_flux]]*AI304+inventory[[#This Row],[Other_radfor]]*AJ304)/AGTP_CO2</f>
        <v>312.57320143698166</v>
      </c>
      <c r="N304" s="16">
        <v>2.1508076499085945E-13</v>
      </c>
      <c r="O304" s="16">
        <v>2.6186858665616063E-12</v>
      </c>
      <c r="P304" s="16">
        <f t="shared" si="53"/>
        <v>3.9468198728989751E-11</v>
      </c>
      <c r="Q304" s="16">
        <f t="shared" si="64"/>
        <v>-3.5199999999999995E-12</v>
      </c>
      <c r="R304" s="182">
        <f t="shared" si="64"/>
        <v>-3.5199999999999995E-12</v>
      </c>
      <c r="S304" s="16">
        <v>5.1310126018798246E-16</v>
      </c>
      <c r="T304" s="16">
        <v>1.3698026545845072E-15</v>
      </c>
      <c r="U304" s="24">
        <f t="shared" si="54"/>
        <v>4.6357006847818255E-14</v>
      </c>
      <c r="V304" s="24">
        <f t="shared" si="55"/>
        <v>-1.7855618763346499E-15</v>
      </c>
      <c r="W304" s="24">
        <f t="shared" si="56"/>
        <v>9.501688999567631E-15</v>
      </c>
      <c r="Y304" s="16">
        <f t="shared" si="57"/>
        <v>0</v>
      </c>
      <c r="Z304" s="187" cm="1">
        <f t="array" ref="Z304">IF($A304&lt;=time_horizon,INDEX(N$7:N$507,time_horizon-$A304+1),0)</f>
        <v>0</v>
      </c>
      <c r="AA304" s="184" cm="1">
        <f t="array" ref="AA304">IF($A304&lt;=time_horizon,INDEX(O$7:O$507,time_horizon-$A304+1),0)</f>
        <v>0</v>
      </c>
      <c r="AB304" s="184" cm="1">
        <f t="array" ref="AB304">IF($A304&lt;=time_horizon,INDEX(P$7:P$507,time_horizon-$A304+1),0)</f>
        <v>0</v>
      </c>
      <c r="AC304" s="184" cm="1">
        <f t="array" ref="AC304">IF($A304&lt;=time_horizon,INDEX(Q$7:Q$507,time_horizon-$A304+1),0)</f>
        <v>0</v>
      </c>
      <c r="AD304" s="185" cm="1">
        <f t="array" ref="AD304">IF($A304&lt;=time_horizon,INDEX(R$7:R$507,time_horizon-$A304+1),0)</f>
        <v>0</v>
      </c>
      <c r="AE304" s="17" cm="1">
        <f t="array" ref="AE304">IF($A304&lt;=time_horizon,INDEX(S$7:S$507,time_horizon-$A304+1),0)</f>
        <v>0</v>
      </c>
      <c r="AF304" s="17" cm="1">
        <f t="array" ref="AF304">IF($A304&lt;=time_horizon,INDEX(T$7:T$507,time_horizon-$A304+1),0)</f>
        <v>0</v>
      </c>
      <c r="AG304" s="17" cm="1">
        <f t="array" ref="AG304">IF($A304&lt;=time_horizon,INDEX(U$7:U$507,time_horizon-$A304+1),0)</f>
        <v>0</v>
      </c>
      <c r="AH304" s="17" cm="1">
        <f t="array" ref="AH304">IF($A304&lt;=time_horizon,INDEX(V$7:V$507,time_horizon-$A304+1),0)</f>
        <v>0</v>
      </c>
      <c r="AI304" s="17" cm="1">
        <f t="array" ref="AI304">IF($A304&lt;=time_horizon,INDEX(W$7:W$507,time_horizon-$A304+1),0)</f>
        <v>0</v>
      </c>
      <c r="AJ304" s="17">
        <f t="shared" si="58"/>
        <v>8.0822163213617543E-2</v>
      </c>
    </row>
    <row r="305" spans="1:36" x14ac:dyDescent="0.2">
      <c r="A305" s="96">
        <v>298</v>
      </c>
      <c r="B305" s="3">
        <f>inventory[[#This Row],[Integrated_rad_forcing]]</f>
        <v>5.1807318532389784E-10</v>
      </c>
      <c r="C305" s="3">
        <f>inventory[[#This Row],[Temp_change]]</f>
        <v>3.2986203762308122E-13</v>
      </c>
      <c r="E305" s="118">
        <f>inventory[[#This Row],[CO2_net]]+inventory[[#This Row],[CH4_net]]*GWP_CH4+inventory[[#This Row],[gas1_net]]*GWP_gas1+inventory[[#This Row],[gas2_net]]*GWP_gas2+inventory[[#This Row],[gas3_net]]*GWP_gas3</f>
        <v>4918.8111920297824</v>
      </c>
      <c r="F305" s="118">
        <f>inventory[[#This Row],[CO2_net]]+inventory[[#This Row],[CH4_net]]*GTP_CH4+inventory[[#This Row],[gas1_net]]*GTP_gas1+inventory[[#This Row],[gas2_net]]*GTP_gas2+inventory[[#This Row],[gas3_net]]*GTP_gas3</f>
        <v>2570.9331000621351</v>
      </c>
      <c r="G305" s="199">
        <f t="shared" si="59"/>
        <v>2402.4231186926449</v>
      </c>
      <c r="H305" s="200">
        <f t="shared" si="60"/>
        <v>642.98949735055919</v>
      </c>
      <c r="I305" s="201">
        <f t="shared" si="61"/>
        <v>5648.9794819817535</v>
      </c>
      <c r="J305" s="201">
        <f t="shared" si="62"/>
        <v>603.5519828637099</v>
      </c>
      <c r="K305" s="199">
        <f>K304+(inventory[[#This Row],[CO2_flux]]*Z305+inventory[[#This Row],[CH4_flux]]*AA305+inventory[[#This Row],[Gas1_flux]]*AB305+inventory[[#This Row],[Gas2_flux]]*AC305+inventory[[#This Row],[Gas3_flux]]*AD305+inventory[[#This Row],[Other_radfor]])/AGWP_CO2</f>
        <v>217.55715512859908</v>
      </c>
      <c r="L305" s="201">
        <f>L304+(inventory[[#This Row],[CO2_flux]]*AE305+inventory[[#This Row],[CH4_flux]]*AF305+inventory[[#This Row],[Gas1_flux]]*AG305+inventory[[#This Row],[Gas2_flux]]*AH305+inventory[[#This Row],[Gas3_flux]]*AI305+inventory[[#This Row],[Other_radfor]]*AJ305)/AGTP_CO2</f>
        <v>312.57320143698166</v>
      </c>
      <c r="N305" s="16">
        <v>2.1564610384111851E-13</v>
      </c>
      <c r="O305" s="16">
        <v>2.6186858665696455E-12</v>
      </c>
      <c r="P305" s="16">
        <f t="shared" si="53"/>
        <v>3.9498725465078519E-11</v>
      </c>
      <c r="Q305" s="16">
        <f t="shared" si="64"/>
        <v>-3.5199999999999995E-12</v>
      </c>
      <c r="R305" s="182">
        <f t="shared" si="64"/>
        <v>-3.5199999999999995E-12</v>
      </c>
      <c r="S305" s="16">
        <v>5.1301310360788016E-16</v>
      </c>
      <c r="T305" s="16">
        <v>1.3664616729385893E-15</v>
      </c>
      <c r="U305" s="24">
        <f t="shared" si="54"/>
        <v>4.6155508447015659E-14</v>
      </c>
      <c r="V305" s="24">
        <f t="shared" si="55"/>
        <v>-1.7812068495295496E-15</v>
      </c>
      <c r="W305" s="24">
        <f t="shared" si="56"/>
        <v>9.4716583249895492E-15</v>
      </c>
      <c r="Y305" s="16">
        <f t="shared" si="57"/>
        <v>0</v>
      </c>
      <c r="Z305" s="187" cm="1">
        <f t="array" ref="Z305">IF($A305&lt;=time_horizon,INDEX(N$7:N$507,time_horizon-$A305+1),0)</f>
        <v>0</v>
      </c>
      <c r="AA305" s="184" cm="1">
        <f t="array" ref="AA305">IF($A305&lt;=time_horizon,INDEX(O$7:O$507,time_horizon-$A305+1),0)</f>
        <v>0</v>
      </c>
      <c r="AB305" s="184" cm="1">
        <f t="array" ref="AB305">IF($A305&lt;=time_horizon,INDEX(P$7:P$507,time_horizon-$A305+1),0)</f>
        <v>0</v>
      </c>
      <c r="AC305" s="184" cm="1">
        <f t="array" ref="AC305">IF($A305&lt;=time_horizon,INDEX(Q$7:Q$507,time_horizon-$A305+1),0)</f>
        <v>0</v>
      </c>
      <c r="AD305" s="185" cm="1">
        <f t="array" ref="AD305">IF($A305&lt;=time_horizon,INDEX(R$7:R$507,time_horizon-$A305+1),0)</f>
        <v>0</v>
      </c>
      <c r="AE305" s="17" cm="1">
        <f t="array" ref="AE305">IF($A305&lt;=time_horizon,INDEX(S$7:S$507,time_horizon-$A305+1),0)</f>
        <v>0</v>
      </c>
      <c r="AF305" s="17" cm="1">
        <f t="array" ref="AF305">IF($A305&lt;=time_horizon,INDEX(T$7:T$507,time_horizon-$A305+1),0)</f>
        <v>0</v>
      </c>
      <c r="AG305" s="17" cm="1">
        <f t="array" ref="AG305">IF($A305&lt;=time_horizon,INDEX(U$7:U$507,time_horizon-$A305+1),0)</f>
        <v>0</v>
      </c>
      <c r="AH305" s="17" cm="1">
        <f t="array" ref="AH305">IF($A305&lt;=time_horizon,INDEX(V$7:V$507,time_horizon-$A305+1),0)</f>
        <v>0</v>
      </c>
      <c r="AI305" s="17" cm="1">
        <f t="array" ref="AI305">IF($A305&lt;=time_horizon,INDEX(W$7:W$507,time_horizon-$A305+1),0)</f>
        <v>0</v>
      </c>
      <c r="AJ305" s="17">
        <f t="shared" si="58"/>
        <v>8.0822163213617543E-2</v>
      </c>
    </row>
    <row r="306" spans="1:36" x14ac:dyDescent="0.2">
      <c r="A306" s="96">
        <v>299</v>
      </c>
      <c r="B306" s="3">
        <f>inventory[[#This Row],[Integrated_rad_forcing]]</f>
        <v>5.1811883508545111E-10</v>
      </c>
      <c r="C306" s="3">
        <f>inventory[[#This Row],[Temp_change]]</f>
        <v>3.2877228596201353E-13</v>
      </c>
      <c r="E306" s="118">
        <f>inventory[[#This Row],[CO2_net]]+inventory[[#This Row],[CH4_net]]*GWP_CH4+inventory[[#This Row],[gas1_net]]*GWP_gas1+inventory[[#This Row],[gas2_net]]*GWP_gas2+inventory[[#This Row],[gas3_net]]*GWP_gas3</f>
        <v>4918.8111920297824</v>
      </c>
      <c r="F306" s="118">
        <f>inventory[[#This Row],[CO2_net]]+inventory[[#This Row],[CH4_net]]*GTP_CH4+inventory[[#This Row],[gas1_net]]*GTP_gas1+inventory[[#This Row],[gas2_net]]*GTP_gas2+inventory[[#This Row],[gas3_net]]*GTP_gas3</f>
        <v>2570.9331000621351</v>
      </c>
      <c r="G306" s="199">
        <f t="shared" si="59"/>
        <v>2396.357740612732</v>
      </c>
      <c r="H306" s="200">
        <f t="shared" si="60"/>
        <v>640.9756382859</v>
      </c>
      <c r="I306" s="201">
        <f t="shared" si="61"/>
        <v>5649.4772390046546</v>
      </c>
      <c r="J306" s="201">
        <f t="shared" si="62"/>
        <v>601.55805297530617</v>
      </c>
      <c r="K306" s="199">
        <f>K305+(inventory[[#This Row],[CO2_flux]]*Z306+inventory[[#This Row],[CH4_flux]]*AA306+inventory[[#This Row],[Gas1_flux]]*AB306+inventory[[#This Row],[Gas2_flux]]*AC306+inventory[[#This Row],[Gas3_flux]]*AD306+inventory[[#This Row],[Other_radfor]])/AGWP_CO2</f>
        <v>217.55715512859908</v>
      </c>
      <c r="L306" s="201">
        <f>L305+(inventory[[#This Row],[CO2_flux]]*AE306+inventory[[#This Row],[CH4_flux]]*AF306+inventory[[#This Row],[Gas1_flux]]*AG306+inventory[[#This Row],[Gas2_flux]]*AH306+inventory[[#This Row],[Gas3_flux]]*AI306+inventory[[#This Row],[Other_radfor]]*AJ306)/AGTP_CO2</f>
        <v>312.57320143698166</v>
      </c>
      <c r="N306" s="16">
        <v>2.1621097146913122E-13</v>
      </c>
      <c r="O306" s="16">
        <v>2.6186858665770618E-12</v>
      </c>
      <c r="P306" s="16">
        <f t="shared" si="53"/>
        <v>3.9529000953734757E-11</v>
      </c>
      <c r="Q306" s="16">
        <f t="shared" si="64"/>
        <v>-3.5199999999999995E-12</v>
      </c>
      <c r="R306" s="182">
        <f t="shared" si="64"/>
        <v>-3.5199999999999995E-12</v>
      </c>
      <c r="S306" s="16">
        <v>5.1292477642554077E-16</v>
      </c>
      <c r="T306" s="16">
        <v>1.3631288401188596E-15</v>
      </c>
      <c r="U306" s="24">
        <f t="shared" si="54"/>
        <v>4.5955229341576262E-14</v>
      </c>
      <c r="V306" s="24">
        <f t="shared" si="55"/>
        <v>-1.7768624447357764E-15</v>
      </c>
      <c r="W306" s="24">
        <f t="shared" si="56"/>
        <v>9.4418515674798559E-15</v>
      </c>
      <c r="Y306" s="16">
        <f t="shared" si="57"/>
        <v>0</v>
      </c>
      <c r="Z306" s="187" cm="1">
        <f t="array" ref="Z306">IF($A306&lt;=time_horizon,INDEX(N$7:N$507,time_horizon-$A306+1),0)</f>
        <v>0</v>
      </c>
      <c r="AA306" s="184" cm="1">
        <f t="array" ref="AA306">IF($A306&lt;=time_horizon,INDEX(O$7:O$507,time_horizon-$A306+1),0)</f>
        <v>0</v>
      </c>
      <c r="AB306" s="184" cm="1">
        <f t="array" ref="AB306">IF($A306&lt;=time_horizon,INDEX(P$7:P$507,time_horizon-$A306+1),0)</f>
        <v>0</v>
      </c>
      <c r="AC306" s="184" cm="1">
        <f t="array" ref="AC306">IF($A306&lt;=time_horizon,INDEX(Q$7:Q$507,time_horizon-$A306+1),0)</f>
        <v>0</v>
      </c>
      <c r="AD306" s="185" cm="1">
        <f t="array" ref="AD306">IF($A306&lt;=time_horizon,INDEX(R$7:R$507,time_horizon-$A306+1),0)</f>
        <v>0</v>
      </c>
      <c r="AE306" s="17" cm="1">
        <f t="array" ref="AE306">IF($A306&lt;=time_horizon,INDEX(S$7:S$507,time_horizon-$A306+1),0)</f>
        <v>0</v>
      </c>
      <c r="AF306" s="17" cm="1">
        <f t="array" ref="AF306">IF($A306&lt;=time_horizon,INDEX(T$7:T$507,time_horizon-$A306+1),0)</f>
        <v>0</v>
      </c>
      <c r="AG306" s="17" cm="1">
        <f t="array" ref="AG306">IF($A306&lt;=time_horizon,INDEX(U$7:U$507,time_horizon-$A306+1),0)</f>
        <v>0</v>
      </c>
      <c r="AH306" s="17" cm="1">
        <f t="array" ref="AH306">IF($A306&lt;=time_horizon,INDEX(V$7:V$507,time_horizon-$A306+1),0)</f>
        <v>0</v>
      </c>
      <c r="AI306" s="17" cm="1">
        <f t="array" ref="AI306">IF($A306&lt;=time_horizon,INDEX(W$7:W$507,time_horizon-$A306+1),0)</f>
        <v>0</v>
      </c>
      <c r="AJ306" s="17">
        <f t="shared" si="58"/>
        <v>8.0822163213617543E-2</v>
      </c>
    </row>
    <row r="307" spans="1:36" x14ac:dyDescent="0.2">
      <c r="A307" s="96">
        <v>300</v>
      </c>
      <c r="B307" s="3">
        <f>inventory[[#This Row],[Integrated_rad_forcing]]</f>
        <v>5.1816392631841827E-10</v>
      </c>
      <c r="C307" s="3">
        <f>inventory[[#This Row],[Temp_change]]</f>
        <v>3.2769031464112376E-13</v>
      </c>
      <c r="E307" s="118">
        <f>inventory[[#This Row],[CO2_net]]+inventory[[#This Row],[CH4_net]]*GWP_CH4+inventory[[#This Row],[gas1_net]]*GWP_gas1+inventory[[#This Row],[gas2_net]]*GWP_gas2+inventory[[#This Row],[gas3_net]]*GWP_gas3</f>
        <v>4918.8111920297824</v>
      </c>
      <c r="F307" s="118">
        <f>inventory[[#This Row],[CO2_net]]+inventory[[#This Row],[CH4_net]]*GTP_CH4+inventory[[#This Row],[gas1_net]]*GTP_gas1+inventory[[#This Row],[gas2_net]]*GTP_gas2+inventory[[#This Row],[gas3_net]]*GTP_gas3</f>
        <v>2570.9331000621351</v>
      </c>
      <c r="G307" s="199">
        <f t="shared" si="59"/>
        <v>2390.326577777038</v>
      </c>
      <c r="H307" s="200">
        <f t="shared" si="60"/>
        <v>638.9764698312016</v>
      </c>
      <c r="I307" s="201">
        <f t="shared" si="61"/>
        <v>5649.9689059294533</v>
      </c>
      <c r="J307" s="201">
        <f t="shared" si="62"/>
        <v>599.57835885581835</v>
      </c>
      <c r="K307" s="199">
        <f>K306+(inventory[[#This Row],[CO2_flux]]*Z307+inventory[[#This Row],[CH4_flux]]*AA307+inventory[[#This Row],[Gas1_flux]]*AB307+inventory[[#This Row],[Gas2_flux]]*AC307+inventory[[#This Row],[Gas3_flux]]*AD307+inventory[[#This Row],[Other_radfor]])/AGWP_CO2</f>
        <v>217.55715512859908</v>
      </c>
      <c r="L307" s="201">
        <f>L306+(inventory[[#This Row],[CO2_flux]]*AE307+inventory[[#This Row],[CH4_flux]]*AF307+inventory[[#This Row],[Gas1_flux]]*AG307+inventory[[#This Row],[Gas2_flux]]*AH307+inventory[[#This Row],[Gas3_flux]]*AI307+inventory[[#This Row],[Other_radfor]]*AJ307)/AGTP_CO2</f>
        <v>312.57320143698166</v>
      </c>
      <c r="N307" s="16">
        <v>2.1677536916328048E-13</v>
      </c>
      <c r="O307" s="16">
        <v>2.6186858665839034E-12</v>
      </c>
      <c r="P307" s="16">
        <f t="shared" si="53"/>
        <v>3.9559027262826827E-11</v>
      </c>
      <c r="Q307" s="16">
        <f t="shared" ref="Q307:R326" si="65">A_gas2*life_gas2*(1-EXP(-$A307/life_gas2))</f>
        <v>-3.5199999999999995E-12</v>
      </c>
      <c r="R307" s="182">
        <f t="shared" si="65"/>
        <v>-3.5199999999999995E-12</v>
      </c>
      <c r="S307" s="16">
        <v>5.1283627819298211E-16</v>
      </c>
      <c r="T307" s="16">
        <v>1.3598041362428196E-15</v>
      </c>
      <c r="U307" s="24">
        <f t="shared" si="54"/>
        <v>4.5756160567223854E-14</v>
      </c>
      <c r="V307" s="24">
        <f t="shared" si="55"/>
        <v>-1.7725286360459983E-15</v>
      </c>
      <c r="W307" s="24">
        <f t="shared" si="56"/>
        <v>9.4122648695716078E-15</v>
      </c>
      <c r="Y307" s="16">
        <f t="shared" si="57"/>
        <v>0</v>
      </c>
      <c r="Z307" s="187" cm="1">
        <f t="array" ref="Z307">IF($A307&lt;=time_horizon,INDEX(N$7:N$507,time_horizon-$A307+1),0)</f>
        <v>0</v>
      </c>
      <c r="AA307" s="184" cm="1">
        <f t="array" ref="AA307">IF($A307&lt;=time_horizon,INDEX(O$7:O$507,time_horizon-$A307+1),0)</f>
        <v>0</v>
      </c>
      <c r="AB307" s="184" cm="1">
        <f t="array" ref="AB307">IF($A307&lt;=time_horizon,INDEX(P$7:P$507,time_horizon-$A307+1),0)</f>
        <v>0</v>
      </c>
      <c r="AC307" s="184" cm="1">
        <f t="array" ref="AC307">IF($A307&lt;=time_horizon,INDEX(Q$7:Q$507,time_horizon-$A307+1),0)</f>
        <v>0</v>
      </c>
      <c r="AD307" s="185" cm="1">
        <f t="array" ref="AD307">IF($A307&lt;=time_horizon,INDEX(R$7:R$507,time_horizon-$A307+1),0)</f>
        <v>0</v>
      </c>
      <c r="AE307" s="17" cm="1">
        <f t="array" ref="AE307">IF($A307&lt;=time_horizon,INDEX(S$7:S$507,time_horizon-$A307+1),0)</f>
        <v>0</v>
      </c>
      <c r="AF307" s="17" cm="1">
        <f t="array" ref="AF307">IF($A307&lt;=time_horizon,INDEX(T$7:T$507,time_horizon-$A307+1),0)</f>
        <v>0</v>
      </c>
      <c r="AG307" s="17" cm="1">
        <f t="array" ref="AG307">IF($A307&lt;=time_horizon,INDEX(U$7:U$507,time_horizon-$A307+1),0)</f>
        <v>0</v>
      </c>
      <c r="AH307" s="17" cm="1">
        <f t="array" ref="AH307">IF($A307&lt;=time_horizon,INDEX(V$7:V$507,time_horizon-$A307+1),0)</f>
        <v>0</v>
      </c>
      <c r="AI307" s="17" cm="1">
        <f t="array" ref="AI307">IF($A307&lt;=time_horizon,INDEX(W$7:W$507,time_horizon-$A307+1),0)</f>
        <v>0</v>
      </c>
      <c r="AJ307" s="17">
        <f t="shared" si="58"/>
        <v>8.0822163213617543E-2</v>
      </c>
    </row>
    <row r="308" spans="1:36" x14ac:dyDescent="0.2">
      <c r="A308" s="96">
        <v>301</v>
      </c>
      <c r="B308" s="3">
        <f>inventory[[#This Row],[Integrated_rad_forcing]]</f>
        <v>5.1820846785036151E-10</v>
      </c>
      <c r="C308" s="3">
        <f>inventory[[#This Row],[Temp_change]]</f>
        <v>3.266160020083306E-13</v>
      </c>
      <c r="E308" s="118">
        <f>inventory[[#This Row],[CO2_net]]+inventory[[#This Row],[CH4_net]]*GWP_CH4+inventory[[#This Row],[gas1_net]]*GWP_gas1+inventory[[#This Row],[gas2_net]]*GWP_gas2+inventory[[#This Row],[gas3_net]]*GWP_gas3</f>
        <v>4918.8111920297824</v>
      </c>
      <c r="F308" s="118">
        <f>inventory[[#This Row],[CO2_net]]+inventory[[#This Row],[CH4_net]]*GTP_CH4+inventory[[#This Row],[gas1_net]]*GTP_gas1+inventory[[#This Row],[gas2_net]]*GTP_gas2+inventory[[#This Row],[gas3_net]]*GTP_gas3</f>
        <v>2570.9331000621351</v>
      </c>
      <c r="G308" s="199">
        <f t="shared" si="59"/>
        <v>2384.3293510541566</v>
      </c>
      <c r="H308" s="200">
        <f t="shared" si="60"/>
        <v>636.99176082779081</v>
      </c>
      <c r="I308" s="201">
        <f t="shared" si="61"/>
        <v>5650.4545790103448</v>
      </c>
      <c r="J308" s="201">
        <f t="shared" si="62"/>
        <v>597.61267791717466</v>
      </c>
      <c r="K308" s="199">
        <f>K307+(inventory[[#This Row],[CO2_flux]]*Z308+inventory[[#This Row],[CH4_flux]]*AA308+inventory[[#This Row],[Gas1_flux]]*AB308+inventory[[#This Row],[Gas2_flux]]*AC308+inventory[[#This Row],[Gas3_flux]]*AD308+inventory[[#This Row],[Other_radfor]])/AGWP_CO2</f>
        <v>217.55715512859908</v>
      </c>
      <c r="L308" s="201">
        <f>L307+(inventory[[#This Row],[CO2_flux]]*AE308+inventory[[#This Row],[CH4_flux]]*AF308+inventory[[#This Row],[Gas1_flux]]*AG308+inventory[[#This Row],[Gas2_flux]]*AH308+inventory[[#This Row],[Gas3_flux]]*AI308+inventory[[#This Row],[Other_radfor]]*AJ308)/AGTP_CO2</f>
        <v>312.57320143698166</v>
      </c>
      <c r="N308" s="16">
        <v>2.1733929820611898E-13</v>
      </c>
      <c r="O308" s="16">
        <v>2.6186858665902151E-12</v>
      </c>
      <c r="P308" s="16">
        <f t="shared" si="53"/>
        <v>3.9588806443203732E-11</v>
      </c>
      <c r="Q308" s="16">
        <f t="shared" si="65"/>
        <v>-3.5199999999999995E-12</v>
      </c>
      <c r="R308" s="182">
        <f t="shared" si="65"/>
        <v>-3.5199999999999995E-12</v>
      </c>
      <c r="S308" s="16">
        <v>5.1274760851519154E-16</v>
      </c>
      <c r="T308" s="16">
        <v>1.3564875414770313E-15</v>
      </c>
      <c r="U308" s="24">
        <f t="shared" si="54"/>
        <v>4.55582932308496E-14</v>
      </c>
      <c r="V308" s="24">
        <f t="shared" si="55"/>
        <v>-1.7682053976160714E-15</v>
      </c>
      <c r="W308" s="24">
        <f t="shared" si="56"/>
        <v>9.3828944559797941E-15</v>
      </c>
      <c r="Y308" s="16">
        <f t="shared" si="57"/>
        <v>0</v>
      </c>
      <c r="Z308" s="187" cm="1">
        <f t="array" ref="Z308">IF($A308&lt;=time_horizon,INDEX(N$7:N$507,time_horizon-$A308+1),0)</f>
        <v>0</v>
      </c>
      <c r="AA308" s="184" cm="1">
        <f t="array" ref="AA308">IF($A308&lt;=time_horizon,INDEX(O$7:O$507,time_horizon-$A308+1),0)</f>
        <v>0</v>
      </c>
      <c r="AB308" s="184" cm="1">
        <f t="array" ref="AB308">IF($A308&lt;=time_horizon,INDEX(P$7:P$507,time_horizon-$A308+1),0)</f>
        <v>0</v>
      </c>
      <c r="AC308" s="184" cm="1">
        <f t="array" ref="AC308">IF($A308&lt;=time_horizon,INDEX(Q$7:Q$507,time_horizon-$A308+1),0)</f>
        <v>0</v>
      </c>
      <c r="AD308" s="185" cm="1">
        <f t="array" ref="AD308">IF($A308&lt;=time_horizon,INDEX(R$7:R$507,time_horizon-$A308+1),0)</f>
        <v>0</v>
      </c>
      <c r="AE308" s="17" cm="1">
        <f t="array" ref="AE308">IF($A308&lt;=time_horizon,INDEX(S$7:S$507,time_horizon-$A308+1),0)</f>
        <v>0</v>
      </c>
      <c r="AF308" s="17" cm="1">
        <f t="array" ref="AF308">IF($A308&lt;=time_horizon,INDEX(T$7:T$507,time_horizon-$A308+1),0)</f>
        <v>0</v>
      </c>
      <c r="AG308" s="17" cm="1">
        <f t="array" ref="AG308">IF($A308&lt;=time_horizon,INDEX(U$7:U$507,time_horizon-$A308+1),0)</f>
        <v>0</v>
      </c>
      <c r="AH308" s="17" cm="1">
        <f t="array" ref="AH308">IF($A308&lt;=time_horizon,INDEX(V$7:V$507,time_horizon-$A308+1),0)</f>
        <v>0</v>
      </c>
      <c r="AI308" s="17" cm="1">
        <f t="array" ref="AI308">IF($A308&lt;=time_horizon,INDEX(W$7:W$507,time_horizon-$A308+1),0)</f>
        <v>0</v>
      </c>
      <c r="AJ308" s="17">
        <f t="shared" si="58"/>
        <v>8.0822163213617543E-2</v>
      </c>
    </row>
    <row r="309" spans="1:36" x14ac:dyDescent="0.2">
      <c r="A309" s="96">
        <v>302</v>
      </c>
      <c r="B309" s="3">
        <f>inventory[[#This Row],[Integrated_rad_forcing]]</f>
        <v>5.1825246834308536E-10</v>
      </c>
      <c r="C309" s="3">
        <f>inventory[[#This Row],[Temp_change]]</f>
        <v>3.2554922888319643E-13</v>
      </c>
      <c r="E309" s="118">
        <f>inventory[[#This Row],[CO2_net]]+inventory[[#This Row],[CH4_net]]*GWP_CH4+inventory[[#This Row],[gas1_net]]*GWP_gas1+inventory[[#This Row],[gas2_net]]*GWP_gas2+inventory[[#This Row],[gas3_net]]*GWP_gas3</f>
        <v>4918.8111920297824</v>
      </c>
      <c r="F309" s="118">
        <f>inventory[[#This Row],[CO2_net]]+inventory[[#This Row],[CH4_net]]*GTP_CH4+inventory[[#This Row],[gas1_net]]*GTP_gas1+inventory[[#This Row],[gas2_net]]*GTP_gas2+inventory[[#This Row],[gas3_net]]*GTP_gas3</f>
        <v>2570.9331000621351</v>
      </c>
      <c r="G309" s="199">
        <f t="shared" si="59"/>
        <v>2378.3657840849819</v>
      </c>
      <c r="H309" s="200">
        <f t="shared" si="60"/>
        <v>635.0212847376954</v>
      </c>
      <c r="I309" s="201">
        <f t="shared" si="61"/>
        <v>5650.934352694132</v>
      </c>
      <c r="J309" s="201">
        <f t="shared" si="62"/>
        <v>595.66079209369548</v>
      </c>
      <c r="K309" s="199">
        <f>K308+(inventory[[#This Row],[CO2_flux]]*Z309+inventory[[#This Row],[CH4_flux]]*AA309+inventory[[#This Row],[Gas1_flux]]*AB309+inventory[[#This Row],[Gas2_flux]]*AC309+inventory[[#This Row],[Gas3_flux]]*AD309+inventory[[#This Row],[Other_radfor]])/AGWP_CO2</f>
        <v>217.55715512859908</v>
      </c>
      <c r="L309" s="201">
        <f>L308+(inventory[[#This Row],[CO2_flux]]*AE309+inventory[[#This Row],[CH4_flux]]*AF309+inventory[[#This Row],[Gas1_flux]]*AG309+inventory[[#This Row],[Gas2_flux]]*AH309+inventory[[#This Row],[Gas3_flux]]*AI309+inventory[[#This Row],[Other_radfor]]*AJ309)/AGTP_CO2</f>
        <v>312.57320143698166</v>
      </c>
      <c r="N309" s="16">
        <v>2.1790275987445317E-13</v>
      </c>
      <c r="O309" s="16">
        <v>2.6186858665960377E-12</v>
      </c>
      <c r="P309" s="16">
        <f t="shared" si="53"/>
        <v>3.9618340528835131E-11</v>
      </c>
      <c r="Q309" s="16">
        <f t="shared" si="65"/>
        <v>-3.5199999999999995E-12</v>
      </c>
      <c r="R309" s="182">
        <f t="shared" si="65"/>
        <v>-3.5199999999999995E-12</v>
      </c>
      <c r="S309" s="16">
        <v>5.1265876704852372E-16</v>
      </c>
      <c r="T309" s="16">
        <v>1.3531790360369559E-15</v>
      </c>
      <c r="U309" s="24">
        <f t="shared" si="54"/>
        <v>4.5361618509932709E-14</v>
      </c>
      <c r="V309" s="24">
        <f t="shared" si="55"/>
        <v>-1.7638927036648879E-15</v>
      </c>
      <c r="W309" s="24">
        <f t="shared" si="56"/>
        <v>9.3537366318015408E-15</v>
      </c>
      <c r="Y309" s="16">
        <f t="shared" si="57"/>
        <v>0</v>
      </c>
      <c r="Z309" s="187" cm="1">
        <f t="array" ref="Z309">IF($A309&lt;=time_horizon,INDEX(N$7:N$507,time_horizon-$A309+1),0)</f>
        <v>0</v>
      </c>
      <c r="AA309" s="184" cm="1">
        <f t="array" ref="AA309">IF($A309&lt;=time_horizon,INDEX(O$7:O$507,time_horizon-$A309+1),0)</f>
        <v>0</v>
      </c>
      <c r="AB309" s="184" cm="1">
        <f t="array" ref="AB309">IF($A309&lt;=time_horizon,INDEX(P$7:P$507,time_horizon-$A309+1),0)</f>
        <v>0</v>
      </c>
      <c r="AC309" s="184" cm="1">
        <f t="array" ref="AC309">IF($A309&lt;=time_horizon,INDEX(Q$7:Q$507,time_horizon-$A309+1),0)</f>
        <v>0</v>
      </c>
      <c r="AD309" s="185" cm="1">
        <f t="array" ref="AD309">IF($A309&lt;=time_horizon,INDEX(R$7:R$507,time_horizon-$A309+1),0)</f>
        <v>0</v>
      </c>
      <c r="AE309" s="17" cm="1">
        <f t="array" ref="AE309">IF($A309&lt;=time_horizon,INDEX(S$7:S$507,time_horizon-$A309+1),0)</f>
        <v>0</v>
      </c>
      <c r="AF309" s="17" cm="1">
        <f t="array" ref="AF309">IF($A309&lt;=time_horizon,INDEX(T$7:T$507,time_horizon-$A309+1),0)</f>
        <v>0</v>
      </c>
      <c r="AG309" s="17" cm="1">
        <f t="array" ref="AG309">IF($A309&lt;=time_horizon,INDEX(U$7:U$507,time_horizon-$A309+1),0)</f>
        <v>0</v>
      </c>
      <c r="AH309" s="17" cm="1">
        <f t="array" ref="AH309">IF($A309&lt;=time_horizon,INDEX(V$7:V$507,time_horizon-$A309+1),0)</f>
        <v>0</v>
      </c>
      <c r="AI309" s="17" cm="1">
        <f t="array" ref="AI309">IF($A309&lt;=time_horizon,INDEX(W$7:W$507,time_horizon-$A309+1),0)</f>
        <v>0</v>
      </c>
      <c r="AJ309" s="17">
        <f t="shared" si="58"/>
        <v>8.0822163213617543E-2</v>
      </c>
    </row>
    <row r="310" spans="1:36" x14ac:dyDescent="0.2">
      <c r="A310" s="96">
        <v>303</v>
      </c>
      <c r="B310" s="3">
        <f>inventory[[#This Row],[Integrated_rad_forcing]]</f>
        <v>5.1829593629604659E-10</v>
      </c>
      <c r="C310" s="3">
        <f>inventory[[#This Row],[Temp_change]]</f>
        <v>3.2448987850377122E-13</v>
      </c>
      <c r="E310" s="118">
        <f>inventory[[#This Row],[CO2_net]]+inventory[[#This Row],[CH4_net]]*GWP_CH4+inventory[[#This Row],[gas1_net]]*GWP_gas1+inventory[[#This Row],[gas2_net]]*GWP_gas2+inventory[[#This Row],[gas3_net]]*GWP_gas3</f>
        <v>4918.8111920297824</v>
      </c>
      <c r="F310" s="118">
        <f>inventory[[#This Row],[CO2_net]]+inventory[[#This Row],[CH4_net]]*GTP_CH4+inventory[[#This Row],[gas1_net]]*GTP_gas1+inventory[[#This Row],[gas2_net]]*GTP_gas2+inventory[[#This Row],[gas3_net]]*GTP_gas3</f>
        <v>2570.9331000621351</v>
      </c>
      <c r="G310" s="199">
        <f t="shared" si="59"/>
        <v>2372.435603252959</v>
      </c>
      <c r="H310" s="200">
        <f t="shared" si="60"/>
        <v>633.06481954619267</v>
      </c>
      <c r="I310" s="201">
        <f t="shared" si="61"/>
        <v>5651.4083196574056</v>
      </c>
      <c r="J310" s="201">
        <f t="shared" si="62"/>
        <v>593.72248774483285</v>
      </c>
      <c r="K310" s="199">
        <f>K309+(inventory[[#This Row],[CO2_flux]]*Z310+inventory[[#This Row],[CH4_flux]]*AA310+inventory[[#This Row],[Gas1_flux]]*AB310+inventory[[#This Row],[Gas2_flux]]*AC310+inventory[[#This Row],[Gas3_flux]]*AD310+inventory[[#This Row],[Other_radfor]])/AGWP_CO2</f>
        <v>217.55715512859908</v>
      </c>
      <c r="L310" s="201">
        <f>L309+(inventory[[#This Row],[CO2_flux]]*AE310+inventory[[#This Row],[CH4_flux]]*AF310+inventory[[#This Row],[Gas1_flux]]*AG310+inventory[[#This Row],[Gas2_flux]]*AH310+inventory[[#This Row],[Gas3_flux]]*AI310+inventory[[#This Row],[Other_radfor]]*AJ310)/AGTP_CO2</f>
        <v>312.57320143698166</v>
      </c>
      <c r="N310" s="16">
        <v>2.1846575543942538E-13</v>
      </c>
      <c r="O310" s="16">
        <v>2.6186858666014091E-12</v>
      </c>
      <c r="P310" s="16">
        <f t="shared" si="53"/>
        <v>3.9647631536950287E-11</v>
      </c>
      <c r="Q310" s="16">
        <f t="shared" si="65"/>
        <v>-3.5199999999999995E-12</v>
      </c>
      <c r="R310" s="182">
        <f t="shared" si="65"/>
        <v>-3.5199999999999995E-12</v>
      </c>
      <c r="S310" s="16">
        <v>5.1256975349914264E-16</v>
      </c>
      <c r="T310" s="16">
        <v>1.3498786001867912E-15</v>
      </c>
      <c r="U310" s="24">
        <f t="shared" si="54"/>
        <v>4.5166127651965803E-14</v>
      </c>
      <c r="V310" s="24">
        <f t="shared" si="55"/>
        <v>-1.7595905284742185E-15</v>
      </c>
      <c r="W310" s="24">
        <f t="shared" si="56"/>
        <v>9.3247877807558433E-15</v>
      </c>
      <c r="Y310" s="16">
        <f t="shared" si="57"/>
        <v>0</v>
      </c>
      <c r="Z310" s="187" cm="1">
        <f t="array" ref="Z310">IF($A310&lt;=time_horizon,INDEX(N$7:N$507,time_horizon-$A310+1),0)</f>
        <v>0</v>
      </c>
      <c r="AA310" s="184" cm="1">
        <f t="array" ref="AA310">IF($A310&lt;=time_horizon,INDEX(O$7:O$507,time_horizon-$A310+1),0)</f>
        <v>0</v>
      </c>
      <c r="AB310" s="184" cm="1">
        <f t="array" ref="AB310">IF($A310&lt;=time_horizon,INDEX(P$7:P$507,time_horizon-$A310+1),0)</f>
        <v>0</v>
      </c>
      <c r="AC310" s="184" cm="1">
        <f t="array" ref="AC310">IF($A310&lt;=time_horizon,INDEX(Q$7:Q$507,time_horizon-$A310+1),0)</f>
        <v>0</v>
      </c>
      <c r="AD310" s="185" cm="1">
        <f t="array" ref="AD310">IF($A310&lt;=time_horizon,INDEX(R$7:R$507,time_horizon-$A310+1),0)</f>
        <v>0</v>
      </c>
      <c r="AE310" s="17" cm="1">
        <f t="array" ref="AE310">IF($A310&lt;=time_horizon,INDEX(S$7:S$507,time_horizon-$A310+1),0)</f>
        <v>0</v>
      </c>
      <c r="AF310" s="17" cm="1">
        <f t="array" ref="AF310">IF($A310&lt;=time_horizon,INDEX(T$7:T$507,time_horizon-$A310+1),0)</f>
        <v>0</v>
      </c>
      <c r="AG310" s="17" cm="1">
        <f t="array" ref="AG310">IF($A310&lt;=time_horizon,INDEX(U$7:U$507,time_horizon-$A310+1),0)</f>
        <v>0</v>
      </c>
      <c r="AH310" s="17" cm="1">
        <f t="array" ref="AH310">IF($A310&lt;=time_horizon,INDEX(V$7:V$507,time_horizon-$A310+1),0)</f>
        <v>0</v>
      </c>
      <c r="AI310" s="17" cm="1">
        <f t="array" ref="AI310">IF($A310&lt;=time_horizon,INDEX(W$7:W$507,time_horizon-$A310+1),0)</f>
        <v>0</v>
      </c>
      <c r="AJ310" s="17">
        <f t="shared" si="58"/>
        <v>8.0822163213617543E-2</v>
      </c>
    </row>
    <row r="311" spans="1:36" x14ac:dyDescent="0.2">
      <c r="A311" s="96">
        <v>304</v>
      </c>
      <c r="B311" s="3">
        <f>inventory[[#This Row],[Integrated_rad_forcing]]</f>
        <v>5.1833888004969274E-10</v>
      </c>
      <c r="C311" s="3">
        <f>inventory[[#This Row],[Temp_change]]</f>
        <v>3.2343783647459699E-13</v>
      </c>
      <c r="E311" s="118">
        <f>inventory[[#This Row],[CO2_net]]+inventory[[#This Row],[CH4_net]]*GWP_CH4+inventory[[#This Row],[gas1_net]]*GWP_gas1+inventory[[#This Row],[gas2_net]]*GWP_gas2+inventory[[#This Row],[gas3_net]]*GWP_gas3</f>
        <v>4918.8111920297824</v>
      </c>
      <c r="F311" s="118">
        <f>inventory[[#This Row],[CO2_net]]+inventory[[#This Row],[CH4_net]]*GTP_CH4+inventory[[#This Row],[gas1_net]]*GTP_gas1+inventory[[#This Row],[gas2_net]]*GTP_gas2+inventory[[#This Row],[gas3_net]]*GTP_gas3</f>
        <v>2570.9331000621351</v>
      </c>
      <c r="G311" s="199">
        <f t="shared" si="59"/>
        <v>2366.5385376546405</v>
      </c>
      <c r="H311" s="200">
        <f t="shared" si="60"/>
        <v>631.12214766643206</v>
      </c>
      <c r="I311" s="201">
        <f t="shared" si="61"/>
        <v>5651.8765708429491</v>
      </c>
      <c r="J311" s="201">
        <f t="shared" si="62"/>
        <v>591.79755556003386</v>
      </c>
      <c r="K311" s="199">
        <f>K310+(inventory[[#This Row],[CO2_flux]]*Z311+inventory[[#This Row],[CH4_flux]]*AA311+inventory[[#This Row],[Gas1_flux]]*AB311+inventory[[#This Row],[Gas2_flux]]*AC311+inventory[[#This Row],[Gas3_flux]]*AD311+inventory[[#This Row],[Other_radfor]])/AGWP_CO2</f>
        <v>217.55715512859908</v>
      </c>
      <c r="L311" s="201">
        <f>L310+(inventory[[#This Row],[CO2_flux]]*AE311+inventory[[#This Row],[CH4_flux]]*AF311+inventory[[#This Row],[Gas1_flux]]*AG311+inventory[[#This Row],[Gas2_flux]]*AH311+inventory[[#This Row],[Gas3_flux]]*AI311+inventory[[#This Row],[Other_radfor]]*AJ311)/AGTP_CO2</f>
        <v>312.57320143698166</v>
      </c>
      <c r="N311" s="16">
        <v>2.1902828616659369E-13</v>
      </c>
      <c r="O311" s="16">
        <v>2.6186858666063645E-12</v>
      </c>
      <c r="P311" s="16">
        <f t="shared" si="53"/>
        <v>3.9676681468175867E-11</v>
      </c>
      <c r="Q311" s="16">
        <f t="shared" si="65"/>
        <v>-3.5199999999999995E-12</v>
      </c>
      <c r="R311" s="182">
        <f t="shared" si="65"/>
        <v>-3.5199999999999995E-12</v>
      </c>
      <c r="S311" s="16">
        <v>5.1248056762150597E-16</v>
      </c>
      <c r="T311" s="16">
        <v>1.3465862142393168E-15</v>
      </c>
      <c r="U311" s="24">
        <f t="shared" si="54"/>
        <v>4.4971811973884992E-14</v>
      </c>
      <c r="V311" s="24">
        <f t="shared" si="55"/>
        <v>-1.755298846388563E-15</v>
      </c>
      <c r="W311" s="24">
        <f t="shared" si="56"/>
        <v>9.2960443634619945E-15</v>
      </c>
      <c r="Y311" s="16">
        <f t="shared" si="57"/>
        <v>0</v>
      </c>
      <c r="Z311" s="187" cm="1">
        <f t="array" ref="Z311">IF($A311&lt;=time_horizon,INDEX(N$7:N$507,time_horizon-$A311+1),0)</f>
        <v>0</v>
      </c>
      <c r="AA311" s="184" cm="1">
        <f t="array" ref="AA311">IF($A311&lt;=time_horizon,INDEX(O$7:O$507,time_horizon-$A311+1),0)</f>
        <v>0</v>
      </c>
      <c r="AB311" s="184" cm="1">
        <f t="array" ref="AB311">IF($A311&lt;=time_horizon,INDEX(P$7:P$507,time_horizon-$A311+1),0)</f>
        <v>0</v>
      </c>
      <c r="AC311" s="184" cm="1">
        <f t="array" ref="AC311">IF($A311&lt;=time_horizon,INDEX(Q$7:Q$507,time_horizon-$A311+1),0)</f>
        <v>0</v>
      </c>
      <c r="AD311" s="185" cm="1">
        <f t="array" ref="AD311">IF($A311&lt;=time_horizon,INDEX(R$7:R$507,time_horizon-$A311+1),0)</f>
        <v>0</v>
      </c>
      <c r="AE311" s="17" cm="1">
        <f t="array" ref="AE311">IF($A311&lt;=time_horizon,INDEX(S$7:S$507,time_horizon-$A311+1),0)</f>
        <v>0</v>
      </c>
      <c r="AF311" s="17" cm="1">
        <f t="array" ref="AF311">IF($A311&lt;=time_horizon,INDEX(T$7:T$507,time_horizon-$A311+1),0)</f>
        <v>0</v>
      </c>
      <c r="AG311" s="17" cm="1">
        <f t="array" ref="AG311">IF($A311&lt;=time_horizon,INDEX(U$7:U$507,time_horizon-$A311+1),0)</f>
        <v>0</v>
      </c>
      <c r="AH311" s="17" cm="1">
        <f t="array" ref="AH311">IF($A311&lt;=time_horizon,INDEX(V$7:V$507,time_horizon-$A311+1),0)</f>
        <v>0</v>
      </c>
      <c r="AI311" s="17" cm="1">
        <f t="array" ref="AI311">IF($A311&lt;=time_horizon,INDEX(W$7:W$507,time_horizon-$A311+1),0)</f>
        <v>0</v>
      </c>
      <c r="AJ311" s="17">
        <f t="shared" si="58"/>
        <v>8.0822163213617543E-2</v>
      </c>
    </row>
    <row r="312" spans="1:36" x14ac:dyDescent="0.2">
      <c r="A312" s="96">
        <v>305</v>
      </c>
      <c r="B312" s="3">
        <f>inventory[[#This Row],[Integrated_rad_forcing]]</f>
        <v>5.1838130778872792E-10</v>
      </c>
      <c r="C312" s="3">
        <f>inventory[[#This Row],[Temp_change]]</f>
        <v>3.2239299071584559E-13</v>
      </c>
      <c r="E312" s="118">
        <f>inventory[[#This Row],[CO2_net]]+inventory[[#This Row],[CH4_net]]*GWP_CH4+inventory[[#This Row],[gas1_net]]*GWP_gas1+inventory[[#This Row],[gas2_net]]*GWP_gas2+inventory[[#This Row],[gas3_net]]*GWP_gas3</f>
        <v>4918.8111920297824</v>
      </c>
      <c r="F312" s="118">
        <f>inventory[[#This Row],[CO2_net]]+inventory[[#This Row],[CH4_net]]*GTP_CH4+inventory[[#This Row],[gas1_net]]*GTP_gas1+inventory[[#This Row],[gas2_net]]*GTP_gas2+inventory[[#This Row],[gas3_net]]*GTP_gas3</f>
        <v>2570.9331000621351</v>
      </c>
      <c r="G312" s="199">
        <f t="shared" si="59"/>
        <v>2360.6743190705256</v>
      </c>
      <c r="H312" s="200">
        <f t="shared" si="60"/>
        <v>629.19305584608276</v>
      </c>
      <c r="I312" s="201">
        <f t="shared" si="61"/>
        <v>5652.3391954953468</v>
      </c>
      <c r="J312" s="201">
        <f t="shared" si="62"/>
        <v>589.88579046567725</v>
      </c>
      <c r="K312" s="199">
        <f>K311+(inventory[[#This Row],[CO2_flux]]*Z312+inventory[[#This Row],[CH4_flux]]*AA312+inventory[[#This Row],[Gas1_flux]]*AB312+inventory[[#This Row],[Gas2_flux]]*AC312+inventory[[#This Row],[Gas3_flux]]*AD312+inventory[[#This Row],[Other_radfor]])/AGWP_CO2</f>
        <v>217.55715512859908</v>
      </c>
      <c r="L312" s="201">
        <f>L311+(inventory[[#This Row],[CO2_flux]]*AE312+inventory[[#This Row],[CH4_flux]]*AF312+inventory[[#This Row],[Gas1_flux]]*AG312+inventory[[#This Row],[Gas2_flux]]*AH312+inventory[[#This Row],[Gas3_flux]]*AI312+inventory[[#This Row],[Other_radfor]]*AJ312)/AGTP_CO2</f>
        <v>312.57320143698166</v>
      </c>
      <c r="N312" s="16">
        <v>2.1959035331600996E-13</v>
      </c>
      <c r="O312" s="16">
        <v>2.6186858666109358E-12</v>
      </c>
      <c r="P312" s="16">
        <f t="shared" si="53"/>
        <v>3.970549230667254E-11</v>
      </c>
      <c r="Q312" s="16">
        <f t="shared" si="65"/>
        <v>-3.5199999999999995E-12</v>
      </c>
      <c r="R312" s="182">
        <f t="shared" si="65"/>
        <v>-3.5199999999999995E-12</v>
      </c>
      <c r="S312" s="16">
        <v>5.1239120921689167E-16</v>
      </c>
      <c r="T312" s="16">
        <v>1.3433018585557407E-15</v>
      </c>
      <c r="U312" s="24">
        <f t="shared" si="54"/>
        <v>4.4778662861504715E-14</v>
      </c>
      <c r="V312" s="24">
        <f t="shared" si="55"/>
        <v>-1.751017631814995E-15</v>
      </c>
      <c r="W312" s="24">
        <f t="shared" si="56"/>
        <v>9.2675029157558032E-15</v>
      </c>
      <c r="Y312" s="16">
        <f t="shared" si="57"/>
        <v>0</v>
      </c>
      <c r="Z312" s="187" cm="1">
        <f t="array" ref="Z312">IF($A312&lt;=time_horizon,INDEX(N$7:N$507,time_horizon-$A312+1),0)</f>
        <v>0</v>
      </c>
      <c r="AA312" s="184" cm="1">
        <f t="array" ref="AA312">IF($A312&lt;=time_horizon,INDEX(O$7:O$507,time_horizon-$A312+1),0)</f>
        <v>0</v>
      </c>
      <c r="AB312" s="184" cm="1">
        <f t="array" ref="AB312">IF($A312&lt;=time_horizon,INDEX(P$7:P$507,time_horizon-$A312+1),0)</f>
        <v>0</v>
      </c>
      <c r="AC312" s="184" cm="1">
        <f t="array" ref="AC312">IF($A312&lt;=time_horizon,INDEX(Q$7:Q$507,time_horizon-$A312+1),0)</f>
        <v>0</v>
      </c>
      <c r="AD312" s="185" cm="1">
        <f t="array" ref="AD312">IF($A312&lt;=time_horizon,INDEX(R$7:R$507,time_horizon-$A312+1),0)</f>
        <v>0</v>
      </c>
      <c r="AE312" s="17" cm="1">
        <f t="array" ref="AE312">IF($A312&lt;=time_horizon,INDEX(S$7:S$507,time_horizon-$A312+1),0)</f>
        <v>0</v>
      </c>
      <c r="AF312" s="17" cm="1">
        <f t="array" ref="AF312">IF($A312&lt;=time_horizon,INDEX(T$7:T$507,time_horizon-$A312+1),0)</f>
        <v>0</v>
      </c>
      <c r="AG312" s="17" cm="1">
        <f t="array" ref="AG312">IF($A312&lt;=time_horizon,INDEX(U$7:U$507,time_horizon-$A312+1),0)</f>
        <v>0</v>
      </c>
      <c r="AH312" s="17" cm="1">
        <f t="array" ref="AH312">IF($A312&lt;=time_horizon,INDEX(V$7:V$507,time_horizon-$A312+1),0)</f>
        <v>0</v>
      </c>
      <c r="AI312" s="17" cm="1">
        <f t="array" ref="AI312">IF($A312&lt;=time_horizon,INDEX(W$7:W$507,time_horizon-$A312+1),0)</f>
        <v>0</v>
      </c>
      <c r="AJ312" s="17">
        <f t="shared" si="58"/>
        <v>8.0822163213617543E-2</v>
      </c>
    </row>
    <row r="313" spans="1:36" x14ac:dyDescent="0.2">
      <c r="A313" s="96">
        <v>306</v>
      </c>
      <c r="B313" s="3">
        <f>inventory[[#This Row],[Integrated_rad_forcing]]</f>
        <v>5.1842322754530924E-10</v>
      </c>
      <c r="C313" s="3">
        <f>inventory[[#This Row],[Temp_change]]</f>
        <v>3.2135523141356672E-13</v>
      </c>
      <c r="E313" s="118">
        <f>inventory[[#This Row],[CO2_net]]+inventory[[#This Row],[CH4_net]]*GWP_CH4+inventory[[#This Row],[gas1_net]]*GWP_gas1+inventory[[#This Row],[gas2_net]]*GWP_gas2+inventory[[#This Row],[gas3_net]]*GWP_gas3</f>
        <v>4918.8111920297824</v>
      </c>
      <c r="F313" s="118">
        <f>inventory[[#This Row],[CO2_net]]+inventory[[#This Row],[CH4_net]]*GTP_CH4+inventory[[#This Row],[gas1_net]]*GTP_gas1+inventory[[#This Row],[gas2_net]]*GTP_gas2+inventory[[#This Row],[gas3_net]]*GTP_gas3</f>
        <v>2570.9331000621351</v>
      </c>
      <c r="G313" s="199">
        <f t="shared" si="59"/>
        <v>2354.8426819361957</v>
      </c>
      <c r="H313" s="200">
        <f t="shared" si="60"/>
        <v>627.27733507597236</v>
      </c>
      <c r="I313" s="201">
        <f t="shared" si="61"/>
        <v>5652.7962811958341</v>
      </c>
      <c r="J313" s="201">
        <f t="shared" si="62"/>
        <v>587.9869915340422</v>
      </c>
      <c r="K313" s="199">
        <f>K312+(inventory[[#This Row],[CO2_flux]]*Z313+inventory[[#This Row],[CH4_flux]]*AA313+inventory[[#This Row],[Gas1_flux]]*AB313+inventory[[#This Row],[Gas2_flux]]*AC313+inventory[[#This Row],[Gas3_flux]]*AD313+inventory[[#This Row],[Other_radfor]])/AGWP_CO2</f>
        <v>217.55715512859908</v>
      </c>
      <c r="L313" s="201">
        <f>L312+(inventory[[#This Row],[CO2_flux]]*AE313+inventory[[#This Row],[CH4_flux]]*AF313+inventory[[#This Row],[Gas1_flux]]*AG313+inventory[[#This Row],[Gas2_flux]]*AH313+inventory[[#This Row],[Gas3_flux]]*AI313+inventory[[#This Row],[Other_radfor]]*AJ313)/AGTP_CO2</f>
        <v>312.57320143698166</v>
      </c>
      <c r="N313" s="16">
        <v>2.2015195814229593E-13</v>
      </c>
      <c r="O313" s="16">
        <v>2.6186858666151529E-12</v>
      </c>
      <c r="P313" s="16">
        <f t="shared" si="53"/>
        <v>3.9734066020270555E-11</v>
      </c>
      <c r="Q313" s="16">
        <f t="shared" si="65"/>
        <v>-3.5199999999999995E-12</v>
      </c>
      <c r="R313" s="182">
        <f t="shared" si="65"/>
        <v>-3.5199999999999995E-12</v>
      </c>
      <c r="S313" s="16">
        <v>5.1230167813196363E-16</v>
      </c>
      <c r="T313" s="16">
        <v>1.3400255135455494E-15</v>
      </c>
      <c r="U313" s="24">
        <f t="shared" si="54"/>
        <v>4.4586671768957082E-14</v>
      </c>
      <c r="V313" s="24">
        <f t="shared" si="55"/>
        <v>-1.7467468592230097E-15</v>
      </c>
      <c r="W313" s="24">
        <f t="shared" si="56"/>
        <v>9.239160047042835E-15</v>
      </c>
      <c r="Y313" s="16">
        <f t="shared" si="57"/>
        <v>0</v>
      </c>
      <c r="Z313" s="187" cm="1">
        <f t="array" ref="Z313">IF($A313&lt;=time_horizon,INDEX(N$7:N$507,time_horizon-$A313+1),0)</f>
        <v>0</v>
      </c>
      <c r="AA313" s="184" cm="1">
        <f t="array" ref="AA313">IF($A313&lt;=time_horizon,INDEX(O$7:O$507,time_horizon-$A313+1),0)</f>
        <v>0</v>
      </c>
      <c r="AB313" s="184" cm="1">
        <f t="array" ref="AB313">IF($A313&lt;=time_horizon,INDEX(P$7:P$507,time_horizon-$A313+1),0)</f>
        <v>0</v>
      </c>
      <c r="AC313" s="184" cm="1">
        <f t="array" ref="AC313">IF($A313&lt;=time_horizon,INDEX(Q$7:Q$507,time_horizon-$A313+1),0)</f>
        <v>0</v>
      </c>
      <c r="AD313" s="185" cm="1">
        <f t="array" ref="AD313">IF($A313&lt;=time_horizon,INDEX(R$7:R$507,time_horizon-$A313+1),0)</f>
        <v>0</v>
      </c>
      <c r="AE313" s="17" cm="1">
        <f t="array" ref="AE313">IF($A313&lt;=time_horizon,INDEX(S$7:S$507,time_horizon-$A313+1),0)</f>
        <v>0</v>
      </c>
      <c r="AF313" s="17" cm="1">
        <f t="array" ref="AF313">IF($A313&lt;=time_horizon,INDEX(T$7:T$507,time_horizon-$A313+1),0)</f>
        <v>0</v>
      </c>
      <c r="AG313" s="17" cm="1">
        <f t="array" ref="AG313">IF($A313&lt;=time_horizon,INDEX(U$7:U$507,time_horizon-$A313+1),0)</f>
        <v>0</v>
      </c>
      <c r="AH313" s="17" cm="1">
        <f t="array" ref="AH313">IF($A313&lt;=time_horizon,INDEX(V$7:V$507,time_horizon-$A313+1),0)</f>
        <v>0</v>
      </c>
      <c r="AI313" s="17" cm="1">
        <f t="array" ref="AI313">IF($A313&lt;=time_horizon,INDEX(W$7:W$507,time_horizon-$A313+1),0)</f>
        <v>0</v>
      </c>
      <c r="AJ313" s="17">
        <f t="shared" si="58"/>
        <v>8.0822163213617543E-2</v>
      </c>
    </row>
    <row r="314" spans="1:36" x14ac:dyDescent="0.2">
      <c r="A314" s="96">
        <v>307</v>
      </c>
      <c r="B314" s="3">
        <f>inventory[[#This Row],[Integrated_rad_forcing]]</f>
        <v>5.1846464720217472E-10</v>
      </c>
      <c r="C314" s="3">
        <f>inventory[[#This Row],[Temp_change]]</f>
        <v>3.2032445097102152E-13</v>
      </c>
      <c r="E314" s="118">
        <f>inventory[[#This Row],[CO2_net]]+inventory[[#This Row],[CH4_net]]*GWP_CH4+inventory[[#This Row],[gas1_net]]*GWP_gas1+inventory[[#This Row],[gas2_net]]*GWP_gas2+inventory[[#This Row],[gas3_net]]*GWP_gas3</f>
        <v>4918.8111920297824</v>
      </c>
      <c r="F314" s="118">
        <f>inventory[[#This Row],[CO2_net]]+inventory[[#This Row],[CH4_net]]*GTP_CH4+inventory[[#This Row],[gas1_net]]*GTP_gas1+inventory[[#This Row],[gas2_net]]*GTP_gas2+inventory[[#This Row],[gas3_net]]*GTP_gas3</f>
        <v>2570.9331000621351</v>
      </c>
      <c r="G314" s="199">
        <f t="shared" si="59"/>
        <v>2349.0433633137382</v>
      </c>
      <c r="H314" s="200">
        <f t="shared" si="60"/>
        <v>625.3747805006675</v>
      </c>
      <c r="I314" s="201">
        <f t="shared" si="61"/>
        <v>5653.24791389641</v>
      </c>
      <c r="J314" s="201">
        <f t="shared" si="62"/>
        <v>586.10096189426235</v>
      </c>
      <c r="K314" s="199">
        <f>K313+(inventory[[#This Row],[CO2_flux]]*Z314+inventory[[#This Row],[CH4_flux]]*AA314+inventory[[#This Row],[Gas1_flux]]*AB314+inventory[[#This Row],[Gas2_flux]]*AC314+inventory[[#This Row],[Gas3_flux]]*AD314+inventory[[#This Row],[Other_radfor]])/AGWP_CO2</f>
        <v>217.55715512859908</v>
      </c>
      <c r="L314" s="201">
        <f>L313+(inventory[[#This Row],[CO2_flux]]*AE314+inventory[[#This Row],[CH4_flux]]*AF314+inventory[[#This Row],[Gas1_flux]]*AG314+inventory[[#This Row],[Gas2_flux]]*AH314+inventory[[#This Row],[Gas3_flux]]*AI314+inventory[[#This Row],[Other_radfor]]*AJ314)/AGTP_CO2</f>
        <v>312.57320143698166</v>
      </c>
      <c r="N314" s="16">
        <v>2.2071310189471737E-13</v>
      </c>
      <c r="O314" s="16">
        <v>2.6186858666190433E-12</v>
      </c>
      <c r="P314" s="16">
        <f t="shared" si="53"/>
        <v>3.9762404560604094E-11</v>
      </c>
      <c r="Q314" s="16">
        <f t="shared" si="65"/>
        <v>-3.5199999999999995E-12</v>
      </c>
      <c r="R314" s="182">
        <f t="shared" si="65"/>
        <v>-3.5199999999999995E-12</v>
      </c>
      <c r="S314" s="16">
        <v>5.1221197425737831E-16</v>
      </c>
      <c r="T314" s="16">
        <v>1.3367571596663611E-15</v>
      </c>
      <c r="U314" s="24">
        <f t="shared" si="54"/>
        <v>4.4395830218135955E-14</v>
      </c>
      <c r="V314" s="24">
        <f t="shared" si="55"/>
        <v>-1.7424865031443716E-15</v>
      </c>
      <c r="W314" s="24">
        <f t="shared" si="56"/>
        <v>9.2110124386877884E-15</v>
      </c>
      <c r="Y314" s="16">
        <f t="shared" si="57"/>
        <v>0</v>
      </c>
      <c r="Z314" s="187" cm="1">
        <f t="array" ref="Z314">IF($A314&lt;=time_horizon,INDEX(N$7:N$507,time_horizon-$A314+1),0)</f>
        <v>0</v>
      </c>
      <c r="AA314" s="184" cm="1">
        <f t="array" ref="AA314">IF($A314&lt;=time_horizon,INDEX(O$7:O$507,time_horizon-$A314+1),0)</f>
        <v>0</v>
      </c>
      <c r="AB314" s="184" cm="1">
        <f t="array" ref="AB314">IF($A314&lt;=time_horizon,INDEX(P$7:P$507,time_horizon-$A314+1),0)</f>
        <v>0</v>
      </c>
      <c r="AC314" s="184" cm="1">
        <f t="array" ref="AC314">IF($A314&lt;=time_horizon,INDEX(Q$7:Q$507,time_horizon-$A314+1),0)</f>
        <v>0</v>
      </c>
      <c r="AD314" s="185" cm="1">
        <f t="array" ref="AD314">IF($A314&lt;=time_horizon,INDEX(R$7:R$507,time_horizon-$A314+1),0)</f>
        <v>0</v>
      </c>
      <c r="AE314" s="17" cm="1">
        <f t="array" ref="AE314">IF($A314&lt;=time_horizon,INDEX(S$7:S$507,time_horizon-$A314+1),0)</f>
        <v>0</v>
      </c>
      <c r="AF314" s="17" cm="1">
        <f t="array" ref="AF314">IF($A314&lt;=time_horizon,INDEX(T$7:T$507,time_horizon-$A314+1),0)</f>
        <v>0</v>
      </c>
      <c r="AG314" s="17" cm="1">
        <f t="array" ref="AG314">IF($A314&lt;=time_horizon,INDEX(U$7:U$507,time_horizon-$A314+1),0)</f>
        <v>0</v>
      </c>
      <c r="AH314" s="17" cm="1">
        <f t="array" ref="AH314">IF($A314&lt;=time_horizon,INDEX(V$7:V$507,time_horizon-$A314+1),0)</f>
        <v>0</v>
      </c>
      <c r="AI314" s="17" cm="1">
        <f t="array" ref="AI314">IF($A314&lt;=time_horizon,INDEX(W$7:W$507,time_horizon-$A314+1),0)</f>
        <v>0</v>
      </c>
      <c r="AJ314" s="17">
        <f t="shared" si="58"/>
        <v>8.0822163213617543E-2</v>
      </c>
    </row>
    <row r="315" spans="1:36" x14ac:dyDescent="0.2">
      <c r="A315" s="96">
        <v>308</v>
      </c>
      <c r="B315" s="3">
        <f>inventory[[#This Row],[Integrated_rad_forcing]]</f>
        <v>5.1850557449570462E-10</v>
      </c>
      <c r="C315" s="3">
        <f>inventory[[#This Row],[Temp_change]]</f>
        <v>3.1930054396107684E-13</v>
      </c>
      <c r="E315" s="118">
        <f>inventory[[#This Row],[CO2_net]]+inventory[[#This Row],[CH4_net]]*GWP_CH4+inventory[[#This Row],[gas1_net]]*GWP_gas1+inventory[[#This Row],[gas2_net]]*GWP_gas2+inventory[[#This Row],[gas3_net]]*GWP_gas3</f>
        <v>4918.8111920297824</v>
      </c>
      <c r="F315" s="118">
        <f>inventory[[#This Row],[CO2_net]]+inventory[[#This Row],[CH4_net]]*GTP_CH4+inventory[[#This Row],[gas1_net]]*GTP_gas1+inventory[[#This Row],[gas2_net]]*GTP_gas2+inventory[[#This Row],[gas3_net]]*GTP_gas3</f>
        <v>2570.9331000621351</v>
      </c>
      <c r="G315" s="199">
        <f t="shared" si="59"/>
        <v>2343.2761028634591</v>
      </c>
      <c r="H315" s="200">
        <f t="shared" si="60"/>
        <v>623.48519133095897</v>
      </c>
      <c r="I315" s="201">
        <f t="shared" si="61"/>
        <v>5653.6941779532126</v>
      </c>
      <c r="J315" s="201">
        <f t="shared" si="62"/>
        <v>584.22750864522163</v>
      </c>
      <c r="K315" s="199">
        <f>K314+(inventory[[#This Row],[CO2_flux]]*Z315+inventory[[#This Row],[CH4_flux]]*AA315+inventory[[#This Row],[Gas1_flux]]*AB315+inventory[[#This Row],[Gas2_flux]]*AC315+inventory[[#This Row],[Gas3_flux]]*AD315+inventory[[#This Row],[Other_radfor]])/AGWP_CO2</f>
        <v>217.55715512859908</v>
      </c>
      <c r="L315" s="201">
        <f>L314+(inventory[[#This Row],[CO2_flux]]*AE315+inventory[[#This Row],[CH4_flux]]*AF315+inventory[[#This Row],[Gas1_flux]]*AG315+inventory[[#This Row],[Gas2_flux]]*AH315+inventory[[#This Row],[Gas3_flux]]*AI315+inventory[[#This Row],[Other_radfor]]*AJ315)/AGTP_CO2</f>
        <v>312.57320143698166</v>
      </c>
      <c r="N315" s="16">
        <v>2.2127378581725653E-13</v>
      </c>
      <c r="O315" s="16">
        <v>2.6186858666226323E-12</v>
      </c>
      <c r="P315" s="16">
        <f t="shared" si="53"/>
        <v>3.979050986324461E-11</v>
      </c>
      <c r="Q315" s="16">
        <f t="shared" si="65"/>
        <v>-3.5199999999999995E-12</v>
      </c>
      <c r="R315" s="182">
        <f t="shared" si="65"/>
        <v>-3.5199999999999995E-12</v>
      </c>
      <c r="S315" s="16">
        <v>5.1212209752642777E-16</v>
      </c>
      <c r="T315" s="16">
        <v>1.3334967774237811E-15</v>
      </c>
      <c r="U315" s="24">
        <f t="shared" si="54"/>
        <v>4.4206129798145443E-14</v>
      </c>
      <c r="V315" s="24">
        <f t="shared" si="55"/>
        <v>-1.7382365381729637E-15</v>
      </c>
      <c r="W315" s="24">
        <f t="shared" si="56"/>
        <v>9.1830568424392987E-15</v>
      </c>
      <c r="Y315" s="16">
        <f t="shared" si="57"/>
        <v>0</v>
      </c>
      <c r="Z315" s="187" cm="1">
        <f t="array" ref="Z315">IF($A315&lt;=time_horizon,INDEX(N$7:N$507,time_horizon-$A315+1),0)</f>
        <v>0</v>
      </c>
      <c r="AA315" s="184" cm="1">
        <f t="array" ref="AA315">IF($A315&lt;=time_horizon,INDEX(O$7:O$507,time_horizon-$A315+1),0)</f>
        <v>0</v>
      </c>
      <c r="AB315" s="184" cm="1">
        <f t="array" ref="AB315">IF($A315&lt;=time_horizon,INDEX(P$7:P$507,time_horizon-$A315+1),0)</f>
        <v>0</v>
      </c>
      <c r="AC315" s="184" cm="1">
        <f t="array" ref="AC315">IF($A315&lt;=time_horizon,INDEX(Q$7:Q$507,time_horizon-$A315+1),0)</f>
        <v>0</v>
      </c>
      <c r="AD315" s="185" cm="1">
        <f t="array" ref="AD315">IF($A315&lt;=time_horizon,INDEX(R$7:R$507,time_horizon-$A315+1),0)</f>
        <v>0</v>
      </c>
      <c r="AE315" s="17" cm="1">
        <f t="array" ref="AE315">IF($A315&lt;=time_horizon,INDEX(S$7:S$507,time_horizon-$A315+1),0)</f>
        <v>0</v>
      </c>
      <c r="AF315" s="17" cm="1">
        <f t="array" ref="AF315">IF($A315&lt;=time_horizon,INDEX(T$7:T$507,time_horizon-$A315+1),0)</f>
        <v>0</v>
      </c>
      <c r="AG315" s="17" cm="1">
        <f t="array" ref="AG315">IF($A315&lt;=time_horizon,INDEX(U$7:U$507,time_horizon-$A315+1),0)</f>
        <v>0</v>
      </c>
      <c r="AH315" s="17" cm="1">
        <f t="array" ref="AH315">IF($A315&lt;=time_horizon,INDEX(V$7:V$507,time_horizon-$A315+1),0)</f>
        <v>0</v>
      </c>
      <c r="AI315" s="17" cm="1">
        <f t="array" ref="AI315">IF($A315&lt;=time_horizon,INDEX(W$7:W$507,time_horizon-$A315+1),0)</f>
        <v>0</v>
      </c>
      <c r="AJ315" s="17">
        <f t="shared" si="58"/>
        <v>8.0822163213617543E-2</v>
      </c>
    </row>
    <row r="316" spans="1:36" x14ac:dyDescent="0.2">
      <c r="A316" s="96">
        <v>309</v>
      </c>
      <c r="B316" s="3">
        <f>inventory[[#This Row],[Integrated_rad_forcing]]</f>
        <v>5.1854601701891654E-10</v>
      </c>
      <c r="C316" s="3">
        <f>inventory[[#This Row],[Temp_change]]</f>
        <v>3.18283407079638E-13</v>
      </c>
      <c r="E316" s="118">
        <f>inventory[[#This Row],[CO2_net]]+inventory[[#This Row],[CH4_net]]*GWP_CH4+inventory[[#This Row],[gas1_net]]*GWP_gas1+inventory[[#This Row],[gas2_net]]*GWP_gas2+inventory[[#This Row],[gas3_net]]*GWP_gas3</f>
        <v>4918.8111920297824</v>
      </c>
      <c r="F316" s="118">
        <f>inventory[[#This Row],[CO2_net]]+inventory[[#This Row],[CH4_net]]*GTP_CH4+inventory[[#This Row],[gas1_net]]*GTP_gas1+inventory[[#This Row],[gas2_net]]*GTP_gas2+inventory[[#This Row],[gas3_net]]*GTP_gas3</f>
        <v>2570.9331000621351</v>
      </c>
      <c r="G316" s="199">
        <f t="shared" si="59"/>
        <v>2337.5406428158785</v>
      </c>
      <c r="H316" s="200">
        <f t="shared" si="60"/>
        <v>621.60837075820962</v>
      </c>
      <c r="I316" s="201">
        <f t="shared" si="61"/>
        <v>5654.13515615918</v>
      </c>
      <c r="J316" s="201">
        <f t="shared" si="62"/>
        <v>582.36644277034918</v>
      </c>
      <c r="K316" s="199">
        <f>K315+(inventory[[#This Row],[CO2_flux]]*Z316+inventory[[#This Row],[CH4_flux]]*AA316+inventory[[#This Row],[Gas1_flux]]*AB316+inventory[[#This Row],[Gas2_flux]]*AC316+inventory[[#This Row],[Gas3_flux]]*AD316+inventory[[#This Row],[Other_radfor]])/AGWP_CO2</f>
        <v>217.55715512859908</v>
      </c>
      <c r="L316" s="201">
        <f>L315+(inventory[[#This Row],[CO2_flux]]*AE316+inventory[[#This Row],[CH4_flux]]*AF316+inventory[[#This Row],[Gas1_flux]]*AG316+inventory[[#This Row],[Gas2_flux]]*AH316+inventory[[#This Row],[Gas3_flux]]*AI316+inventory[[#This Row],[Other_radfor]]*AJ316)/AGTP_CO2</f>
        <v>312.57320143698166</v>
      </c>
      <c r="N316" s="16">
        <v>2.2183401114868273E-13</v>
      </c>
      <c r="O316" s="16">
        <v>2.6186858666259434E-12</v>
      </c>
      <c r="P316" s="16">
        <f t="shared" si="53"/>
        <v>3.9818383847833033E-11</v>
      </c>
      <c r="Q316" s="16">
        <f t="shared" si="65"/>
        <v>-3.5199999999999995E-12</v>
      </c>
      <c r="R316" s="182">
        <f t="shared" si="65"/>
        <v>-3.5199999999999995E-12</v>
      </c>
      <c r="S316" s="16">
        <v>5.1203204791372164E-16</v>
      </c>
      <c r="T316" s="16">
        <v>1.3302443473712588E-15</v>
      </c>
      <c r="U316" s="24">
        <f t="shared" si="54"/>
        <v>4.4017562164753065E-14</v>
      </c>
      <c r="V316" s="24">
        <f t="shared" si="55"/>
        <v>-1.7339969389646338E-15</v>
      </c>
      <c r="W316" s="24">
        <f t="shared" si="56"/>
        <v>9.1552900788892962E-15</v>
      </c>
      <c r="Y316" s="16">
        <f t="shared" si="57"/>
        <v>0</v>
      </c>
      <c r="Z316" s="187" cm="1">
        <f t="array" ref="Z316">IF($A316&lt;=time_horizon,INDEX(N$7:N$507,time_horizon-$A316+1),0)</f>
        <v>0</v>
      </c>
      <c r="AA316" s="184" cm="1">
        <f t="array" ref="AA316">IF($A316&lt;=time_horizon,INDEX(O$7:O$507,time_horizon-$A316+1),0)</f>
        <v>0</v>
      </c>
      <c r="AB316" s="184" cm="1">
        <f t="array" ref="AB316">IF($A316&lt;=time_horizon,INDEX(P$7:P$507,time_horizon-$A316+1),0)</f>
        <v>0</v>
      </c>
      <c r="AC316" s="184" cm="1">
        <f t="array" ref="AC316">IF($A316&lt;=time_horizon,INDEX(Q$7:Q$507,time_horizon-$A316+1),0)</f>
        <v>0</v>
      </c>
      <c r="AD316" s="185" cm="1">
        <f t="array" ref="AD316">IF($A316&lt;=time_horizon,INDEX(R$7:R$507,time_horizon-$A316+1),0)</f>
        <v>0</v>
      </c>
      <c r="AE316" s="17" cm="1">
        <f t="array" ref="AE316">IF($A316&lt;=time_horizon,INDEX(S$7:S$507,time_horizon-$A316+1),0)</f>
        <v>0</v>
      </c>
      <c r="AF316" s="17" cm="1">
        <f t="array" ref="AF316">IF($A316&lt;=time_horizon,INDEX(T$7:T$507,time_horizon-$A316+1),0)</f>
        <v>0</v>
      </c>
      <c r="AG316" s="17" cm="1">
        <f t="array" ref="AG316">IF($A316&lt;=time_horizon,INDEX(U$7:U$507,time_horizon-$A316+1),0)</f>
        <v>0</v>
      </c>
      <c r="AH316" s="17" cm="1">
        <f t="array" ref="AH316">IF($A316&lt;=time_horizon,INDEX(V$7:V$507,time_horizon-$A316+1),0)</f>
        <v>0</v>
      </c>
      <c r="AI316" s="17" cm="1">
        <f t="array" ref="AI316">IF($A316&lt;=time_horizon,INDEX(W$7:W$507,time_horizon-$A316+1),0)</f>
        <v>0</v>
      </c>
      <c r="AJ316" s="17">
        <f t="shared" si="58"/>
        <v>8.0822163213617543E-2</v>
      </c>
    </row>
    <row r="317" spans="1:36" x14ac:dyDescent="0.2">
      <c r="A317" s="96">
        <v>310</v>
      </c>
      <c r="B317" s="3">
        <f>inventory[[#This Row],[Integrated_rad_forcing]]</f>
        <v>5.1858598222439749E-10</v>
      </c>
      <c r="C317" s="3">
        <f>inventory[[#This Row],[Temp_change]]</f>
        <v>3.1727293910009754E-13</v>
      </c>
      <c r="E317" s="118">
        <f>inventory[[#This Row],[CO2_net]]+inventory[[#This Row],[CH4_net]]*GWP_CH4+inventory[[#This Row],[gas1_net]]*GWP_gas1+inventory[[#This Row],[gas2_net]]*GWP_gas2+inventory[[#This Row],[gas3_net]]*GWP_gas3</f>
        <v>4918.8111920297824</v>
      </c>
      <c r="F317" s="118">
        <f>inventory[[#This Row],[CO2_net]]+inventory[[#This Row],[CH4_net]]*GTP_CH4+inventory[[#This Row],[gas1_net]]*GTP_gas1+inventory[[#This Row],[gas2_net]]*GTP_gas2+inventory[[#This Row],[gas3_net]]*GTP_gas3</f>
        <v>2570.9331000621351</v>
      </c>
      <c r="G317" s="199">
        <f t="shared" si="59"/>
        <v>2331.8367279440172</v>
      </c>
      <c r="H317" s="200">
        <f t="shared" si="60"/>
        <v>619.74412587052859</v>
      </c>
      <c r="I317" s="201">
        <f t="shared" si="61"/>
        <v>5654.5709297760168</v>
      </c>
      <c r="J317" s="201">
        <f t="shared" si="62"/>
        <v>580.51757905427405</v>
      </c>
      <c r="K317" s="199">
        <f>K316+(inventory[[#This Row],[CO2_flux]]*Z317+inventory[[#This Row],[CH4_flux]]*AA317+inventory[[#This Row],[Gas1_flux]]*AB317+inventory[[#This Row],[Gas2_flux]]*AC317+inventory[[#This Row],[Gas3_flux]]*AD317+inventory[[#This Row],[Other_radfor]])/AGWP_CO2</f>
        <v>217.55715512859908</v>
      </c>
      <c r="L317" s="201">
        <f>L316+(inventory[[#This Row],[CO2_flux]]*AE317+inventory[[#This Row],[CH4_flux]]*AF317+inventory[[#This Row],[Gas1_flux]]*AG317+inventory[[#This Row],[Gas2_flux]]*AH317+inventory[[#This Row],[Gas3_flux]]*AI317+inventory[[#This Row],[Other_radfor]]*AJ317)/AGTP_CO2</f>
        <v>312.57320143698166</v>
      </c>
      <c r="N317" s="16">
        <v>2.223937791226212E-13</v>
      </c>
      <c r="O317" s="16">
        <v>2.6186858666289977E-12</v>
      </c>
      <c r="P317" s="16">
        <f t="shared" si="53"/>
        <v>3.9846028418210838E-11</v>
      </c>
      <c r="Q317" s="16">
        <f t="shared" si="65"/>
        <v>-3.5199999999999995E-12</v>
      </c>
      <c r="R317" s="182">
        <f t="shared" si="65"/>
        <v>-3.5199999999999995E-12</v>
      </c>
      <c r="S317" s="16">
        <v>5.1194182543390393E-16</v>
      </c>
      <c r="T317" s="16">
        <v>1.3269998501099494E-15</v>
      </c>
      <c r="U317" s="24">
        <f t="shared" si="54"/>
        <v>4.38301190398473E-14</v>
      </c>
      <c r="V317" s="24">
        <f t="shared" si="55"/>
        <v>-1.7297676802370463E-15</v>
      </c>
      <c r="W317" s="24">
        <f t="shared" si="56"/>
        <v>9.1277090359662579E-15</v>
      </c>
      <c r="Y317" s="16">
        <f t="shared" si="57"/>
        <v>0</v>
      </c>
      <c r="Z317" s="187" cm="1">
        <f t="array" ref="Z317">IF($A317&lt;=time_horizon,INDEX(N$7:N$507,time_horizon-$A317+1),0)</f>
        <v>0</v>
      </c>
      <c r="AA317" s="184" cm="1">
        <f t="array" ref="AA317">IF($A317&lt;=time_horizon,INDEX(O$7:O$507,time_horizon-$A317+1),0)</f>
        <v>0</v>
      </c>
      <c r="AB317" s="184" cm="1">
        <f t="array" ref="AB317">IF($A317&lt;=time_horizon,INDEX(P$7:P$507,time_horizon-$A317+1),0)</f>
        <v>0</v>
      </c>
      <c r="AC317" s="184" cm="1">
        <f t="array" ref="AC317">IF($A317&lt;=time_horizon,INDEX(Q$7:Q$507,time_horizon-$A317+1),0)</f>
        <v>0</v>
      </c>
      <c r="AD317" s="185" cm="1">
        <f t="array" ref="AD317">IF($A317&lt;=time_horizon,INDEX(R$7:R$507,time_horizon-$A317+1),0)</f>
        <v>0</v>
      </c>
      <c r="AE317" s="17" cm="1">
        <f t="array" ref="AE317">IF($A317&lt;=time_horizon,INDEX(S$7:S$507,time_horizon-$A317+1),0)</f>
        <v>0</v>
      </c>
      <c r="AF317" s="17" cm="1">
        <f t="array" ref="AF317">IF($A317&lt;=time_horizon,INDEX(T$7:T$507,time_horizon-$A317+1),0)</f>
        <v>0</v>
      </c>
      <c r="AG317" s="17" cm="1">
        <f t="array" ref="AG317">IF($A317&lt;=time_horizon,INDEX(U$7:U$507,time_horizon-$A317+1),0)</f>
        <v>0</v>
      </c>
      <c r="AH317" s="17" cm="1">
        <f t="array" ref="AH317">IF($A317&lt;=time_horizon,INDEX(V$7:V$507,time_horizon-$A317+1),0)</f>
        <v>0</v>
      </c>
      <c r="AI317" s="17" cm="1">
        <f t="array" ref="AI317">IF($A317&lt;=time_horizon,INDEX(W$7:W$507,time_horizon-$A317+1),0)</f>
        <v>0</v>
      </c>
      <c r="AJ317" s="17">
        <f t="shared" si="58"/>
        <v>8.0822163213617543E-2</v>
      </c>
    </row>
    <row r="318" spans="1:36" x14ac:dyDescent="0.2">
      <c r="A318" s="96">
        <v>311</v>
      </c>
      <c r="B318" s="3">
        <f>inventory[[#This Row],[Integrated_rad_forcing]]</f>
        <v>5.186254774271725E-10</v>
      </c>
      <c r="C318" s="3">
        <f>inventory[[#This Row],[Temp_change]]</f>
        <v>3.162690408287763E-13</v>
      </c>
      <c r="E318" s="118">
        <f>inventory[[#This Row],[CO2_net]]+inventory[[#This Row],[CH4_net]]*GWP_CH4+inventory[[#This Row],[gas1_net]]*GWP_gas1+inventory[[#This Row],[gas2_net]]*GWP_gas2+inventory[[#This Row],[gas3_net]]*GWP_gas3</f>
        <v>4918.8111920297824</v>
      </c>
      <c r="F318" s="118">
        <f>inventory[[#This Row],[CO2_net]]+inventory[[#This Row],[CH4_net]]*GTP_CH4+inventory[[#This Row],[gas1_net]]*GTP_gas1+inventory[[#This Row],[gas2_net]]*GTP_gas2+inventory[[#This Row],[gas3_net]]*GTP_gas3</f>
        <v>2570.9331000621351</v>
      </c>
      <c r="G318" s="199">
        <f t="shared" si="59"/>
        <v>2326.1641055359619</v>
      </c>
      <c r="H318" s="200">
        <f t="shared" si="60"/>
        <v>617.89226757072936</v>
      </c>
      <c r="I318" s="201">
        <f t="shared" si="61"/>
        <v>5655.0015785654796</v>
      </c>
      <c r="J318" s="201">
        <f t="shared" si="62"/>
        <v>578.68073600129526</v>
      </c>
      <c r="K318" s="199">
        <f>K317+(inventory[[#This Row],[CO2_flux]]*Z318+inventory[[#This Row],[CH4_flux]]*AA318+inventory[[#This Row],[Gas1_flux]]*AB318+inventory[[#This Row],[Gas2_flux]]*AC318+inventory[[#This Row],[Gas3_flux]]*AD318+inventory[[#This Row],[Other_radfor]])/AGWP_CO2</f>
        <v>217.55715512859908</v>
      </c>
      <c r="L318" s="201">
        <f>L317+(inventory[[#This Row],[CO2_flux]]*AE318+inventory[[#This Row],[CH4_flux]]*AF318+inventory[[#This Row],[Gas1_flux]]*AG318+inventory[[#This Row],[Gas2_flux]]*AH318+inventory[[#This Row],[Gas3_flux]]*AI318+inventory[[#This Row],[Other_radfor]]*AJ318)/AGTP_CO2</f>
        <v>312.57320143698166</v>
      </c>
      <c r="N318" s="16">
        <v>2.2295309096762033E-13</v>
      </c>
      <c r="O318" s="16">
        <v>2.6186858666318153E-12</v>
      </c>
      <c r="P318" s="16">
        <f t="shared" si="53"/>
        <v>3.9873445462550117E-11</v>
      </c>
      <c r="Q318" s="16">
        <f t="shared" si="65"/>
        <v>-3.5199999999999995E-12</v>
      </c>
      <c r="R318" s="182">
        <f t="shared" si="65"/>
        <v>-3.5199999999999995E-12</v>
      </c>
      <c r="S318" s="16">
        <v>5.1185143014040616E-16</v>
      </c>
      <c r="T318" s="16">
        <v>1.3237632662885753E-15</v>
      </c>
      <c r="U318" s="24">
        <f t="shared" si="54"/>
        <v>4.3643792210899631E-14</v>
      </c>
      <c r="V318" s="24">
        <f t="shared" si="55"/>
        <v>-1.7255487367695282E-15</v>
      </c>
      <c r="W318" s="24">
        <f t="shared" si="56"/>
        <v>9.1003106674615115E-15</v>
      </c>
      <c r="Y318" s="16">
        <f t="shared" si="57"/>
        <v>0</v>
      </c>
      <c r="Z318" s="187" cm="1">
        <f t="array" ref="Z318">IF($A318&lt;=time_horizon,INDEX(N$7:N$507,time_horizon-$A318+1),0)</f>
        <v>0</v>
      </c>
      <c r="AA318" s="184" cm="1">
        <f t="array" ref="AA318">IF($A318&lt;=time_horizon,INDEX(O$7:O$507,time_horizon-$A318+1),0)</f>
        <v>0</v>
      </c>
      <c r="AB318" s="184" cm="1">
        <f t="array" ref="AB318">IF($A318&lt;=time_horizon,INDEX(P$7:P$507,time_horizon-$A318+1),0)</f>
        <v>0</v>
      </c>
      <c r="AC318" s="184" cm="1">
        <f t="array" ref="AC318">IF($A318&lt;=time_horizon,INDEX(Q$7:Q$507,time_horizon-$A318+1),0)</f>
        <v>0</v>
      </c>
      <c r="AD318" s="185" cm="1">
        <f t="array" ref="AD318">IF($A318&lt;=time_horizon,INDEX(R$7:R$507,time_horizon-$A318+1),0)</f>
        <v>0</v>
      </c>
      <c r="AE318" s="17" cm="1">
        <f t="array" ref="AE318">IF($A318&lt;=time_horizon,INDEX(S$7:S$507,time_horizon-$A318+1),0)</f>
        <v>0</v>
      </c>
      <c r="AF318" s="17" cm="1">
        <f t="array" ref="AF318">IF($A318&lt;=time_horizon,INDEX(T$7:T$507,time_horizon-$A318+1),0)</f>
        <v>0</v>
      </c>
      <c r="AG318" s="17" cm="1">
        <f t="array" ref="AG318">IF($A318&lt;=time_horizon,INDEX(U$7:U$507,time_horizon-$A318+1),0)</f>
        <v>0</v>
      </c>
      <c r="AH318" s="17" cm="1">
        <f t="array" ref="AH318">IF($A318&lt;=time_horizon,INDEX(V$7:V$507,time_horizon-$A318+1),0)</f>
        <v>0</v>
      </c>
      <c r="AI318" s="17" cm="1">
        <f t="array" ref="AI318">IF($A318&lt;=time_horizon,INDEX(W$7:W$507,time_horizon-$A318+1),0)</f>
        <v>0</v>
      </c>
      <c r="AJ318" s="17">
        <f t="shared" si="58"/>
        <v>8.0822163213617543E-2</v>
      </c>
    </row>
    <row r="319" spans="1:36" x14ac:dyDescent="0.2">
      <c r="A319" s="96">
        <v>312</v>
      </c>
      <c r="B319" s="3">
        <f>inventory[[#This Row],[Integrated_rad_forcing]]</f>
        <v>5.1866450980751288E-10</v>
      </c>
      <c r="C319" s="3">
        <f>inventory[[#This Row],[Temp_change]]</f>
        <v>3.152716150613366E-13</v>
      </c>
      <c r="E319" s="118">
        <f>inventory[[#This Row],[CO2_net]]+inventory[[#This Row],[CH4_net]]*GWP_CH4+inventory[[#This Row],[gas1_net]]*GWP_gas1+inventory[[#This Row],[gas2_net]]*GWP_gas2+inventory[[#This Row],[gas3_net]]*GWP_gas3</f>
        <v>4918.8111920297824</v>
      </c>
      <c r="F319" s="118">
        <f>inventory[[#This Row],[CO2_net]]+inventory[[#This Row],[CH4_net]]*GTP_CH4+inventory[[#This Row],[gas1_net]]*GTP_gas1+inventory[[#This Row],[gas2_net]]*GTP_gas2+inventory[[#This Row],[gas3_net]]*GTP_gas3</f>
        <v>2570.9331000621351</v>
      </c>
      <c r="G319" s="199">
        <f t="shared" si="59"/>
        <v>2320.5225253677145</v>
      </c>
      <c r="H319" s="200">
        <f t="shared" si="60"/>
        <v>616.05261049603689</v>
      </c>
      <c r="I319" s="201">
        <f t="shared" si="61"/>
        <v>5655.427180819991</v>
      </c>
      <c r="J319" s="201">
        <f t="shared" si="62"/>
        <v>576.85573575563046</v>
      </c>
      <c r="K319" s="199">
        <f>K318+(inventory[[#This Row],[CO2_flux]]*Z319+inventory[[#This Row],[CH4_flux]]*AA319+inventory[[#This Row],[Gas1_flux]]*AB319+inventory[[#This Row],[Gas2_flux]]*AC319+inventory[[#This Row],[Gas3_flux]]*AD319+inventory[[#This Row],[Other_radfor]])/AGWP_CO2</f>
        <v>217.55715512859908</v>
      </c>
      <c r="L319" s="201">
        <f>L318+(inventory[[#This Row],[CO2_flux]]*AE319+inventory[[#This Row],[CH4_flux]]*AF319+inventory[[#This Row],[Gas1_flux]]*AG319+inventory[[#This Row],[Gas2_flux]]*AH319+inventory[[#This Row],[Gas3_flux]]*AI319+inventory[[#This Row],[Other_radfor]]*AJ319)/AGTP_CO2</f>
        <v>312.57320143698166</v>
      </c>
      <c r="N319" s="16">
        <v>2.2351194790721729E-13</v>
      </c>
      <c r="O319" s="16">
        <v>2.6186858666344148E-12</v>
      </c>
      <c r="P319" s="16">
        <f t="shared" si="53"/>
        <v>3.9900636853482569E-11</v>
      </c>
      <c r="Q319" s="16">
        <f t="shared" si="65"/>
        <v>-3.5199999999999995E-12</v>
      </c>
      <c r="R319" s="182">
        <f t="shared" si="65"/>
        <v>-3.5199999999999995E-12</v>
      </c>
      <c r="S319" s="16">
        <v>5.117608621242337E-16</v>
      </c>
      <c r="T319" s="16">
        <v>1.3205345766032913E-15</v>
      </c>
      <c r="U319" s="24">
        <f t="shared" si="54"/>
        <v>4.3458573530430966E-14</v>
      </c>
      <c r="V319" s="24">
        <f t="shared" si="55"/>
        <v>-1.7213400834029216E-15</v>
      </c>
      <c r="W319" s="24">
        <f t="shared" si="56"/>
        <v>9.0730919915879546E-15</v>
      </c>
      <c r="Y319" s="16">
        <f t="shared" si="57"/>
        <v>0</v>
      </c>
      <c r="Z319" s="187" cm="1">
        <f t="array" ref="Z319">IF($A319&lt;=time_horizon,INDEX(N$7:N$507,time_horizon-$A319+1),0)</f>
        <v>0</v>
      </c>
      <c r="AA319" s="184" cm="1">
        <f t="array" ref="AA319">IF($A319&lt;=time_horizon,INDEX(O$7:O$507,time_horizon-$A319+1),0)</f>
        <v>0</v>
      </c>
      <c r="AB319" s="184" cm="1">
        <f t="array" ref="AB319">IF($A319&lt;=time_horizon,INDEX(P$7:P$507,time_horizon-$A319+1),0)</f>
        <v>0</v>
      </c>
      <c r="AC319" s="184" cm="1">
        <f t="array" ref="AC319">IF($A319&lt;=time_horizon,INDEX(Q$7:Q$507,time_horizon-$A319+1),0)</f>
        <v>0</v>
      </c>
      <c r="AD319" s="185" cm="1">
        <f t="array" ref="AD319">IF($A319&lt;=time_horizon,INDEX(R$7:R$507,time_horizon-$A319+1),0)</f>
        <v>0</v>
      </c>
      <c r="AE319" s="17" cm="1">
        <f t="array" ref="AE319">IF($A319&lt;=time_horizon,INDEX(S$7:S$507,time_horizon-$A319+1),0)</f>
        <v>0</v>
      </c>
      <c r="AF319" s="17" cm="1">
        <f t="array" ref="AF319">IF($A319&lt;=time_horizon,INDEX(T$7:T$507,time_horizon-$A319+1),0)</f>
        <v>0</v>
      </c>
      <c r="AG319" s="17" cm="1">
        <f t="array" ref="AG319">IF($A319&lt;=time_horizon,INDEX(U$7:U$507,time_horizon-$A319+1),0)</f>
        <v>0</v>
      </c>
      <c r="AH319" s="17" cm="1">
        <f t="array" ref="AH319">IF($A319&lt;=time_horizon,INDEX(V$7:V$507,time_horizon-$A319+1),0)</f>
        <v>0</v>
      </c>
      <c r="AI319" s="17" cm="1">
        <f t="array" ref="AI319">IF($A319&lt;=time_horizon,INDEX(W$7:W$507,time_horizon-$A319+1),0)</f>
        <v>0</v>
      </c>
      <c r="AJ319" s="17">
        <f t="shared" si="58"/>
        <v>8.0822163213617543E-2</v>
      </c>
    </row>
    <row r="320" spans="1:36" x14ac:dyDescent="0.2">
      <c r="A320" s="96">
        <v>313</v>
      </c>
      <c r="B320" s="3">
        <f>inventory[[#This Row],[Integrated_rad_forcing]]</f>
        <v>5.1870308641368317E-10</v>
      </c>
      <c r="C320" s="3">
        <f>inventory[[#This Row],[Temp_change]]</f>
        <v>3.1428056654014522E-13</v>
      </c>
      <c r="E320" s="118">
        <f>inventory[[#This Row],[CO2_net]]+inventory[[#This Row],[CH4_net]]*GWP_CH4+inventory[[#This Row],[gas1_net]]*GWP_gas1+inventory[[#This Row],[gas2_net]]*GWP_gas2+inventory[[#This Row],[gas3_net]]*GWP_gas3</f>
        <v>4918.8111920297824</v>
      </c>
      <c r="F320" s="118">
        <f>inventory[[#This Row],[CO2_net]]+inventory[[#This Row],[CH4_net]]*GTP_CH4+inventory[[#This Row],[gas1_net]]*GTP_gas1+inventory[[#This Row],[gas2_net]]*GTP_gas2+inventory[[#This Row],[gas3_net]]*GTP_gas3</f>
        <v>2570.9331000621351</v>
      </c>
      <c r="G320" s="199">
        <f t="shared" si="59"/>
        <v>2314.9117396763163</v>
      </c>
      <c r="H320" s="200">
        <f t="shared" si="60"/>
        <v>614.22497293950698</v>
      </c>
      <c r="I320" s="201">
        <f t="shared" si="61"/>
        <v>5655.8478133925964</v>
      </c>
      <c r="J320" s="201">
        <f t="shared" si="62"/>
        <v>575.04240402340281</v>
      </c>
      <c r="K320" s="199">
        <f>K319+(inventory[[#This Row],[CO2_flux]]*Z320+inventory[[#This Row],[CH4_flux]]*AA320+inventory[[#This Row],[Gas1_flux]]*AB320+inventory[[#This Row],[Gas2_flux]]*AC320+inventory[[#This Row],[Gas3_flux]]*AD320+inventory[[#This Row],[Other_radfor]])/AGWP_CO2</f>
        <v>217.55715512859908</v>
      </c>
      <c r="L320" s="201">
        <f>L319+(inventory[[#This Row],[CO2_flux]]*AE320+inventory[[#This Row],[CH4_flux]]*AF320+inventory[[#This Row],[Gas1_flux]]*AG320+inventory[[#This Row],[Gas2_flux]]*AH320+inventory[[#This Row],[Gas3_flux]]*AI320+inventory[[#This Row],[Other_radfor]]*AJ320)/AGTP_CO2</f>
        <v>312.57320143698166</v>
      </c>
      <c r="N320" s="16">
        <v>2.2407035116000191E-13</v>
      </c>
      <c r="O320" s="16">
        <v>2.6186858666368127E-12</v>
      </c>
      <c r="P320" s="16">
        <f t="shared" si="53"/>
        <v>3.9927604448227342E-11</v>
      </c>
      <c r="Q320" s="16">
        <f t="shared" si="65"/>
        <v>-3.5199999999999995E-12</v>
      </c>
      <c r="R320" s="182">
        <f t="shared" si="65"/>
        <v>-3.5199999999999995E-12</v>
      </c>
      <c r="S320" s="16">
        <v>5.11670121512786E-16</v>
      </c>
      <c r="T320" s="16">
        <v>1.3173137617975496E-15</v>
      </c>
      <c r="U320" s="24">
        <f t="shared" si="54"/>
        <v>4.3274454915482453E-14</v>
      </c>
      <c r="V320" s="24">
        <f t="shared" si="55"/>
        <v>-1.717141695039431E-15</v>
      </c>
      <c r="W320" s="24">
        <f t="shared" si="56"/>
        <v>9.0460500895703859E-15</v>
      </c>
      <c r="Y320" s="16">
        <f t="shared" si="57"/>
        <v>0</v>
      </c>
      <c r="Z320" s="187" cm="1">
        <f t="array" ref="Z320">IF($A320&lt;=time_horizon,INDEX(N$7:N$507,time_horizon-$A320+1),0)</f>
        <v>0</v>
      </c>
      <c r="AA320" s="184" cm="1">
        <f t="array" ref="AA320">IF($A320&lt;=time_horizon,INDEX(O$7:O$507,time_horizon-$A320+1),0)</f>
        <v>0</v>
      </c>
      <c r="AB320" s="184" cm="1">
        <f t="array" ref="AB320">IF($A320&lt;=time_horizon,INDEX(P$7:P$507,time_horizon-$A320+1),0)</f>
        <v>0</v>
      </c>
      <c r="AC320" s="184" cm="1">
        <f t="array" ref="AC320">IF($A320&lt;=time_horizon,INDEX(Q$7:Q$507,time_horizon-$A320+1),0)</f>
        <v>0</v>
      </c>
      <c r="AD320" s="185" cm="1">
        <f t="array" ref="AD320">IF($A320&lt;=time_horizon,INDEX(R$7:R$507,time_horizon-$A320+1),0)</f>
        <v>0</v>
      </c>
      <c r="AE320" s="17" cm="1">
        <f t="array" ref="AE320">IF($A320&lt;=time_horizon,INDEX(S$7:S$507,time_horizon-$A320+1),0)</f>
        <v>0</v>
      </c>
      <c r="AF320" s="17" cm="1">
        <f t="array" ref="AF320">IF($A320&lt;=time_horizon,INDEX(T$7:T$507,time_horizon-$A320+1),0)</f>
        <v>0</v>
      </c>
      <c r="AG320" s="17" cm="1">
        <f t="array" ref="AG320">IF($A320&lt;=time_horizon,INDEX(U$7:U$507,time_horizon-$A320+1),0)</f>
        <v>0</v>
      </c>
      <c r="AH320" s="17" cm="1">
        <f t="array" ref="AH320">IF($A320&lt;=time_horizon,INDEX(V$7:V$507,time_horizon-$A320+1),0)</f>
        <v>0</v>
      </c>
      <c r="AI320" s="17" cm="1">
        <f t="array" ref="AI320">IF($A320&lt;=time_horizon,INDEX(W$7:W$507,time_horizon-$A320+1),0)</f>
        <v>0</v>
      </c>
      <c r="AJ320" s="17">
        <f t="shared" si="58"/>
        <v>8.0822163213617543E-2</v>
      </c>
    </row>
    <row r="321" spans="1:36" x14ac:dyDescent="0.2">
      <c r="A321" s="96">
        <v>314</v>
      </c>
      <c r="B321" s="3">
        <f>inventory[[#This Row],[Integrated_rad_forcing]]</f>
        <v>5.1874121416463097E-10</v>
      </c>
      <c r="C321" s="3">
        <f>inventory[[#This Row],[Temp_change]]</f>
        <v>3.1329580191256581E-13</v>
      </c>
      <c r="E321" s="118">
        <f>inventory[[#This Row],[CO2_net]]+inventory[[#This Row],[CH4_net]]*GWP_CH4+inventory[[#This Row],[gas1_net]]*GWP_gas1+inventory[[#This Row],[gas2_net]]*GWP_gas2+inventory[[#This Row],[gas3_net]]*GWP_gas3</f>
        <v>4918.8111920297824</v>
      </c>
      <c r="F321" s="118">
        <f>inventory[[#This Row],[CO2_net]]+inventory[[#This Row],[CH4_net]]*GTP_CH4+inventory[[#This Row],[gas1_net]]*GTP_gas1+inventory[[#This Row],[gas2_net]]*GTP_gas2+inventory[[#This Row],[gas3_net]]*GTP_gas3</f>
        <v>2570.9331000621351</v>
      </c>
      <c r="G321" s="199">
        <f t="shared" si="59"/>
        <v>2309.3315031332586</v>
      </c>
      <c r="H321" s="200">
        <f t="shared" si="60"/>
        <v>612.40917677311813</v>
      </c>
      <c r="I321" s="201">
        <f t="shared" si="61"/>
        <v>5656.2635517262906</v>
      </c>
      <c r="J321" s="201">
        <f t="shared" si="62"/>
        <v>573.24056999632774</v>
      </c>
      <c r="K321" s="199">
        <f>K320+(inventory[[#This Row],[CO2_flux]]*Z321+inventory[[#This Row],[CH4_flux]]*AA321+inventory[[#This Row],[Gas1_flux]]*AB321+inventory[[#This Row],[Gas2_flux]]*AC321+inventory[[#This Row],[Gas3_flux]]*AD321+inventory[[#This Row],[Other_radfor]])/AGWP_CO2</f>
        <v>217.55715512859908</v>
      </c>
      <c r="L321" s="201">
        <f>L320+(inventory[[#This Row],[CO2_flux]]*AE321+inventory[[#This Row],[CH4_flux]]*AF321+inventory[[#This Row],[Gas1_flux]]*AG321+inventory[[#This Row],[Gas2_flux]]*AH321+inventory[[#This Row],[Gas3_flux]]*AI321+inventory[[#This Row],[Other_radfor]]*AJ321)/AGTP_CO2</f>
        <v>312.57320143698166</v>
      </c>
      <c r="N321" s="16">
        <v>2.2462830193967927E-13</v>
      </c>
      <c r="O321" s="16">
        <v>2.6186858666390248E-12</v>
      </c>
      <c r="P321" s="16">
        <f t="shared" si="53"/>
        <v>3.9954350088717918E-11</v>
      </c>
      <c r="Q321" s="16">
        <f t="shared" si="65"/>
        <v>-3.5199999999999995E-12</v>
      </c>
      <c r="R321" s="182">
        <f t="shared" si="65"/>
        <v>-3.5199999999999995E-12</v>
      </c>
      <c r="S321" s="16">
        <v>5.1157920846870952E-16</v>
      </c>
      <c r="T321" s="16">
        <v>1.3141008026619686E-15</v>
      </c>
      <c r="U321" s="24">
        <f t="shared" si="54"/>
        <v>4.3091428347090718E-14</v>
      </c>
      <c r="V321" s="24">
        <f t="shared" si="55"/>
        <v>-1.7129535466424769E-15</v>
      </c>
      <c r="W321" s="24">
        <f t="shared" si="56"/>
        <v>9.0191821042668583E-15</v>
      </c>
      <c r="Y321" s="16">
        <f t="shared" si="57"/>
        <v>0</v>
      </c>
      <c r="Z321" s="187" cm="1">
        <f t="array" ref="Z321">IF($A321&lt;=time_horizon,INDEX(N$7:N$507,time_horizon-$A321+1),0)</f>
        <v>0</v>
      </c>
      <c r="AA321" s="184" cm="1">
        <f t="array" ref="AA321">IF($A321&lt;=time_horizon,INDEX(O$7:O$507,time_horizon-$A321+1),0)</f>
        <v>0</v>
      </c>
      <c r="AB321" s="184" cm="1">
        <f t="array" ref="AB321">IF($A321&lt;=time_horizon,INDEX(P$7:P$507,time_horizon-$A321+1),0)</f>
        <v>0</v>
      </c>
      <c r="AC321" s="184" cm="1">
        <f t="array" ref="AC321">IF($A321&lt;=time_horizon,INDEX(Q$7:Q$507,time_horizon-$A321+1),0)</f>
        <v>0</v>
      </c>
      <c r="AD321" s="185" cm="1">
        <f t="array" ref="AD321">IF($A321&lt;=time_horizon,INDEX(R$7:R$507,time_horizon-$A321+1),0)</f>
        <v>0</v>
      </c>
      <c r="AE321" s="17" cm="1">
        <f t="array" ref="AE321">IF($A321&lt;=time_horizon,INDEX(S$7:S$507,time_horizon-$A321+1),0)</f>
        <v>0</v>
      </c>
      <c r="AF321" s="17" cm="1">
        <f t="array" ref="AF321">IF($A321&lt;=time_horizon,INDEX(T$7:T$507,time_horizon-$A321+1),0)</f>
        <v>0</v>
      </c>
      <c r="AG321" s="17" cm="1">
        <f t="array" ref="AG321">IF($A321&lt;=time_horizon,INDEX(U$7:U$507,time_horizon-$A321+1),0)</f>
        <v>0</v>
      </c>
      <c r="AH321" s="17" cm="1">
        <f t="array" ref="AH321">IF($A321&lt;=time_horizon,INDEX(V$7:V$507,time_horizon-$A321+1),0)</f>
        <v>0</v>
      </c>
      <c r="AI321" s="17" cm="1">
        <f t="array" ref="AI321">IF($A321&lt;=time_horizon,INDEX(W$7:W$507,time_horizon-$A321+1),0)</f>
        <v>0</v>
      </c>
      <c r="AJ321" s="17">
        <f t="shared" si="58"/>
        <v>8.0822163213617543E-2</v>
      </c>
    </row>
    <row r="322" spans="1:36" x14ac:dyDescent="0.2">
      <c r="A322" s="96">
        <v>315</v>
      </c>
      <c r="B322" s="3">
        <f>inventory[[#This Row],[Integrated_rad_forcing]]</f>
        <v>5.1877889985261865E-10</v>
      </c>
      <c r="C322" s="3">
        <f>inventory[[#This Row],[Temp_change]]</f>
        <v>3.1231722969016026E-13</v>
      </c>
      <c r="E322" s="118">
        <f>inventory[[#This Row],[CO2_net]]+inventory[[#This Row],[CH4_net]]*GWP_CH4+inventory[[#This Row],[gas1_net]]*GWP_gas1+inventory[[#This Row],[gas2_net]]*GWP_gas2+inventory[[#This Row],[gas3_net]]*GWP_gas3</f>
        <v>4918.8111920297824</v>
      </c>
      <c r="F322" s="118">
        <f>inventory[[#This Row],[CO2_net]]+inventory[[#This Row],[CH4_net]]*GTP_CH4+inventory[[#This Row],[gas1_net]]*GTP_gas1+inventory[[#This Row],[gas2_net]]*GTP_gas2+inventory[[#This Row],[gas3_net]]*GTP_gas3</f>
        <v>2570.9331000621351</v>
      </c>
      <c r="G322" s="199">
        <f t="shared" si="59"/>
        <v>2303.7815728181613</v>
      </c>
      <c r="H322" s="200">
        <f t="shared" si="60"/>
        <v>610.60504737250608</v>
      </c>
      <c r="I322" s="201">
        <f t="shared" si="61"/>
        <v>5656.674469882716</v>
      </c>
      <c r="J322" s="201">
        <f t="shared" si="62"/>
        <v>571.45006627706346</v>
      </c>
      <c r="K322" s="199">
        <f>K321+(inventory[[#This Row],[CO2_flux]]*Z322+inventory[[#This Row],[CH4_flux]]*AA322+inventory[[#This Row],[Gas1_flux]]*AB322+inventory[[#This Row],[Gas2_flux]]*AC322+inventory[[#This Row],[Gas3_flux]]*AD322+inventory[[#This Row],[Other_radfor]])/AGWP_CO2</f>
        <v>217.55715512859908</v>
      </c>
      <c r="L322" s="201">
        <f>L321+(inventory[[#This Row],[CO2_flux]]*AE322+inventory[[#This Row],[CH4_flux]]*AF322+inventory[[#This Row],[Gas1_flux]]*AG322+inventory[[#This Row],[Gas2_flux]]*AH322+inventory[[#This Row],[Gas3_flux]]*AI322+inventory[[#This Row],[Other_radfor]]*AJ322)/AGTP_CO2</f>
        <v>312.57320143698166</v>
      </c>
      <c r="N322" s="16">
        <v>2.2518580145513047E-13</v>
      </c>
      <c r="O322" s="16">
        <v>2.6186858666410657E-12</v>
      </c>
      <c r="P322" s="16">
        <f t="shared" si="53"/>
        <v>3.9980875601727943E-11</v>
      </c>
      <c r="Q322" s="16">
        <f t="shared" si="65"/>
        <v>-3.5199999999999995E-12</v>
      </c>
      <c r="R322" s="182">
        <f t="shared" si="65"/>
        <v>-3.5199999999999995E-12</v>
      </c>
      <c r="S322" s="16">
        <v>5.1148812318878167E-16</v>
      </c>
      <c r="T322" s="16">
        <v>1.3108956800342027E-15</v>
      </c>
      <c r="U322" s="24">
        <f t="shared" si="54"/>
        <v>4.2909485869767207E-14</v>
      </c>
      <c r="V322" s="24">
        <f t="shared" si="55"/>
        <v>-1.708775613236543E-15</v>
      </c>
      <c r="W322" s="24">
        <f t="shared" si="56"/>
        <v>8.9924852388202699E-15</v>
      </c>
      <c r="Y322" s="16">
        <f t="shared" si="57"/>
        <v>0</v>
      </c>
      <c r="Z322" s="187" cm="1">
        <f t="array" ref="Z322">IF($A322&lt;=time_horizon,INDEX(N$7:N$507,time_horizon-$A322+1),0)</f>
        <v>0</v>
      </c>
      <c r="AA322" s="184" cm="1">
        <f t="array" ref="AA322">IF($A322&lt;=time_horizon,INDEX(O$7:O$507,time_horizon-$A322+1),0)</f>
        <v>0</v>
      </c>
      <c r="AB322" s="184" cm="1">
        <f t="array" ref="AB322">IF($A322&lt;=time_horizon,INDEX(P$7:P$507,time_horizon-$A322+1),0)</f>
        <v>0</v>
      </c>
      <c r="AC322" s="184" cm="1">
        <f t="array" ref="AC322">IF($A322&lt;=time_horizon,INDEX(Q$7:Q$507,time_horizon-$A322+1),0)</f>
        <v>0</v>
      </c>
      <c r="AD322" s="185" cm="1">
        <f t="array" ref="AD322">IF($A322&lt;=time_horizon,INDEX(R$7:R$507,time_horizon-$A322+1),0)</f>
        <v>0</v>
      </c>
      <c r="AE322" s="17" cm="1">
        <f t="array" ref="AE322">IF($A322&lt;=time_horizon,INDEX(S$7:S$507,time_horizon-$A322+1),0)</f>
        <v>0</v>
      </c>
      <c r="AF322" s="17" cm="1">
        <f t="array" ref="AF322">IF($A322&lt;=time_horizon,INDEX(T$7:T$507,time_horizon-$A322+1),0)</f>
        <v>0</v>
      </c>
      <c r="AG322" s="17" cm="1">
        <f t="array" ref="AG322">IF($A322&lt;=time_horizon,INDEX(U$7:U$507,time_horizon-$A322+1),0)</f>
        <v>0</v>
      </c>
      <c r="AH322" s="17" cm="1">
        <f t="array" ref="AH322">IF($A322&lt;=time_horizon,INDEX(V$7:V$507,time_horizon-$A322+1),0)</f>
        <v>0</v>
      </c>
      <c r="AI322" s="17" cm="1">
        <f t="array" ref="AI322">IF($A322&lt;=time_horizon,INDEX(W$7:W$507,time_horizon-$A322+1),0)</f>
        <v>0</v>
      </c>
      <c r="AJ322" s="17">
        <f t="shared" si="58"/>
        <v>8.0822163213617543E-2</v>
      </c>
    </row>
    <row r="323" spans="1:36" x14ac:dyDescent="0.2">
      <c r="A323" s="96">
        <v>316</v>
      </c>
      <c r="B323" s="3">
        <f>inventory[[#This Row],[Integrated_rad_forcing]]</f>
        <v>5.1881615014579853E-10</v>
      </c>
      <c r="C323" s="3">
        <f>inventory[[#This Row],[Temp_change]]</f>
        <v>3.1134476020877896E-13</v>
      </c>
      <c r="E323" s="118">
        <f>inventory[[#This Row],[CO2_net]]+inventory[[#This Row],[CH4_net]]*GWP_CH4+inventory[[#This Row],[gas1_net]]*GWP_gas1+inventory[[#This Row],[gas2_net]]*GWP_gas2+inventory[[#This Row],[gas3_net]]*GWP_gas3</f>
        <v>4918.8111920297824</v>
      </c>
      <c r="F323" s="118">
        <f>inventory[[#This Row],[CO2_net]]+inventory[[#This Row],[CH4_net]]*GTP_CH4+inventory[[#This Row],[gas1_net]]*GTP_gas1+inventory[[#This Row],[gas2_net]]*GTP_gas2+inventory[[#This Row],[gas3_net]]*GTP_gas3</f>
        <v>2570.9331000621351</v>
      </c>
      <c r="G323" s="199">
        <f t="shared" si="59"/>
        <v>2298.2617081927287</v>
      </c>
      <c r="H323" s="200">
        <f t="shared" si="60"/>
        <v>608.81241354330064</v>
      </c>
      <c r="I323" s="201">
        <f t="shared" si="61"/>
        <v>5657.0806405702406</v>
      </c>
      <c r="J323" s="201">
        <f t="shared" si="62"/>
        <v>569.67072880618787</v>
      </c>
      <c r="K323" s="199">
        <f>K322+(inventory[[#This Row],[CO2_flux]]*Z323+inventory[[#This Row],[CH4_flux]]*AA323+inventory[[#This Row],[Gas1_flux]]*AB323+inventory[[#This Row],[Gas2_flux]]*AC323+inventory[[#This Row],[Gas3_flux]]*AD323+inventory[[#This Row],[Other_radfor]])/AGWP_CO2</f>
        <v>217.55715512859908</v>
      </c>
      <c r="L323" s="201">
        <f>L322+(inventory[[#This Row],[CO2_flux]]*AE323+inventory[[#This Row],[CH4_flux]]*AF323+inventory[[#This Row],[Gas1_flux]]*AG323+inventory[[#This Row],[Gas2_flux]]*AH323+inventory[[#This Row],[Gas3_flux]]*AI323+inventory[[#This Row],[Other_radfor]]*AJ323)/AGTP_CO2</f>
        <v>312.57320143698166</v>
      </c>
      <c r="N323" s="16">
        <v>2.2574285091047227E-13</v>
      </c>
      <c r="O323" s="16">
        <v>2.6186858666429483E-12</v>
      </c>
      <c r="P323" s="16">
        <f t="shared" si="53"/>
        <v>4.0007182798995953E-11</v>
      </c>
      <c r="Q323" s="16">
        <f t="shared" si="65"/>
        <v>-3.5199999999999995E-12</v>
      </c>
      <c r="R323" s="182">
        <f t="shared" si="65"/>
        <v>-3.5199999999999995E-12</v>
      </c>
      <c r="S323" s="16">
        <v>5.1139686590282563E-16</v>
      </c>
      <c r="T323" s="16">
        <v>1.3076983747988123E-15</v>
      </c>
      <c r="U323" s="24">
        <f t="shared" si="54"/>
        <v>4.2728619590981995E-14</v>
      </c>
      <c r="V323" s="24">
        <f t="shared" si="55"/>
        <v>-1.7046078699070293E-15</v>
      </c>
      <c r="W323" s="24">
        <f t="shared" si="56"/>
        <v>8.9659567553395905E-15</v>
      </c>
      <c r="Y323" s="16">
        <f t="shared" si="57"/>
        <v>0</v>
      </c>
      <c r="Z323" s="187" cm="1">
        <f t="array" ref="Z323">IF($A323&lt;=time_horizon,INDEX(N$7:N$507,time_horizon-$A323+1),0)</f>
        <v>0</v>
      </c>
      <c r="AA323" s="184" cm="1">
        <f t="array" ref="AA323">IF($A323&lt;=time_horizon,INDEX(O$7:O$507,time_horizon-$A323+1),0)</f>
        <v>0</v>
      </c>
      <c r="AB323" s="184" cm="1">
        <f t="array" ref="AB323">IF($A323&lt;=time_horizon,INDEX(P$7:P$507,time_horizon-$A323+1),0)</f>
        <v>0</v>
      </c>
      <c r="AC323" s="184" cm="1">
        <f t="array" ref="AC323">IF($A323&lt;=time_horizon,INDEX(Q$7:Q$507,time_horizon-$A323+1),0)</f>
        <v>0</v>
      </c>
      <c r="AD323" s="185" cm="1">
        <f t="array" ref="AD323">IF($A323&lt;=time_horizon,INDEX(R$7:R$507,time_horizon-$A323+1),0)</f>
        <v>0</v>
      </c>
      <c r="AE323" s="17" cm="1">
        <f t="array" ref="AE323">IF($A323&lt;=time_horizon,INDEX(S$7:S$507,time_horizon-$A323+1),0)</f>
        <v>0</v>
      </c>
      <c r="AF323" s="17" cm="1">
        <f t="array" ref="AF323">IF($A323&lt;=time_horizon,INDEX(T$7:T$507,time_horizon-$A323+1),0)</f>
        <v>0</v>
      </c>
      <c r="AG323" s="17" cm="1">
        <f t="array" ref="AG323">IF($A323&lt;=time_horizon,INDEX(U$7:U$507,time_horizon-$A323+1),0)</f>
        <v>0</v>
      </c>
      <c r="AH323" s="17" cm="1">
        <f t="array" ref="AH323">IF($A323&lt;=time_horizon,INDEX(V$7:V$507,time_horizon-$A323+1),0)</f>
        <v>0</v>
      </c>
      <c r="AI323" s="17" cm="1">
        <f t="array" ref="AI323">IF($A323&lt;=time_horizon,INDEX(W$7:W$507,time_horizon-$A323+1),0)</f>
        <v>0</v>
      </c>
      <c r="AJ323" s="17">
        <f t="shared" si="58"/>
        <v>8.0822163213617543E-2</v>
      </c>
    </row>
    <row r="324" spans="1:36" x14ac:dyDescent="0.2">
      <c r="A324" s="96">
        <v>317</v>
      </c>
      <c r="B324" s="3">
        <f>inventory[[#This Row],[Integrated_rad_forcing]]</f>
        <v>5.1885297159073441E-10</v>
      </c>
      <c r="C324" s="3">
        <f>inventory[[#This Row],[Temp_change]]</f>
        <v>3.1037830558952104E-13</v>
      </c>
      <c r="E324" s="118">
        <f>inventory[[#This Row],[CO2_net]]+inventory[[#This Row],[CH4_net]]*GWP_CH4+inventory[[#This Row],[gas1_net]]*GWP_gas1+inventory[[#This Row],[gas2_net]]*GWP_gas2+inventory[[#This Row],[gas3_net]]*GWP_gas3</f>
        <v>4918.8111920297824</v>
      </c>
      <c r="F324" s="118">
        <f>inventory[[#This Row],[CO2_net]]+inventory[[#This Row],[CH4_net]]*GTP_CH4+inventory[[#This Row],[gas1_net]]*GTP_gas1+inventory[[#This Row],[gas2_net]]*GTP_gas2+inventory[[#This Row],[gas3_net]]*GTP_gas3</f>
        <v>2570.9331000621351</v>
      </c>
      <c r="G324" s="199">
        <f t="shared" si="59"/>
        <v>2292.7716710749824</v>
      </c>
      <c r="H324" s="200">
        <f t="shared" si="60"/>
        <v>607.03110744903574</v>
      </c>
      <c r="I324" s="201">
        <f t="shared" si="61"/>
        <v>5657.4821351714509</v>
      </c>
      <c r="J324" s="201">
        <f t="shared" si="62"/>
        <v>567.90239679076683</v>
      </c>
      <c r="K324" s="199">
        <f>K323+(inventory[[#This Row],[CO2_flux]]*Z324+inventory[[#This Row],[CH4_flux]]*AA324+inventory[[#This Row],[Gas1_flux]]*AB324+inventory[[#This Row],[Gas2_flux]]*AC324+inventory[[#This Row],[Gas3_flux]]*AD324+inventory[[#This Row],[Other_radfor]])/AGWP_CO2</f>
        <v>217.55715512859908</v>
      </c>
      <c r="L324" s="201">
        <f>L323+(inventory[[#This Row],[CO2_flux]]*AE324+inventory[[#This Row],[CH4_flux]]*AF324+inventory[[#This Row],[Gas1_flux]]*AG324+inventory[[#This Row],[Gas2_flux]]*AH324+inventory[[#This Row],[Gas3_flux]]*AI324+inventory[[#This Row],[Other_radfor]]*AJ324)/AGTP_CO2</f>
        <v>312.57320143698166</v>
      </c>
      <c r="N324" s="16">
        <v>2.2629945150511497E-13</v>
      </c>
      <c r="O324" s="16">
        <v>2.618685866644685E-12</v>
      </c>
      <c r="P324" s="16">
        <f t="shared" si="53"/>
        <v>4.0033273477349141E-11</v>
      </c>
      <c r="Q324" s="16">
        <f t="shared" si="65"/>
        <v>-3.5199999999999995E-12</v>
      </c>
      <c r="R324" s="182">
        <f t="shared" si="65"/>
        <v>-3.5199999999999995E-12</v>
      </c>
      <c r="S324" s="16">
        <v>5.1130543687265536E-16</v>
      </c>
      <c r="T324" s="16">
        <v>1.3045088678871374E-15</v>
      </c>
      <c r="U324" s="24">
        <f t="shared" si="54"/>
        <v>4.2548821680651773E-14</v>
      </c>
      <c r="V324" s="24">
        <f t="shared" si="55"/>
        <v>-1.7004502918001033E-15</v>
      </c>
      <c r="W324" s="24">
        <f t="shared" si="56"/>
        <v>8.9395939736100593E-15</v>
      </c>
      <c r="Y324" s="16">
        <f t="shared" si="57"/>
        <v>0</v>
      </c>
      <c r="Z324" s="187" cm="1">
        <f t="array" ref="Z324">IF($A324&lt;=time_horizon,INDEX(N$7:N$507,time_horizon-$A324+1),0)</f>
        <v>0</v>
      </c>
      <c r="AA324" s="184" cm="1">
        <f t="array" ref="AA324">IF($A324&lt;=time_horizon,INDEX(O$7:O$507,time_horizon-$A324+1),0)</f>
        <v>0</v>
      </c>
      <c r="AB324" s="184" cm="1">
        <f t="array" ref="AB324">IF($A324&lt;=time_horizon,INDEX(P$7:P$507,time_horizon-$A324+1),0)</f>
        <v>0</v>
      </c>
      <c r="AC324" s="184" cm="1">
        <f t="array" ref="AC324">IF($A324&lt;=time_horizon,INDEX(Q$7:Q$507,time_horizon-$A324+1),0)</f>
        <v>0</v>
      </c>
      <c r="AD324" s="185" cm="1">
        <f t="array" ref="AD324">IF($A324&lt;=time_horizon,INDEX(R$7:R$507,time_horizon-$A324+1),0)</f>
        <v>0</v>
      </c>
      <c r="AE324" s="17" cm="1">
        <f t="array" ref="AE324">IF($A324&lt;=time_horizon,INDEX(S$7:S$507,time_horizon-$A324+1),0)</f>
        <v>0</v>
      </c>
      <c r="AF324" s="17" cm="1">
        <f t="array" ref="AF324">IF($A324&lt;=time_horizon,INDEX(T$7:T$507,time_horizon-$A324+1),0)</f>
        <v>0</v>
      </c>
      <c r="AG324" s="17" cm="1">
        <f t="array" ref="AG324">IF($A324&lt;=time_horizon,INDEX(U$7:U$507,time_horizon-$A324+1),0)</f>
        <v>0</v>
      </c>
      <c r="AH324" s="17" cm="1">
        <f t="array" ref="AH324">IF($A324&lt;=time_horizon,INDEX(V$7:V$507,time_horizon-$A324+1),0)</f>
        <v>0</v>
      </c>
      <c r="AI324" s="17" cm="1">
        <f t="array" ref="AI324">IF($A324&lt;=time_horizon,INDEX(W$7:W$507,time_horizon-$A324+1),0)</f>
        <v>0</v>
      </c>
      <c r="AJ324" s="17">
        <f t="shared" si="58"/>
        <v>8.0822163213617543E-2</v>
      </c>
    </row>
    <row r="325" spans="1:36" x14ac:dyDescent="0.2">
      <c r="A325" s="96">
        <v>318</v>
      </c>
      <c r="B325" s="3">
        <f>inventory[[#This Row],[Integrated_rad_forcing]]</f>
        <v>5.1888937061486769E-10</v>
      </c>
      <c r="C325" s="3">
        <f>inventory[[#This Row],[Temp_change]]</f>
        <v>3.0941777970054454E-13</v>
      </c>
      <c r="E325" s="118">
        <f>inventory[[#This Row],[CO2_net]]+inventory[[#This Row],[CH4_net]]*GWP_CH4+inventory[[#This Row],[gas1_net]]*GWP_gas1+inventory[[#This Row],[gas2_net]]*GWP_gas2+inventory[[#This Row],[gas3_net]]*GWP_gas3</f>
        <v>4918.8111920297824</v>
      </c>
      <c r="F325" s="118">
        <f>inventory[[#This Row],[CO2_net]]+inventory[[#This Row],[CH4_net]]*GTP_CH4+inventory[[#This Row],[gas1_net]]*GTP_gas1+inventory[[#This Row],[gas2_net]]*GTP_gas2+inventory[[#This Row],[gas3_net]]*GTP_gas3</f>
        <v>2570.9331000621351</v>
      </c>
      <c r="G325" s="199">
        <f t="shared" si="59"/>
        <v>2287.3112256137529</v>
      </c>
      <c r="H325" s="200">
        <f t="shared" si="60"/>
        <v>605.26096454059575</v>
      </c>
      <c r="I325" s="201">
        <f t="shared" si="61"/>
        <v>5657.8790237700468</v>
      </c>
      <c r="J325" s="201">
        <f t="shared" si="62"/>
        <v>566.14491263447803</v>
      </c>
      <c r="K325" s="199">
        <f>K324+(inventory[[#This Row],[CO2_flux]]*Z325+inventory[[#This Row],[CH4_flux]]*AA325+inventory[[#This Row],[Gas1_flux]]*AB325+inventory[[#This Row],[Gas2_flux]]*AC325+inventory[[#This Row],[Gas3_flux]]*AD325+inventory[[#This Row],[Other_radfor]])/AGWP_CO2</f>
        <v>217.55715512859908</v>
      </c>
      <c r="L325" s="201">
        <f>L324+(inventory[[#This Row],[CO2_flux]]*AE325+inventory[[#This Row],[CH4_flux]]*AF325+inventory[[#This Row],[Gas1_flux]]*AG325+inventory[[#This Row],[Gas2_flux]]*AH325+inventory[[#This Row],[Gas3_flux]]*AI325+inventory[[#This Row],[Other_radfor]]*AJ325)/AGTP_CO2</f>
        <v>312.57320143698166</v>
      </c>
      <c r="N325" s="16">
        <v>2.2685560443381919E-13</v>
      </c>
      <c r="O325" s="16">
        <v>2.6186858666462873E-12</v>
      </c>
      <c r="P325" s="16">
        <f t="shared" si="53"/>
        <v>4.005914941882609E-11</v>
      </c>
      <c r="Q325" s="16">
        <f t="shared" si="65"/>
        <v>-3.5199999999999995E-12</v>
      </c>
      <c r="R325" s="182">
        <f t="shared" si="65"/>
        <v>-3.5199999999999995E-12</v>
      </c>
      <c r="S325" s="16">
        <v>5.112138363910489E-16</v>
      </c>
      <c r="T325" s="16">
        <v>1.3013271402771711E-15</v>
      </c>
      <c r="U325" s="24">
        <f t="shared" si="54"/>
        <v>4.237008437063193E-14</v>
      </c>
      <c r="V325" s="24">
        <f t="shared" si="55"/>
        <v>-1.6963028541225511E-15</v>
      </c>
      <c r="W325" s="24">
        <f t="shared" si="56"/>
        <v>8.9133942698317181E-15</v>
      </c>
      <c r="Y325" s="16">
        <f t="shared" si="57"/>
        <v>0</v>
      </c>
      <c r="Z325" s="187" cm="1">
        <f t="array" ref="Z325">IF($A325&lt;=time_horizon,INDEX(N$7:N$507,time_horizon-$A325+1),0)</f>
        <v>0</v>
      </c>
      <c r="AA325" s="184" cm="1">
        <f t="array" ref="AA325">IF($A325&lt;=time_horizon,INDEX(O$7:O$507,time_horizon-$A325+1),0)</f>
        <v>0</v>
      </c>
      <c r="AB325" s="184" cm="1">
        <f t="array" ref="AB325">IF($A325&lt;=time_horizon,INDEX(P$7:P$507,time_horizon-$A325+1),0)</f>
        <v>0</v>
      </c>
      <c r="AC325" s="184" cm="1">
        <f t="array" ref="AC325">IF($A325&lt;=time_horizon,INDEX(Q$7:Q$507,time_horizon-$A325+1),0)</f>
        <v>0</v>
      </c>
      <c r="AD325" s="185" cm="1">
        <f t="array" ref="AD325">IF($A325&lt;=time_horizon,INDEX(R$7:R$507,time_horizon-$A325+1),0)</f>
        <v>0</v>
      </c>
      <c r="AE325" s="17" cm="1">
        <f t="array" ref="AE325">IF($A325&lt;=time_horizon,INDEX(S$7:S$507,time_horizon-$A325+1),0)</f>
        <v>0</v>
      </c>
      <c r="AF325" s="17" cm="1">
        <f t="array" ref="AF325">IF($A325&lt;=time_horizon,INDEX(T$7:T$507,time_horizon-$A325+1),0)</f>
        <v>0</v>
      </c>
      <c r="AG325" s="17" cm="1">
        <f t="array" ref="AG325">IF($A325&lt;=time_horizon,INDEX(U$7:U$507,time_horizon-$A325+1),0)</f>
        <v>0</v>
      </c>
      <c r="AH325" s="17" cm="1">
        <f t="array" ref="AH325">IF($A325&lt;=time_horizon,INDEX(V$7:V$507,time_horizon-$A325+1),0)</f>
        <v>0</v>
      </c>
      <c r="AI325" s="17" cm="1">
        <f t="array" ref="AI325">IF($A325&lt;=time_horizon,INDEX(W$7:W$507,time_horizon-$A325+1),0)</f>
        <v>0</v>
      </c>
      <c r="AJ325" s="17">
        <f t="shared" si="58"/>
        <v>8.0822163213617543E-2</v>
      </c>
    </row>
    <row r="326" spans="1:36" x14ac:dyDescent="0.2">
      <c r="A326" s="96">
        <v>319</v>
      </c>
      <c r="B326" s="3">
        <f>inventory[[#This Row],[Integrated_rad_forcing]]</f>
        <v>5.1892535352893308E-10</v>
      </c>
      <c r="C326" s="3">
        <f>inventory[[#This Row],[Temp_change]]</f>
        <v>3.0846309811970871E-13</v>
      </c>
      <c r="E326" s="118">
        <f>inventory[[#This Row],[CO2_net]]+inventory[[#This Row],[CH4_net]]*GWP_CH4+inventory[[#This Row],[gas1_net]]*GWP_gas1+inventory[[#This Row],[gas2_net]]*GWP_gas2+inventory[[#This Row],[gas3_net]]*GWP_gas3</f>
        <v>4918.8111920297824</v>
      </c>
      <c r="F326" s="118">
        <f>inventory[[#This Row],[CO2_net]]+inventory[[#This Row],[CH4_net]]*GTP_CH4+inventory[[#This Row],[gas1_net]]*GTP_gas1+inventory[[#This Row],[gas2_net]]*GTP_gas2+inventory[[#This Row],[gas3_net]]*GTP_gas3</f>
        <v>2570.9331000621351</v>
      </c>
      <c r="G326" s="199">
        <f t="shared" si="59"/>
        <v>2281.8801382634547</v>
      </c>
      <c r="H326" s="200">
        <f t="shared" si="60"/>
        <v>603.50182348716623</v>
      </c>
      <c r="I326" s="201">
        <f t="shared" si="61"/>
        <v>5658.2713751771744</v>
      </c>
      <c r="J326" s="201">
        <f t="shared" si="62"/>
        <v>564.39812186925724</v>
      </c>
      <c r="K326" s="199">
        <f>K325+(inventory[[#This Row],[CO2_flux]]*Z326+inventory[[#This Row],[CH4_flux]]*AA326+inventory[[#This Row],[Gas1_flux]]*AB326+inventory[[#This Row],[Gas2_flux]]*AC326+inventory[[#This Row],[Gas3_flux]]*AD326+inventory[[#This Row],[Other_radfor]])/AGWP_CO2</f>
        <v>217.55715512859908</v>
      </c>
      <c r="L326" s="201">
        <f>L325+(inventory[[#This Row],[CO2_flux]]*AE326+inventory[[#This Row],[CH4_flux]]*AF326+inventory[[#This Row],[Gas1_flux]]*AG326+inventory[[#This Row],[Gas2_flux]]*AH326+inventory[[#This Row],[Gas3_flux]]*AI326+inventory[[#This Row],[Other_radfor]]*AJ326)/AGTP_CO2</f>
        <v>312.57320143698166</v>
      </c>
      <c r="N326" s="16">
        <v>2.2741131088675111E-13</v>
      </c>
      <c r="O326" s="16">
        <v>2.6186858666477656E-12</v>
      </c>
      <c r="P326" s="16">
        <f t="shared" si="53"/>
        <v>4.008481239079848E-11</v>
      </c>
      <c r="Q326" s="16">
        <f t="shared" si="65"/>
        <v>-3.5199999999999995E-12</v>
      </c>
      <c r="R326" s="182">
        <f t="shared" si="65"/>
        <v>-3.5199999999999995E-12</v>
      </c>
      <c r="S326" s="16">
        <v>5.1112206478075094E-16</v>
      </c>
      <c r="T326" s="16">
        <v>1.2981531729934337E-15</v>
      </c>
      <c r="U326" s="24">
        <f t="shared" si="54"/>
        <v>4.2192399954212965E-14</v>
      </c>
      <c r="V326" s="24">
        <f t="shared" si="55"/>
        <v>-1.692165532141631E-15</v>
      </c>
      <c r="W326" s="24">
        <f t="shared" si="56"/>
        <v>8.8873550753856262E-15</v>
      </c>
      <c r="Y326" s="16">
        <f t="shared" si="57"/>
        <v>0</v>
      </c>
      <c r="Z326" s="187" cm="1">
        <f t="array" ref="Z326">IF($A326&lt;=time_horizon,INDEX(N$7:N$507,time_horizon-$A326+1),0)</f>
        <v>0</v>
      </c>
      <c r="AA326" s="184" cm="1">
        <f t="array" ref="AA326">IF($A326&lt;=time_horizon,INDEX(O$7:O$507,time_horizon-$A326+1),0)</f>
        <v>0</v>
      </c>
      <c r="AB326" s="184" cm="1">
        <f t="array" ref="AB326">IF($A326&lt;=time_horizon,INDEX(P$7:P$507,time_horizon-$A326+1),0)</f>
        <v>0</v>
      </c>
      <c r="AC326" s="184" cm="1">
        <f t="array" ref="AC326">IF($A326&lt;=time_horizon,INDEX(Q$7:Q$507,time_horizon-$A326+1),0)</f>
        <v>0</v>
      </c>
      <c r="AD326" s="185" cm="1">
        <f t="array" ref="AD326">IF($A326&lt;=time_horizon,INDEX(R$7:R$507,time_horizon-$A326+1),0)</f>
        <v>0</v>
      </c>
      <c r="AE326" s="17" cm="1">
        <f t="array" ref="AE326">IF($A326&lt;=time_horizon,INDEX(S$7:S$507,time_horizon-$A326+1),0)</f>
        <v>0</v>
      </c>
      <c r="AF326" s="17" cm="1">
        <f t="array" ref="AF326">IF($A326&lt;=time_horizon,INDEX(T$7:T$507,time_horizon-$A326+1),0)</f>
        <v>0</v>
      </c>
      <c r="AG326" s="17" cm="1">
        <f t="array" ref="AG326">IF($A326&lt;=time_horizon,INDEX(U$7:U$507,time_horizon-$A326+1),0)</f>
        <v>0</v>
      </c>
      <c r="AH326" s="17" cm="1">
        <f t="array" ref="AH326">IF($A326&lt;=time_horizon,INDEX(V$7:V$507,time_horizon-$A326+1),0)</f>
        <v>0</v>
      </c>
      <c r="AI326" s="17" cm="1">
        <f t="array" ref="AI326">IF($A326&lt;=time_horizon,INDEX(W$7:W$507,time_horizon-$A326+1),0)</f>
        <v>0</v>
      </c>
      <c r="AJ326" s="17">
        <f t="shared" si="58"/>
        <v>8.0822163213617543E-2</v>
      </c>
    </row>
    <row r="327" spans="1:36" x14ac:dyDescent="0.2">
      <c r="A327" s="96">
        <v>320</v>
      </c>
      <c r="B327" s="3">
        <f>inventory[[#This Row],[Integrated_rad_forcing]]</f>
        <v>5.189609265293207E-10</v>
      </c>
      <c r="C327" s="3">
        <f>inventory[[#This Row],[Temp_change]]</f>
        <v>3.0751417809803051E-13</v>
      </c>
      <c r="E327" s="118">
        <f>inventory[[#This Row],[CO2_net]]+inventory[[#This Row],[CH4_net]]*GWP_CH4+inventory[[#This Row],[gas1_net]]*GWP_gas1+inventory[[#This Row],[gas2_net]]*GWP_gas2+inventory[[#This Row],[gas3_net]]*GWP_gas3</f>
        <v>4918.8111920297824</v>
      </c>
      <c r="F327" s="118">
        <f>inventory[[#This Row],[CO2_net]]+inventory[[#This Row],[CH4_net]]*GTP_CH4+inventory[[#This Row],[gas1_net]]*GTP_gas1+inventory[[#This Row],[gas2_net]]*GTP_gas2+inventory[[#This Row],[gas3_net]]*GTP_gas3</f>
        <v>2570.9331000621351</v>
      </c>
      <c r="G327" s="199">
        <f t="shared" si="59"/>
        <v>2276.4781777591138</v>
      </c>
      <c r="H327" s="200">
        <f t="shared" si="60"/>
        <v>601.75352610866105</v>
      </c>
      <c r="I327" s="201">
        <f t="shared" si="61"/>
        <v>5658.6592569571912</v>
      </c>
      <c r="J327" s="201">
        <f t="shared" si="62"/>
        <v>562.66187308843394</v>
      </c>
      <c r="K327" s="199">
        <f>K326+(inventory[[#This Row],[CO2_flux]]*Z327+inventory[[#This Row],[CH4_flux]]*AA327+inventory[[#This Row],[Gas1_flux]]*AB327+inventory[[#This Row],[Gas2_flux]]*AC327+inventory[[#This Row],[Gas3_flux]]*AD327+inventory[[#This Row],[Other_radfor]])/AGWP_CO2</f>
        <v>217.55715512859908</v>
      </c>
      <c r="L327" s="201">
        <f>L326+(inventory[[#This Row],[CO2_flux]]*AE327+inventory[[#This Row],[CH4_flux]]*AF327+inventory[[#This Row],[Gas1_flux]]*AG327+inventory[[#This Row],[Gas2_flux]]*AH327+inventory[[#This Row],[Gas3_flux]]*AI327+inventory[[#This Row],[Other_radfor]]*AJ327)/AGTP_CO2</f>
        <v>312.57320143698166</v>
      </c>
      <c r="N327" s="16">
        <v>2.2796657204953655E-13</v>
      </c>
      <c r="O327" s="16">
        <v>2.6186858666491291E-12</v>
      </c>
      <c r="P327" s="16">
        <f t="shared" ref="P327:P390" si="66">A_gas1*life_gas1*(1-EXP(-$A327/life_gas1))</f>
        <v>4.0110264146091807E-11</v>
      </c>
      <c r="Q327" s="16">
        <f t="shared" ref="Q327:R346" si="67">A_gas2*life_gas2*(1-EXP(-$A327/life_gas2))</f>
        <v>-3.5199999999999995E-12</v>
      </c>
      <c r="R327" s="182">
        <f t="shared" si="67"/>
        <v>-3.5199999999999995E-12</v>
      </c>
      <c r="S327" s="16">
        <v>5.1103012239350212E-16</v>
      </c>
      <c r="T327" s="16">
        <v>1.2949869471068504E-15</v>
      </c>
      <c r="U327" s="24">
        <f t="shared" ref="U327:U390" si="68">A_gas1*(life_gas1*clim_sens1/(life_gas1-clim_time1)*(EXP(-$A327/life_gas1)-EXP(-$A327/clim_time1))
                 +life_gas1*clim_sens2/(life_gas1-clim_time2)*(EXP(-$A327/life_gas1)-EXP(-$A327/clim_time2)))</f>
        <v>4.2015760785620896E-14</v>
      </c>
      <c r="V327" s="24">
        <f t="shared" ref="V327:V390" si="69">A_gas2*(life_gas2*clim_sens1/(life_gas2-clim_time1)*(EXP(-$A327/life_gas2)-EXP(-$A327/clim_time1))
                 +life_gas2*clim_sens2/(life_gas2-clim_time2)*(EXP(-$A327/life_gas2)-EXP(-$A327/clim_time2)))</f>
        <v>-1.6880383011849247E-15</v>
      </c>
      <c r="W327" s="24">
        <f t="shared" ref="W327:W390" si="70">A_gas1*(life_gas3*clim_sens1/(life_gas3-clim_time1)*(EXP(-$A327/life_gas3)-EXP(-$A327/clim_time1))
                 +life_gas3*clim_sens2/(life_gas3-clim_time2)*(EXP(-$A327/life_gas3)-EXP(-$A327/clim_time2)))</f>
        <v>8.8614738756272234E-15</v>
      </c>
      <c r="Y327" s="16">
        <f t="shared" ref="Y327:Y390" si="71">IF(A327&lt;=time_horizon,time_horizon-A327,0)</f>
        <v>0</v>
      </c>
      <c r="Z327" s="187" cm="1">
        <f t="array" ref="Z327">IF($A327&lt;=time_horizon,INDEX(N$7:N$507,time_horizon-$A327+1),0)</f>
        <v>0</v>
      </c>
      <c r="AA327" s="184" cm="1">
        <f t="array" ref="AA327">IF($A327&lt;=time_horizon,INDEX(O$7:O$507,time_horizon-$A327+1),0)</f>
        <v>0</v>
      </c>
      <c r="AB327" s="184" cm="1">
        <f t="array" ref="AB327">IF($A327&lt;=time_horizon,INDEX(P$7:P$507,time_horizon-$A327+1),0)</f>
        <v>0</v>
      </c>
      <c r="AC327" s="184" cm="1">
        <f t="array" ref="AC327">IF($A327&lt;=time_horizon,INDEX(Q$7:Q$507,time_horizon-$A327+1),0)</f>
        <v>0</v>
      </c>
      <c r="AD327" s="185" cm="1">
        <f t="array" ref="AD327">IF($A327&lt;=time_horizon,INDEX(R$7:R$507,time_horizon-$A327+1),0)</f>
        <v>0</v>
      </c>
      <c r="AE327" s="17" cm="1">
        <f t="array" ref="AE327">IF($A327&lt;=time_horizon,INDEX(S$7:S$507,time_horizon-$A327+1),0)</f>
        <v>0</v>
      </c>
      <c r="AF327" s="17" cm="1">
        <f t="array" ref="AF327">IF($A327&lt;=time_horizon,INDEX(T$7:T$507,time_horizon-$A327+1),0)</f>
        <v>0</v>
      </c>
      <c r="AG327" s="17" cm="1">
        <f t="array" ref="AG327">IF($A327&lt;=time_horizon,INDEX(U$7:U$507,time_horizon-$A327+1),0)</f>
        <v>0</v>
      </c>
      <c r="AH327" s="17" cm="1">
        <f t="array" ref="AH327">IF($A327&lt;=time_horizon,INDEX(V$7:V$507,time_horizon-$A327+1),0)</f>
        <v>0</v>
      </c>
      <c r="AI327" s="17" cm="1">
        <f t="array" ref="AI327">IF($A327&lt;=time_horizon,INDEX(W$7:W$507,time_horizon-$A327+1),0)</f>
        <v>0</v>
      </c>
      <c r="AJ327" s="17">
        <f t="shared" ref="AJ327:AJ390" si="72">Other_forcing_efficacy*(clim_sens1*(EXP((1-Y327)/clim_time1)-EXP(-Y327/clim_time1))
                                               +clim_sens2*(EXP((1-Y327)/clim_time2)-EXP(-Y327/clim_time2)))</f>
        <v>8.0822163213617543E-2</v>
      </c>
    </row>
    <row r="328" spans="1:36" x14ac:dyDescent="0.2">
      <c r="A328" s="96">
        <v>321</v>
      </c>
      <c r="B328" s="3">
        <f>inventory[[#This Row],[Integrated_rad_forcing]]</f>
        <v>5.189960957003899E-10</v>
      </c>
      <c r="C328" s="3">
        <f>inventory[[#This Row],[Temp_change]]</f>
        <v>3.0657093852393571E-13</v>
      </c>
      <c r="E328" s="118">
        <f>inventory[[#This Row],[CO2_net]]+inventory[[#This Row],[CH4_net]]*GWP_CH4+inventory[[#This Row],[gas1_net]]*GWP_gas1+inventory[[#This Row],[gas2_net]]*GWP_gas2+inventory[[#This Row],[gas3_net]]*GWP_gas3</f>
        <v>4918.8111920297824</v>
      </c>
      <c r="F328" s="118">
        <f>inventory[[#This Row],[CO2_net]]+inventory[[#This Row],[CH4_net]]*GTP_CH4+inventory[[#This Row],[gas1_net]]*GTP_gas1+inventory[[#This Row],[gas2_net]]*GTP_gas2+inventory[[#This Row],[gas3_net]]*GTP_gas3</f>
        <v>2570.9331000621351</v>
      </c>
      <c r="G328" s="199">
        <f t="shared" ref="G328:G391" si="73">B328/N328</f>
        <v>2271.1051150916737</v>
      </c>
      <c r="H328" s="200">
        <f t="shared" ref="H328:H391" si="74">C328/S328</f>
        <v>600.01591730958614</v>
      </c>
      <c r="I328" s="201">
        <f t="shared" ref="I328:I391" si="75">B328/AGWP_CO2</f>
        <v>5659.0427354528865</v>
      </c>
      <c r="J328" s="201">
        <f t="shared" ref="J328:J391" si="76">C328/AGTP_CO2</f>
        <v>560.93601788132173</v>
      </c>
      <c r="K328" s="199">
        <f>K327+(inventory[[#This Row],[CO2_flux]]*Z328+inventory[[#This Row],[CH4_flux]]*AA328+inventory[[#This Row],[Gas1_flux]]*AB328+inventory[[#This Row],[Gas2_flux]]*AC328+inventory[[#This Row],[Gas3_flux]]*AD328+inventory[[#This Row],[Other_radfor]])/AGWP_CO2</f>
        <v>217.55715512859908</v>
      </c>
      <c r="L328" s="201">
        <f>L327+(inventory[[#This Row],[CO2_flux]]*AE328+inventory[[#This Row],[CH4_flux]]*AF328+inventory[[#This Row],[Gas1_flux]]*AG328+inventory[[#This Row],[Gas2_flux]]*AH328+inventory[[#This Row],[Gas3_flux]]*AI328+inventory[[#This Row],[Other_radfor]]*AJ328)/AGTP_CO2</f>
        <v>312.57320143698166</v>
      </c>
      <c r="N328" s="16">
        <v>2.2852138910331348E-13</v>
      </c>
      <c r="O328" s="16">
        <v>2.6186858666503873E-12</v>
      </c>
      <c r="P328" s="16">
        <f t="shared" si="66"/>
        <v>4.0135506423105094E-11</v>
      </c>
      <c r="Q328" s="16">
        <f t="shared" si="67"/>
        <v>-3.5199999999999995E-12</v>
      </c>
      <c r="R328" s="182">
        <f t="shared" si="67"/>
        <v>-3.5199999999999995E-12</v>
      </c>
      <c r="S328" s="16">
        <v>5.109380096090957E-16</v>
      </c>
      <c r="T328" s="16">
        <v>1.2918284437346275E-15</v>
      </c>
      <c r="U328" s="24">
        <f t="shared" si="68"/>
        <v>4.1840159279521873E-14</v>
      </c>
      <c r="V328" s="24">
        <f t="shared" si="69"/>
        <v>-1.6839211366401893E-15</v>
      </c>
      <c r="W328" s="24">
        <f t="shared" si="70"/>
        <v>8.8357482087061375E-15</v>
      </c>
      <c r="Y328" s="16">
        <f t="shared" si="71"/>
        <v>0</v>
      </c>
      <c r="Z328" s="187" cm="1">
        <f t="array" ref="Z328">IF($A328&lt;=time_horizon,INDEX(N$7:N$507,time_horizon-$A328+1),0)</f>
        <v>0</v>
      </c>
      <c r="AA328" s="184" cm="1">
        <f t="array" ref="AA328">IF($A328&lt;=time_horizon,INDEX(O$7:O$507,time_horizon-$A328+1),0)</f>
        <v>0</v>
      </c>
      <c r="AB328" s="184" cm="1">
        <f t="array" ref="AB328">IF($A328&lt;=time_horizon,INDEX(P$7:P$507,time_horizon-$A328+1),0)</f>
        <v>0</v>
      </c>
      <c r="AC328" s="184" cm="1">
        <f t="array" ref="AC328">IF($A328&lt;=time_horizon,INDEX(Q$7:Q$507,time_horizon-$A328+1),0)</f>
        <v>0</v>
      </c>
      <c r="AD328" s="185" cm="1">
        <f t="array" ref="AD328">IF($A328&lt;=time_horizon,INDEX(R$7:R$507,time_horizon-$A328+1),0)</f>
        <v>0</v>
      </c>
      <c r="AE328" s="17" cm="1">
        <f t="array" ref="AE328">IF($A328&lt;=time_horizon,INDEX(S$7:S$507,time_horizon-$A328+1),0)</f>
        <v>0</v>
      </c>
      <c r="AF328" s="17" cm="1">
        <f t="array" ref="AF328">IF($A328&lt;=time_horizon,INDEX(T$7:T$507,time_horizon-$A328+1),0)</f>
        <v>0</v>
      </c>
      <c r="AG328" s="17" cm="1">
        <f t="array" ref="AG328">IF($A328&lt;=time_horizon,INDEX(U$7:U$507,time_horizon-$A328+1),0)</f>
        <v>0</v>
      </c>
      <c r="AH328" s="17" cm="1">
        <f t="array" ref="AH328">IF($A328&lt;=time_horizon,INDEX(V$7:V$507,time_horizon-$A328+1),0)</f>
        <v>0</v>
      </c>
      <c r="AI328" s="17" cm="1">
        <f t="array" ref="AI328">IF($A328&lt;=time_horizon,INDEX(W$7:W$507,time_horizon-$A328+1),0)</f>
        <v>0</v>
      </c>
      <c r="AJ328" s="17">
        <f t="shared" si="72"/>
        <v>8.0822163213617543E-2</v>
      </c>
    </row>
    <row r="329" spans="1:36" x14ac:dyDescent="0.2">
      <c r="A329" s="96">
        <v>322</v>
      </c>
      <c r="B329" s="3">
        <f>inventory[[#This Row],[Integrated_rad_forcing]]</f>
        <v>5.1903086701673193E-10</v>
      </c>
      <c r="C329" s="3">
        <f>inventory[[#This Row],[Temp_change]]</f>
        <v>3.0563329988828964E-13</v>
      </c>
      <c r="E329" s="118">
        <f>inventory[[#This Row],[CO2_net]]+inventory[[#This Row],[CH4_net]]*GWP_CH4+inventory[[#This Row],[gas1_net]]*GWP_gas1+inventory[[#This Row],[gas2_net]]*GWP_gas2+inventory[[#This Row],[gas3_net]]*GWP_gas3</f>
        <v>4918.8111920297824</v>
      </c>
      <c r="F329" s="118">
        <f>inventory[[#This Row],[CO2_net]]+inventory[[#This Row],[CH4_net]]*GTP_CH4+inventory[[#This Row],[gas1_net]]*GTP_gas1+inventory[[#This Row],[gas2_net]]*GTP_gas2+inventory[[#This Row],[gas3_net]]*GTP_gas3</f>
        <v>2570.9331000621351</v>
      </c>
      <c r="G329" s="199">
        <f t="shared" si="73"/>
        <v>2265.7607234835477</v>
      </c>
      <c r="H329" s="200">
        <f t="shared" si="74"/>
        <v>598.28884501432049</v>
      </c>
      <c r="I329" s="201">
        <f t="shared" si="75"/>
        <v>5659.4218758101606</v>
      </c>
      <c r="J329" s="201">
        <f t="shared" si="76"/>
        <v>559.22041076923438</v>
      </c>
      <c r="K329" s="199">
        <f>K328+(inventory[[#This Row],[CO2_flux]]*Z329+inventory[[#This Row],[CH4_flux]]*AA329+inventory[[#This Row],[Gas1_flux]]*AB329+inventory[[#This Row],[Gas2_flux]]*AC329+inventory[[#This Row],[Gas3_flux]]*AD329+inventory[[#This Row],[Other_radfor]])/AGWP_CO2</f>
        <v>217.55715512859908</v>
      </c>
      <c r="L329" s="201">
        <f>L328+(inventory[[#This Row],[CO2_flux]]*AE329+inventory[[#This Row],[CH4_flux]]*AF329+inventory[[#This Row],[Gas1_flux]]*AG329+inventory[[#This Row],[Gas2_flux]]*AH329+inventory[[#This Row],[Gas3_flux]]*AI329+inventory[[#This Row],[Other_radfor]]*AJ329)/AGTP_CO2</f>
        <v>312.57320143698166</v>
      </c>
      <c r="N329" s="16">
        <v>2.2907576322478374E-13</v>
      </c>
      <c r="O329" s="16">
        <v>2.6186858666515477E-12</v>
      </c>
      <c r="P329" s="16">
        <f t="shared" si="66"/>
        <v>4.0160540945929635E-11</v>
      </c>
      <c r="Q329" s="16">
        <f t="shared" si="67"/>
        <v>-3.5199999999999995E-12</v>
      </c>
      <c r="R329" s="182">
        <f t="shared" si="67"/>
        <v>-3.5199999999999995E-12</v>
      </c>
      <c r="S329" s="16">
        <v>5.1084572683445914E-16</v>
      </c>
      <c r="T329" s="16">
        <v>1.2886776440401315E-15</v>
      </c>
      <c r="U329" s="24">
        <f t="shared" si="68"/>
        <v>4.1665587910530728E-14</v>
      </c>
      <c r="V329" s="24">
        <f t="shared" si="69"/>
        <v>-1.6798140139552129E-15</v>
      </c>
      <c r="W329" s="24">
        <f t="shared" si="70"/>
        <v>8.8101756644119704E-15</v>
      </c>
      <c r="Y329" s="16">
        <f t="shared" si="71"/>
        <v>0</v>
      </c>
      <c r="Z329" s="187" cm="1">
        <f t="array" ref="Z329">IF($A329&lt;=time_horizon,INDEX(N$7:N$507,time_horizon-$A329+1),0)</f>
        <v>0</v>
      </c>
      <c r="AA329" s="184" cm="1">
        <f t="array" ref="AA329">IF($A329&lt;=time_horizon,INDEX(O$7:O$507,time_horizon-$A329+1),0)</f>
        <v>0</v>
      </c>
      <c r="AB329" s="184" cm="1">
        <f t="array" ref="AB329">IF($A329&lt;=time_horizon,INDEX(P$7:P$507,time_horizon-$A329+1),0)</f>
        <v>0</v>
      </c>
      <c r="AC329" s="184" cm="1">
        <f t="array" ref="AC329">IF($A329&lt;=time_horizon,INDEX(Q$7:Q$507,time_horizon-$A329+1),0)</f>
        <v>0</v>
      </c>
      <c r="AD329" s="185" cm="1">
        <f t="array" ref="AD329">IF($A329&lt;=time_horizon,INDEX(R$7:R$507,time_horizon-$A329+1),0)</f>
        <v>0</v>
      </c>
      <c r="AE329" s="17" cm="1">
        <f t="array" ref="AE329">IF($A329&lt;=time_horizon,INDEX(S$7:S$507,time_horizon-$A329+1),0)</f>
        <v>0</v>
      </c>
      <c r="AF329" s="17" cm="1">
        <f t="array" ref="AF329">IF($A329&lt;=time_horizon,INDEX(T$7:T$507,time_horizon-$A329+1),0)</f>
        <v>0</v>
      </c>
      <c r="AG329" s="17" cm="1">
        <f t="array" ref="AG329">IF($A329&lt;=time_horizon,INDEX(U$7:U$507,time_horizon-$A329+1),0)</f>
        <v>0</v>
      </c>
      <c r="AH329" s="17" cm="1">
        <f t="array" ref="AH329">IF($A329&lt;=time_horizon,INDEX(V$7:V$507,time_horizon-$A329+1),0)</f>
        <v>0</v>
      </c>
      <c r="AI329" s="17" cm="1">
        <f t="array" ref="AI329">IF($A329&lt;=time_horizon,INDEX(W$7:W$507,time_horizon-$A329+1),0)</f>
        <v>0</v>
      </c>
      <c r="AJ329" s="17">
        <f t="shared" si="72"/>
        <v>8.0822163213617543E-2</v>
      </c>
    </row>
    <row r="330" spans="1:36" x14ac:dyDescent="0.2">
      <c r="A330" s="96">
        <v>323</v>
      </c>
      <c r="B330" s="3">
        <f>inventory[[#This Row],[Integrated_rad_forcing]]</f>
        <v>5.1906524634538638E-10</v>
      </c>
      <c r="C330" s="3">
        <f>inventory[[#This Row],[Temp_change]]</f>
        <v>3.047011842501884E-13</v>
      </c>
      <c r="E330" s="118">
        <f>inventory[[#This Row],[CO2_net]]+inventory[[#This Row],[CH4_net]]*GWP_CH4+inventory[[#This Row],[gas1_net]]*GWP_gas1+inventory[[#This Row],[gas2_net]]*GWP_gas2+inventory[[#This Row],[gas3_net]]*GWP_gas3</f>
        <v>4918.8111920297824</v>
      </c>
      <c r="F330" s="118">
        <f>inventory[[#This Row],[CO2_net]]+inventory[[#This Row],[CH4_net]]*GTP_CH4+inventory[[#This Row],[gas1_net]]*GTP_gas1+inventory[[#This Row],[gas2_net]]*GTP_gas2+inventory[[#This Row],[gas3_net]]*GTP_gas3</f>
        <v>2570.9331000621351</v>
      </c>
      <c r="G330" s="199">
        <f t="shared" si="73"/>
        <v>2260.4447783644487</v>
      </c>
      <c r="H330" s="200">
        <f t="shared" si="74"/>
        <v>596.57216010377249</v>
      </c>
      <c r="I330" s="201">
        <f t="shared" si="75"/>
        <v>5659.7967420021869</v>
      </c>
      <c r="J330" s="201">
        <f t="shared" si="76"/>
        <v>557.51490914289343</v>
      </c>
      <c r="K330" s="199">
        <f>K329+(inventory[[#This Row],[CO2_flux]]*Z330+inventory[[#This Row],[CH4_flux]]*AA330+inventory[[#This Row],[Gas1_flux]]*AB330+inventory[[#This Row],[Gas2_flux]]*AC330+inventory[[#This Row],[Gas3_flux]]*AD330+inventory[[#This Row],[Other_radfor]])/AGWP_CO2</f>
        <v>217.55715512859908</v>
      </c>
      <c r="L330" s="201">
        <f>L329+(inventory[[#This Row],[CO2_flux]]*AE330+inventory[[#This Row],[CH4_flux]]*AF330+inventory[[#This Row],[Gas1_flux]]*AG330+inventory[[#This Row],[Gas2_flux]]*AH330+inventory[[#This Row],[Gas3_flux]]*AI330+inventory[[#This Row],[Other_radfor]]*AJ330)/AGTP_CO2</f>
        <v>312.57320143698166</v>
      </c>
      <c r="N330" s="16">
        <v>2.2962969558626314E-13</v>
      </c>
      <c r="O330" s="16">
        <v>2.6186858666526184E-12</v>
      </c>
      <c r="P330" s="16">
        <f t="shared" si="66"/>
        <v>4.018536942446677E-11</v>
      </c>
      <c r="Q330" s="16">
        <f t="shared" si="67"/>
        <v>-3.5199999999999995E-12</v>
      </c>
      <c r="R330" s="182">
        <f t="shared" si="67"/>
        <v>-3.5199999999999995E-12</v>
      </c>
      <c r="S330" s="16">
        <v>5.1075327450276299E-16</v>
      </c>
      <c r="T330" s="16">
        <v>1.2855345292327683E-15</v>
      </c>
      <c r="U330" s="24">
        <f t="shared" si="68"/>
        <v>4.1492039212723683E-14</v>
      </c>
      <c r="V330" s="24">
        <f t="shared" si="69"/>
        <v>-1.6757169086376669E-15</v>
      </c>
      <c r="W330" s="24">
        <f t="shared" si="70"/>
        <v>8.7847538830453966E-15</v>
      </c>
      <c r="Y330" s="16">
        <f t="shared" si="71"/>
        <v>0</v>
      </c>
      <c r="Z330" s="187" cm="1">
        <f t="array" ref="Z330">IF($A330&lt;=time_horizon,INDEX(N$7:N$507,time_horizon-$A330+1),0)</f>
        <v>0</v>
      </c>
      <c r="AA330" s="184" cm="1">
        <f t="array" ref="AA330">IF($A330&lt;=time_horizon,INDEX(O$7:O$507,time_horizon-$A330+1),0)</f>
        <v>0</v>
      </c>
      <c r="AB330" s="184" cm="1">
        <f t="array" ref="AB330">IF($A330&lt;=time_horizon,INDEX(P$7:P$507,time_horizon-$A330+1),0)</f>
        <v>0</v>
      </c>
      <c r="AC330" s="184" cm="1">
        <f t="array" ref="AC330">IF($A330&lt;=time_horizon,INDEX(Q$7:Q$507,time_horizon-$A330+1),0)</f>
        <v>0</v>
      </c>
      <c r="AD330" s="185" cm="1">
        <f t="array" ref="AD330">IF($A330&lt;=time_horizon,INDEX(R$7:R$507,time_horizon-$A330+1),0)</f>
        <v>0</v>
      </c>
      <c r="AE330" s="17" cm="1">
        <f t="array" ref="AE330">IF($A330&lt;=time_horizon,INDEX(S$7:S$507,time_horizon-$A330+1),0)</f>
        <v>0</v>
      </c>
      <c r="AF330" s="17" cm="1">
        <f t="array" ref="AF330">IF($A330&lt;=time_horizon,INDEX(T$7:T$507,time_horizon-$A330+1),0)</f>
        <v>0</v>
      </c>
      <c r="AG330" s="17" cm="1">
        <f t="array" ref="AG330">IF($A330&lt;=time_horizon,INDEX(U$7:U$507,time_horizon-$A330+1),0)</f>
        <v>0</v>
      </c>
      <c r="AH330" s="17" cm="1">
        <f t="array" ref="AH330">IF($A330&lt;=time_horizon,INDEX(V$7:V$507,time_horizon-$A330+1),0)</f>
        <v>0</v>
      </c>
      <c r="AI330" s="17" cm="1">
        <f t="array" ref="AI330">IF($A330&lt;=time_horizon,INDEX(W$7:W$507,time_horizon-$A330+1),0)</f>
        <v>0</v>
      </c>
      <c r="AJ330" s="17">
        <f t="shared" si="72"/>
        <v>8.0822163213617543E-2</v>
      </c>
    </row>
    <row r="331" spans="1:36" x14ac:dyDescent="0.2">
      <c r="A331" s="96">
        <v>324</v>
      </c>
      <c r="B331" s="3">
        <f>inventory[[#This Row],[Integrated_rad_forcing]]</f>
        <v>5.1909923944800968E-10</v>
      </c>
      <c r="C331" s="3">
        <f>inventory[[#This Row],[Temp_change]]</f>
        <v>3.037745152034955E-13</v>
      </c>
      <c r="E331" s="118">
        <f>inventory[[#This Row],[CO2_net]]+inventory[[#This Row],[CH4_net]]*GWP_CH4+inventory[[#This Row],[gas1_net]]*GWP_gas1+inventory[[#This Row],[gas2_net]]*GWP_gas2+inventory[[#This Row],[gas3_net]]*GWP_gas3</f>
        <v>4918.8111920297824</v>
      </c>
      <c r="F331" s="118">
        <f>inventory[[#This Row],[CO2_net]]+inventory[[#This Row],[CH4_net]]*GTP_CH4+inventory[[#This Row],[gas1_net]]*GTP_gas1+inventory[[#This Row],[gas2_net]]*GTP_gas2+inventory[[#This Row],[gas3_net]]*GTP_gas3</f>
        <v>2570.9331000621351</v>
      </c>
      <c r="G331" s="199">
        <f t="shared" si="73"/>
        <v>2255.1570573474669</v>
      </c>
      <c r="H331" s="200">
        <f t="shared" si="74"/>
        <v>594.86571635339317</v>
      </c>
      <c r="I331" s="201">
        <f t="shared" si="75"/>
        <v>5660.1673968530604</v>
      </c>
      <c r="J331" s="201">
        <f t="shared" si="76"/>
        <v>555.81937320120073</v>
      </c>
      <c r="K331" s="199">
        <f>K330+(inventory[[#This Row],[CO2_flux]]*Z331+inventory[[#This Row],[CH4_flux]]*AA331+inventory[[#This Row],[Gas1_flux]]*AB331+inventory[[#This Row],[Gas2_flux]]*AC331+inventory[[#This Row],[Gas3_flux]]*AD331+inventory[[#This Row],[Other_radfor]])/AGWP_CO2</f>
        <v>217.55715512859908</v>
      </c>
      <c r="L331" s="201">
        <f>L330+(inventory[[#This Row],[CO2_flux]]*AE331+inventory[[#This Row],[CH4_flux]]*AF331+inventory[[#This Row],[Gas1_flux]]*AG331+inventory[[#This Row],[Gas2_flux]]*AH331+inventory[[#This Row],[Gas3_flux]]*AI331+inventory[[#This Row],[Other_radfor]]*AJ331)/AGTP_CO2</f>
        <v>312.57320143698166</v>
      </c>
      <c r="N331" s="16">
        <v>2.3018318735573045E-13</v>
      </c>
      <c r="O331" s="16">
        <v>2.6186858666536059E-12</v>
      </c>
      <c r="P331" s="16">
        <f t="shared" si="66"/>
        <v>4.0209993554544628E-11</v>
      </c>
      <c r="Q331" s="16">
        <f t="shared" si="67"/>
        <v>-3.5199999999999995E-12</v>
      </c>
      <c r="R331" s="182">
        <f t="shared" si="67"/>
        <v>-3.5199999999999995E-12</v>
      </c>
      <c r="S331" s="16">
        <v>5.1066065307255246E-16</v>
      </c>
      <c r="T331" s="16">
        <v>1.2823990805678628E-15</v>
      </c>
      <c r="U331" s="24">
        <f t="shared" si="68"/>
        <v>4.1319505779155002E-14</v>
      </c>
      <c r="V331" s="24">
        <f t="shared" si="69"/>
        <v>-1.6716297962549603E-15</v>
      </c>
      <c r="W331" s="24">
        <f t="shared" si="70"/>
        <v>8.7594805543140776E-15</v>
      </c>
      <c r="Y331" s="16">
        <f t="shared" si="71"/>
        <v>0</v>
      </c>
      <c r="Z331" s="187" cm="1">
        <f t="array" ref="Z331">IF($A331&lt;=time_horizon,INDEX(N$7:N$507,time_horizon-$A331+1),0)</f>
        <v>0</v>
      </c>
      <c r="AA331" s="184" cm="1">
        <f t="array" ref="AA331">IF($A331&lt;=time_horizon,INDEX(O$7:O$507,time_horizon-$A331+1),0)</f>
        <v>0</v>
      </c>
      <c r="AB331" s="184" cm="1">
        <f t="array" ref="AB331">IF($A331&lt;=time_horizon,INDEX(P$7:P$507,time_horizon-$A331+1),0)</f>
        <v>0</v>
      </c>
      <c r="AC331" s="184" cm="1">
        <f t="array" ref="AC331">IF($A331&lt;=time_horizon,INDEX(Q$7:Q$507,time_horizon-$A331+1),0)</f>
        <v>0</v>
      </c>
      <c r="AD331" s="185" cm="1">
        <f t="array" ref="AD331">IF($A331&lt;=time_horizon,INDEX(R$7:R$507,time_horizon-$A331+1),0)</f>
        <v>0</v>
      </c>
      <c r="AE331" s="17" cm="1">
        <f t="array" ref="AE331">IF($A331&lt;=time_horizon,INDEX(S$7:S$507,time_horizon-$A331+1),0)</f>
        <v>0</v>
      </c>
      <c r="AF331" s="17" cm="1">
        <f t="array" ref="AF331">IF($A331&lt;=time_horizon,INDEX(T$7:T$507,time_horizon-$A331+1),0)</f>
        <v>0</v>
      </c>
      <c r="AG331" s="17" cm="1">
        <f t="array" ref="AG331">IF($A331&lt;=time_horizon,INDEX(U$7:U$507,time_horizon-$A331+1),0)</f>
        <v>0</v>
      </c>
      <c r="AH331" s="17" cm="1">
        <f t="array" ref="AH331">IF($A331&lt;=time_horizon,INDEX(V$7:V$507,time_horizon-$A331+1),0)</f>
        <v>0</v>
      </c>
      <c r="AI331" s="17" cm="1">
        <f t="array" ref="AI331">IF($A331&lt;=time_horizon,INDEX(W$7:W$507,time_horizon-$A331+1),0)</f>
        <v>0</v>
      </c>
      <c r="AJ331" s="17">
        <f t="shared" si="72"/>
        <v>8.0822163213617543E-2</v>
      </c>
    </row>
    <row r="332" spans="1:36" x14ac:dyDescent="0.2">
      <c r="A332" s="96">
        <v>325</v>
      </c>
      <c r="B332" s="3">
        <f>inventory[[#This Row],[Integrated_rad_forcing]]</f>
        <v>5.191328519829967E-10</v>
      </c>
      <c r="C332" s="3">
        <f>inventory[[#This Row],[Temp_change]]</f>
        <v>3.0285321784410592E-13</v>
      </c>
      <c r="E332" s="118">
        <f>inventory[[#This Row],[CO2_net]]+inventory[[#This Row],[CH4_net]]*GWP_CH4+inventory[[#This Row],[gas1_net]]*GWP_gas1+inventory[[#This Row],[gas2_net]]*GWP_gas2+inventory[[#This Row],[gas3_net]]*GWP_gas3</f>
        <v>4918.8111920297824</v>
      </c>
      <c r="F332" s="118">
        <f>inventory[[#This Row],[CO2_net]]+inventory[[#This Row],[CH4_net]]*GTP_CH4+inventory[[#This Row],[gas1_net]]*GTP_gas1+inventory[[#This Row],[gas2_net]]*GTP_gas2+inventory[[#This Row],[gas3_net]]*GTP_gas3</f>
        <v>2570.9331000621351</v>
      </c>
      <c r="G332" s="199">
        <f t="shared" si="73"/>
        <v>2249.897340205403</v>
      </c>
      <c r="H332" s="200">
        <f t="shared" si="74"/>
        <v>593.16937037250887</v>
      </c>
      <c r="I332" s="201">
        <f t="shared" si="75"/>
        <v>5660.5339020609308</v>
      </c>
      <c r="J332" s="201">
        <f t="shared" si="76"/>
        <v>554.13366589134034</v>
      </c>
      <c r="K332" s="199">
        <f>K331+(inventory[[#This Row],[CO2_flux]]*Z332+inventory[[#This Row],[CH4_flux]]*AA332+inventory[[#This Row],[Gas1_flux]]*AB332+inventory[[#This Row],[Gas2_flux]]*AC332+inventory[[#This Row],[Gas3_flux]]*AD332+inventory[[#This Row],[Other_radfor]])/AGWP_CO2</f>
        <v>217.55715512859908</v>
      </c>
      <c r="L332" s="201">
        <f>L331+(inventory[[#This Row],[CO2_flux]]*AE332+inventory[[#This Row],[CH4_flux]]*AF332+inventory[[#This Row],[Gas1_flux]]*AG332+inventory[[#This Row],[Gas2_flux]]*AH332+inventory[[#This Row],[Gas3_flux]]*AI332+inventory[[#This Row],[Other_radfor]]*AJ332)/AGTP_CO2</f>
        <v>312.57320143698166</v>
      </c>
      <c r="N332" s="16">
        <v>2.3073623969687557E-13</v>
      </c>
      <c r="O332" s="16">
        <v>2.6186858666545171E-12</v>
      </c>
      <c r="P332" s="16">
        <f t="shared" si="66"/>
        <v>4.0234415018034006E-11</v>
      </c>
      <c r="Q332" s="16">
        <f t="shared" si="67"/>
        <v>-3.5199999999999995E-12</v>
      </c>
      <c r="R332" s="182">
        <f t="shared" si="67"/>
        <v>-3.5199999999999995E-12</v>
      </c>
      <c r="S332" s="16">
        <v>5.1056786302690389E-16</v>
      </c>
      <c r="T332" s="16">
        <v>1.2792712793465405E-15</v>
      </c>
      <c r="U332" s="24">
        <f t="shared" si="68"/>
        <v>4.114798026137751E-14</v>
      </c>
      <c r="V332" s="24">
        <f t="shared" si="69"/>
        <v>-1.6675526524340926E-15</v>
      </c>
      <c r="W332" s="24">
        <f t="shared" si="70"/>
        <v>8.7343534162528127E-15</v>
      </c>
      <c r="Y332" s="16">
        <f t="shared" si="71"/>
        <v>0</v>
      </c>
      <c r="Z332" s="187" cm="1">
        <f t="array" ref="Z332">IF($A332&lt;=time_horizon,INDEX(N$7:N$507,time_horizon-$A332+1),0)</f>
        <v>0</v>
      </c>
      <c r="AA332" s="184" cm="1">
        <f t="array" ref="AA332">IF($A332&lt;=time_horizon,INDEX(O$7:O$507,time_horizon-$A332+1),0)</f>
        <v>0</v>
      </c>
      <c r="AB332" s="184" cm="1">
        <f t="array" ref="AB332">IF($A332&lt;=time_horizon,INDEX(P$7:P$507,time_horizon-$A332+1),0)</f>
        <v>0</v>
      </c>
      <c r="AC332" s="184" cm="1">
        <f t="array" ref="AC332">IF($A332&lt;=time_horizon,INDEX(Q$7:Q$507,time_horizon-$A332+1),0)</f>
        <v>0</v>
      </c>
      <c r="AD332" s="185" cm="1">
        <f t="array" ref="AD332">IF($A332&lt;=time_horizon,INDEX(R$7:R$507,time_horizon-$A332+1),0)</f>
        <v>0</v>
      </c>
      <c r="AE332" s="17" cm="1">
        <f t="array" ref="AE332">IF($A332&lt;=time_horizon,INDEX(S$7:S$507,time_horizon-$A332+1),0)</f>
        <v>0</v>
      </c>
      <c r="AF332" s="17" cm="1">
        <f t="array" ref="AF332">IF($A332&lt;=time_horizon,INDEX(T$7:T$507,time_horizon-$A332+1),0)</f>
        <v>0</v>
      </c>
      <c r="AG332" s="17" cm="1">
        <f t="array" ref="AG332">IF($A332&lt;=time_horizon,INDEX(U$7:U$507,time_horizon-$A332+1),0)</f>
        <v>0</v>
      </c>
      <c r="AH332" s="17" cm="1">
        <f t="array" ref="AH332">IF($A332&lt;=time_horizon,INDEX(V$7:V$507,time_horizon-$A332+1),0)</f>
        <v>0</v>
      </c>
      <c r="AI332" s="17" cm="1">
        <f t="array" ref="AI332">IF($A332&lt;=time_horizon,INDEX(W$7:W$507,time_horizon-$A332+1),0)</f>
        <v>0</v>
      </c>
      <c r="AJ332" s="17">
        <f t="shared" si="72"/>
        <v>8.0822163213617543E-2</v>
      </c>
    </row>
    <row r="333" spans="1:36" x14ac:dyDescent="0.2">
      <c r="A333" s="96">
        <v>326</v>
      </c>
      <c r="B333" s="3">
        <f>inventory[[#This Row],[Integrated_rad_forcing]]</f>
        <v>5.1916608950755915E-10</v>
      </c>
      <c r="C333" s="3">
        <f>inventory[[#This Row],[Temp_change]]</f>
        <v>3.0193721873792352E-13</v>
      </c>
      <c r="E333" s="118">
        <f>inventory[[#This Row],[CO2_net]]+inventory[[#This Row],[CH4_net]]*GWP_CH4+inventory[[#This Row],[gas1_net]]*GWP_gas1+inventory[[#This Row],[gas2_net]]*GWP_gas2+inventory[[#This Row],[gas3_net]]*GWP_gas3</f>
        <v>4918.8111920297824</v>
      </c>
      <c r="F333" s="118">
        <f>inventory[[#This Row],[CO2_net]]+inventory[[#This Row],[CH4_net]]*GTP_CH4+inventory[[#This Row],[gas1_net]]*GTP_gas1+inventory[[#This Row],[gas2_net]]*GTP_gas2+inventory[[#This Row],[gas3_net]]*GTP_gas3</f>
        <v>2570.9331000621351</v>
      </c>
      <c r="G333" s="199">
        <f t="shared" si="73"/>
        <v>2244.6654088473665</v>
      </c>
      <c r="H333" s="200">
        <f t="shared" si="74"/>
        <v>591.48298154495114</v>
      </c>
      <c r="I333" s="201">
        <f t="shared" si="75"/>
        <v>5660.8963182206626</v>
      </c>
      <c r="J333" s="201">
        <f t="shared" si="76"/>
        <v>552.45765285018683</v>
      </c>
      <c r="K333" s="199">
        <f>K332+(inventory[[#This Row],[CO2_flux]]*Z333+inventory[[#This Row],[CH4_flux]]*AA333+inventory[[#This Row],[Gas1_flux]]*AB333+inventory[[#This Row],[Gas2_flux]]*AC333+inventory[[#This Row],[Gas3_flux]]*AD333+inventory[[#This Row],[Other_radfor]])/AGWP_CO2</f>
        <v>217.55715512859908</v>
      </c>
      <c r="L333" s="201">
        <f>L332+(inventory[[#This Row],[CO2_flux]]*AE333+inventory[[#This Row],[CH4_flux]]*AF333+inventory[[#This Row],[Gas1_flux]]*AG333+inventory[[#This Row],[Gas2_flux]]*AH333+inventory[[#This Row],[Gas3_flux]]*AI333+inventory[[#This Row],[Other_radfor]]*AJ333)/AGTP_CO2</f>
        <v>312.57320143698166</v>
      </c>
      <c r="N333" s="16">
        <v>2.3128885376914611E-13</v>
      </c>
      <c r="O333" s="16">
        <v>2.6186858666553576E-12</v>
      </c>
      <c r="P333" s="16">
        <f t="shared" si="66"/>
        <v>4.025863548296321E-11</v>
      </c>
      <c r="Q333" s="16">
        <f t="shared" si="67"/>
        <v>-3.5199999999999995E-12</v>
      </c>
      <c r="R333" s="182">
        <f t="shared" si="67"/>
        <v>-3.5199999999999995E-12</v>
      </c>
      <c r="S333" s="16">
        <v>5.1047490487260468E-16</v>
      </c>
      <c r="T333" s="16">
        <v>1.2761511069156097E-15</v>
      </c>
      <c r="U333" s="24">
        <f t="shared" si="68"/>
        <v>4.0977455368967269E-14</v>
      </c>
      <c r="V333" s="24">
        <f t="shared" si="69"/>
        <v>-1.6634854528615113E-15</v>
      </c>
      <c r="W333" s="24">
        <f t="shared" si="70"/>
        <v>8.7093702541674241E-15</v>
      </c>
      <c r="Y333" s="16">
        <f t="shared" si="71"/>
        <v>0</v>
      </c>
      <c r="Z333" s="187" cm="1">
        <f t="array" ref="Z333">IF($A333&lt;=time_horizon,INDEX(N$7:N$507,time_horizon-$A333+1),0)</f>
        <v>0</v>
      </c>
      <c r="AA333" s="184" cm="1">
        <f t="array" ref="AA333">IF($A333&lt;=time_horizon,INDEX(O$7:O$507,time_horizon-$A333+1),0)</f>
        <v>0</v>
      </c>
      <c r="AB333" s="184" cm="1">
        <f t="array" ref="AB333">IF($A333&lt;=time_horizon,INDEX(P$7:P$507,time_horizon-$A333+1),0)</f>
        <v>0</v>
      </c>
      <c r="AC333" s="184" cm="1">
        <f t="array" ref="AC333">IF($A333&lt;=time_horizon,INDEX(Q$7:Q$507,time_horizon-$A333+1),0)</f>
        <v>0</v>
      </c>
      <c r="AD333" s="185" cm="1">
        <f t="array" ref="AD333">IF($A333&lt;=time_horizon,INDEX(R$7:R$507,time_horizon-$A333+1),0)</f>
        <v>0</v>
      </c>
      <c r="AE333" s="17" cm="1">
        <f t="array" ref="AE333">IF($A333&lt;=time_horizon,INDEX(S$7:S$507,time_horizon-$A333+1),0)</f>
        <v>0</v>
      </c>
      <c r="AF333" s="17" cm="1">
        <f t="array" ref="AF333">IF($A333&lt;=time_horizon,INDEX(T$7:T$507,time_horizon-$A333+1),0)</f>
        <v>0</v>
      </c>
      <c r="AG333" s="17" cm="1">
        <f t="array" ref="AG333">IF($A333&lt;=time_horizon,INDEX(U$7:U$507,time_horizon-$A333+1),0)</f>
        <v>0</v>
      </c>
      <c r="AH333" s="17" cm="1">
        <f t="array" ref="AH333">IF($A333&lt;=time_horizon,INDEX(V$7:V$507,time_horizon-$A333+1),0)</f>
        <v>0</v>
      </c>
      <c r="AI333" s="17" cm="1">
        <f t="array" ref="AI333">IF($A333&lt;=time_horizon,INDEX(W$7:W$507,time_horizon-$A333+1),0)</f>
        <v>0</v>
      </c>
      <c r="AJ333" s="17">
        <f t="shared" si="72"/>
        <v>8.0822163213617543E-2</v>
      </c>
    </row>
    <row r="334" spans="1:36" x14ac:dyDescent="0.2">
      <c r="A334" s="96">
        <v>327</v>
      </c>
      <c r="B334" s="3">
        <f>inventory[[#This Row],[Integrated_rad_forcing]]</f>
        <v>5.1919895747975825E-10</v>
      </c>
      <c r="C334" s="3">
        <f>inventory[[#This Row],[Temp_change]]</f>
        <v>3.0102644588953446E-13</v>
      </c>
      <c r="E334" s="118">
        <f>inventory[[#This Row],[CO2_net]]+inventory[[#This Row],[CH4_net]]*GWP_CH4+inventory[[#This Row],[gas1_net]]*GWP_gas1+inventory[[#This Row],[gas2_net]]*GWP_gas2+inventory[[#This Row],[gas3_net]]*GWP_gas3</f>
        <v>4918.8111920297824</v>
      </c>
      <c r="F334" s="118">
        <f>inventory[[#This Row],[CO2_net]]+inventory[[#This Row],[CH4_net]]*GTP_CH4+inventory[[#This Row],[gas1_net]]*GTP_gas1+inventory[[#This Row],[gas2_net]]*GTP_gas2+inventory[[#This Row],[gas3_net]]*GTP_gas3</f>
        <v>2570.9331000621351</v>
      </c>
      <c r="G334" s="199">
        <f t="shared" si="73"/>
        <v>2239.4610472956133</v>
      </c>
      <c r="H334" s="200">
        <f t="shared" si="74"/>
        <v>589.80641197095247</v>
      </c>
      <c r="I334" s="201">
        <f t="shared" si="75"/>
        <v>5661.2547048460019</v>
      </c>
      <c r="J334" s="201">
        <f t="shared" si="76"/>
        <v>550.79120234698655</v>
      </c>
      <c r="K334" s="199">
        <f>K333+(inventory[[#This Row],[CO2_flux]]*Z334+inventory[[#This Row],[CH4_flux]]*AA334+inventory[[#This Row],[Gas1_flux]]*AB334+inventory[[#This Row],[Gas2_flux]]*AC334+inventory[[#This Row],[Gas3_flux]]*AD334+inventory[[#This Row],[Other_radfor]])/AGWP_CO2</f>
        <v>217.55715512859908</v>
      </c>
      <c r="L334" s="201">
        <f>L333+(inventory[[#This Row],[CO2_flux]]*AE334+inventory[[#This Row],[CH4_flux]]*AF334+inventory[[#This Row],[Gas1_flux]]*AG334+inventory[[#This Row],[Gas2_flux]]*AH334+inventory[[#This Row],[Gas3_flux]]*AI334+inventory[[#This Row],[Other_radfor]]*AJ334)/AGTP_CO2</f>
        <v>312.57320143698166</v>
      </c>
      <c r="N334" s="16">
        <v>2.318410307277932E-13</v>
      </c>
      <c r="O334" s="16">
        <v>2.6186858666561331E-12</v>
      </c>
      <c r="P334" s="16">
        <f t="shared" si="66"/>
        <v>4.0282656603632005E-11</v>
      </c>
      <c r="Q334" s="16">
        <f t="shared" si="67"/>
        <v>-3.5199999999999995E-12</v>
      </c>
      <c r="R334" s="182">
        <f t="shared" si="67"/>
        <v>-3.5199999999999995E-12</v>
      </c>
      <c r="S334" s="16">
        <v>5.1038177913935561E-16</v>
      </c>
      <c r="T334" s="16">
        <v>1.2730385446674442E-15</v>
      </c>
      <c r="U334" s="24">
        <f t="shared" si="68"/>
        <v>4.0807923869051904E-14</v>
      </c>
      <c r="V334" s="24">
        <f t="shared" si="69"/>
        <v>-1.6594281732829635E-15</v>
      </c>
      <c r="W334" s="24">
        <f t="shared" si="70"/>
        <v>8.6845288996018202E-15</v>
      </c>
      <c r="Y334" s="16">
        <f t="shared" si="71"/>
        <v>0</v>
      </c>
      <c r="Z334" s="187" cm="1">
        <f t="array" ref="Z334">IF($A334&lt;=time_horizon,INDEX(N$7:N$507,time_horizon-$A334+1),0)</f>
        <v>0</v>
      </c>
      <c r="AA334" s="184" cm="1">
        <f t="array" ref="AA334">IF($A334&lt;=time_horizon,INDEX(O$7:O$507,time_horizon-$A334+1),0)</f>
        <v>0</v>
      </c>
      <c r="AB334" s="184" cm="1">
        <f t="array" ref="AB334">IF($A334&lt;=time_horizon,INDEX(P$7:P$507,time_horizon-$A334+1),0)</f>
        <v>0</v>
      </c>
      <c r="AC334" s="184" cm="1">
        <f t="array" ref="AC334">IF($A334&lt;=time_horizon,INDEX(Q$7:Q$507,time_horizon-$A334+1),0)</f>
        <v>0</v>
      </c>
      <c r="AD334" s="185" cm="1">
        <f t="array" ref="AD334">IF($A334&lt;=time_horizon,INDEX(R$7:R$507,time_horizon-$A334+1),0)</f>
        <v>0</v>
      </c>
      <c r="AE334" s="17" cm="1">
        <f t="array" ref="AE334">IF($A334&lt;=time_horizon,INDEX(S$7:S$507,time_horizon-$A334+1),0)</f>
        <v>0</v>
      </c>
      <c r="AF334" s="17" cm="1">
        <f t="array" ref="AF334">IF($A334&lt;=time_horizon,INDEX(T$7:T$507,time_horizon-$A334+1),0)</f>
        <v>0</v>
      </c>
      <c r="AG334" s="17" cm="1">
        <f t="array" ref="AG334">IF($A334&lt;=time_horizon,INDEX(U$7:U$507,time_horizon-$A334+1),0)</f>
        <v>0</v>
      </c>
      <c r="AH334" s="17" cm="1">
        <f t="array" ref="AH334">IF($A334&lt;=time_horizon,INDEX(V$7:V$507,time_horizon-$A334+1),0)</f>
        <v>0</v>
      </c>
      <c r="AI334" s="17" cm="1">
        <f t="array" ref="AI334">IF($A334&lt;=time_horizon,INDEX(W$7:W$507,time_horizon-$A334+1),0)</f>
        <v>0</v>
      </c>
      <c r="AJ334" s="17">
        <f t="shared" si="72"/>
        <v>8.0822163213617543E-2</v>
      </c>
    </row>
    <row r="335" spans="1:36" x14ac:dyDescent="0.2">
      <c r="A335" s="96">
        <v>328</v>
      </c>
      <c r="B335" s="3">
        <f>inventory[[#This Row],[Integrated_rad_forcing]]</f>
        <v>5.1923146126049531E-10</v>
      </c>
      <c r="C335" s="3">
        <f>inventory[[#This Row],[Temp_change]]</f>
        <v>3.0012082871156285E-13</v>
      </c>
      <c r="E335" s="118">
        <f>inventory[[#This Row],[CO2_net]]+inventory[[#This Row],[CH4_net]]*GWP_CH4+inventory[[#This Row],[gas1_net]]*GWP_gas1+inventory[[#This Row],[gas2_net]]*GWP_gas2+inventory[[#This Row],[gas3_net]]*GWP_gas3</f>
        <v>4918.8111920297824</v>
      </c>
      <c r="F335" s="118">
        <f>inventory[[#This Row],[CO2_net]]+inventory[[#This Row],[CH4_net]]*GTP_CH4+inventory[[#This Row],[gas1_net]]*GTP_gas1+inventory[[#This Row],[gas2_net]]*GTP_gas2+inventory[[#This Row],[gas3_net]]*GTP_gas3</f>
        <v>2570.9331000621351</v>
      </c>
      <c r="G335" s="199">
        <f t="shared" si="73"/>
        <v>2234.2840416626432</v>
      </c>
      <c r="H335" s="200">
        <f t="shared" si="74"/>
        <v>588.13952641028391</v>
      </c>
      <c r="I335" s="201">
        <f t="shared" si="75"/>
        <v>5661.6091203912802</v>
      </c>
      <c r="J335" s="201">
        <f t="shared" si="76"/>
        <v>549.13418522728762</v>
      </c>
      <c r="K335" s="199">
        <f>K334+(inventory[[#This Row],[CO2_flux]]*Z335+inventory[[#This Row],[CH4_flux]]*AA335+inventory[[#This Row],[Gas1_flux]]*AB335+inventory[[#This Row],[Gas2_flux]]*AC335+inventory[[#This Row],[Gas3_flux]]*AD335+inventory[[#This Row],[Other_radfor]])/AGWP_CO2</f>
        <v>217.55715512859908</v>
      </c>
      <c r="L335" s="201">
        <f>L334+(inventory[[#This Row],[CO2_flux]]*AE335+inventory[[#This Row],[CH4_flux]]*AF335+inventory[[#This Row],[Gas1_flux]]*AG335+inventory[[#This Row],[Gas2_flux]]*AH335+inventory[[#This Row],[Gas3_flux]]*AI335+inventory[[#This Row],[Other_radfor]]*AJ335)/AGTP_CO2</f>
        <v>312.57320143698166</v>
      </c>
      <c r="N335" s="16">
        <v>2.3239277172391611E-13</v>
      </c>
      <c r="O335" s="16">
        <v>2.6186858666568484E-12</v>
      </c>
      <c r="P335" s="16">
        <f t="shared" si="66"/>
        <v>4.0306480020724595E-11</v>
      </c>
      <c r="Q335" s="16">
        <f t="shared" si="67"/>
        <v>-3.5199999999999995E-12</v>
      </c>
      <c r="R335" s="182">
        <f t="shared" si="67"/>
        <v>-3.5199999999999995E-12</v>
      </c>
      <c r="S335" s="16">
        <v>5.1028848637899516E-16</v>
      </c>
      <c r="T335" s="16">
        <v>1.2699335740398658E-15</v>
      </c>
      <c r="U335" s="24">
        <f t="shared" si="68"/>
        <v>4.0639378585842991E-14</v>
      </c>
      <c r="V335" s="24">
        <f t="shared" si="69"/>
        <v>-1.6553807895033544E-15</v>
      </c>
      <c r="W335" s="24">
        <f t="shared" si="70"/>
        <v>8.659827229327757E-15</v>
      </c>
      <c r="Y335" s="16">
        <f t="shared" si="71"/>
        <v>0</v>
      </c>
      <c r="Z335" s="187" cm="1">
        <f t="array" ref="Z335">IF($A335&lt;=time_horizon,INDEX(N$7:N$507,time_horizon-$A335+1),0)</f>
        <v>0</v>
      </c>
      <c r="AA335" s="184" cm="1">
        <f t="array" ref="AA335">IF($A335&lt;=time_horizon,INDEX(O$7:O$507,time_horizon-$A335+1),0)</f>
        <v>0</v>
      </c>
      <c r="AB335" s="184" cm="1">
        <f t="array" ref="AB335">IF($A335&lt;=time_horizon,INDEX(P$7:P$507,time_horizon-$A335+1),0)</f>
        <v>0</v>
      </c>
      <c r="AC335" s="184" cm="1">
        <f t="array" ref="AC335">IF($A335&lt;=time_horizon,INDEX(Q$7:Q$507,time_horizon-$A335+1),0)</f>
        <v>0</v>
      </c>
      <c r="AD335" s="185" cm="1">
        <f t="array" ref="AD335">IF($A335&lt;=time_horizon,INDEX(R$7:R$507,time_horizon-$A335+1),0)</f>
        <v>0</v>
      </c>
      <c r="AE335" s="17" cm="1">
        <f t="array" ref="AE335">IF($A335&lt;=time_horizon,INDEX(S$7:S$507,time_horizon-$A335+1),0)</f>
        <v>0</v>
      </c>
      <c r="AF335" s="17" cm="1">
        <f t="array" ref="AF335">IF($A335&lt;=time_horizon,INDEX(T$7:T$507,time_horizon-$A335+1),0)</f>
        <v>0</v>
      </c>
      <c r="AG335" s="17" cm="1">
        <f t="array" ref="AG335">IF($A335&lt;=time_horizon,INDEX(U$7:U$507,time_horizon-$A335+1),0)</f>
        <v>0</v>
      </c>
      <c r="AH335" s="17" cm="1">
        <f t="array" ref="AH335">IF($A335&lt;=time_horizon,INDEX(V$7:V$507,time_horizon-$A335+1),0)</f>
        <v>0</v>
      </c>
      <c r="AI335" s="17" cm="1">
        <f t="array" ref="AI335">IF($A335&lt;=time_horizon,INDEX(W$7:W$507,time_horizon-$A335+1),0)</f>
        <v>0</v>
      </c>
      <c r="AJ335" s="17">
        <f t="shared" si="72"/>
        <v>8.0822163213617543E-2</v>
      </c>
    </row>
    <row r="336" spans="1:36" x14ac:dyDescent="0.2">
      <c r="A336" s="96">
        <v>329</v>
      </c>
      <c r="B336" s="3">
        <f>inventory[[#This Row],[Integrated_rad_forcing]]</f>
        <v>5.1926360611545932E-10</v>
      </c>
      <c r="C336" s="3">
        <f>inventory[[#This Row],[Temp_change]]</f>
        <v>2.9922029799469269E-13</v>
      </c>
      <c r="E336" s="118">
        <f>inventory[[#This Row],[CO2_net]]+inventory[[#This Row],[CH4_net]]*GWP_CH4+inventory[[#This Row],[gas1_net]]*GWP_gas1+inventory[[#This Row],[gas2_net]]*GWP_gas2+inventory[[#This Row],[gas3_net]]*GWP_gas3</f>
        <v>4918.8111920297824</v>
      </c>
      <c r="F336" s="118">
        <f>inventory[[#This Row],[CO2_net]]+inventory[[#This Row],[CH4_net]]*GTP_CH4+inventory[[#This Row],[gas1_net]]*GTP_gas1+inventory[[#This Row],[gas2_net]]*GTP_gas2+inventory[[#This Row],[gas3_net]]*GTP_gas3</f>
        <v>2570.9331000621351</v>
      </c>
      <c r="G336" s="199">
        <f t="shared" si="73"/>
        <v>2229.1341801285389</v>
      </c>
      <c r="H336" s="200">
        <f t="shared" si="74"/>
        <v>586.48219222660566</v>
      </c>
      <c r="I336" s="201">
        <f t="shared" si="75"/>
        <v>5661.9596222726495</v>
      </c>
      <c r="J336" s="201">
        <f t="shared" si="76"/>
        <v>547.48647485808863</v>
      </c>
      <c r="K336" s="199">
        <f>K335+(inventory[[#This Row],[CO2_flux]]*Z336+inventory[[#This Row],[CH4_flux]]*AA336+inventory[[#This Row],[Gas1_flux]]*AB336+inventory[[#This Row],[Gas2_flux]]*AC336+inventory[[#This Row],[Gas3_flux]]*AD336+inventory[[#This Row],[Other_radfor]])/AGWP_CO2</f>
        <v>217.55715512859908</v>
      </c>
      <c r="L336" s="201">
        <f>L335+(inventory[[#This Row],[CO2_flux]]*AE336+inventory[[#This Row],[CH4_flux]]*AF336+inventory[[#This Row],[Gas1_flux]]*AG336+inventory[[#This Row],[Gas2_flux]]*AH336+inventory[[#This Row],[Gas3_flux]]*AI336+inventory[[#This Row],[Other_radfor]]*AJ336)/AGTP_CO2</f>
        <v>312.57320143698166</v>
      </c>
      <c r="N336" s="16">
        <v>2.3294407790450593E-13</v>
      </c>
      <c r="O336" s="16">
        <v>2.6186858666575084E-12</v>
      </c>
      <c r="P336" s="16">
        <f t="shared" si="66"/>
        <v>4.0330107361421675E-11</v>
      </c>
      <c r="Q336" s="16">
        <f t="shared" si="67"/>
        <v>-3.5199999999999995E-12</v>
      </c>
      <c r="R336" s="182">
        <f t="shared" si="67"/>
        <v>-3.5199999999999995E-12</v>
      </c>
      <c r="S336" s="16">
        <v>5.1019502716474575E-16</v>
      </c>
      <c r="T336" s="16">
        <v>1.2668361765160297E-15</v>
      </c>
      <c r="U336" s="24">
        <f t="shared" si="68"/>
        <v>4.0471812400172128E-14</v>
      </c>
      <c r="V336" s="24">
        <f t="shared" si="69"/>
        <v>-1.6513432773866006E-15</v>
      </c>
      <c r="W336" s="24">
        <f t="shared" si="70"/>
        <v>8.6352631643567786E-15</v>
      </c>
      <c r="Y336" s="16">
        <f t="shared" si="71"/>
        <v>0</v>
      </c>
      <c r="Z336" s="187" cm="1">
        <f t="array" ref="Z336">IF($A336&lt;=time_horizon,INDEX(N$7:N$507,time_horizon-$A336+1),0)</f>
        <v>0</v>
      </c>
      <c r="AA336" s="184" cm="1">
        <f t="array" ref="AA336">IF($A336&lt;=time_horizon,INDEX(O$7:O$507,time_horizon-$A336+1),0)</f>
        <v>0</v>
      </c>
      <c r="AB336" s="184" cm="1">
        <f t="array" ref="AB336">IF($A336&lt;=time_horizon,INDEX(P$7:P$507,time_horizon-$A336+1),0)</f>
        <v>0</v>
      </c>
      <c r="AC336" s="184" cm="1">
        <f t="array" ref="AC336">IF($A336&lt;=time_horizon,INDEX(Q$7:Q$507,time_horizon-$A336+1),0)</f>
        <v>0</v>
      </c>
      <c r="AD336" s="185" cm="1">
        <f t="array" ref="AD336">IF($A336&lt;=time_horizon,INDEX(R$7:R$507,time_horizon-$A336+1),0)</f>
        <v>0</v>
      </c>
      <c r="AE336" s="17" cm="1">
        <f t="array" ref="AE336">IF($A336&lt;=time_horizon,INDEX(S$7:S$507,time_horizon-$A336+1),0)</f>
        <v>0</v>
      </c>
      <c r="AF336" s="17" cm="1">
        <f t="array" ref="AF336">IF($A336&lt;=time_horizon,INDEX(T$7:T$507,time_horizon-$A336+1),0)</f>
        <v>0</v>
      </c>
      <c r="AG336" s="17" cm="1">
        <f t="array" ref="AG336">IF($A336&lt;=time_horizon,INDEX(U$7:U$507,time_horizon-$A336+1),0)</f>
        <v>0</v>
      </c>
      <c r="AH336" s="17" cm="1">
        <f t="array" ref="AH336">IF($A336&lt;=time_horizon,INDEX(V$7:V$507,time_horizon-$A336+1),0)</f>
        <v>0</v>
      </c>
      <c r="AI336" s="17" cm="1">
        <f t="array" ref="AI336">IF($A336&lt;=time_horizon,INDEX(W$7:W$507,time_horizon-$A336+1),0)</f>
        <v>0</v>
      </c>
      <c r="AJ336" s="17">
        <f t="shared" si="72"/>
        <v>8.0822163213617543E-2</v>
      </c>
    </row>
    <row r="337" spans="1:36" x14ac:dyDescent="0.2">
      <c r="A337" s="96">
        <v>330</v>
      </c>
      <c r="B337" s="3">
        <f>inventory[[#This Row],[Integrated_rad_forcing]]</f>
        <v>5.1929539721703441E-10</v>
      </c>
      <c r="C337" s="3">
        <f>inventory[[#This Row],[Temp_change]]</f>
        <v>2.9832478587834151E-13</v>
      </c>
      <c r="E337" s="118">
        <f>inventory[[#This Row],[CO2_net]]+inventory[[#This Row],[CH4_net]]*GWP_CH4+inventory[[#This Row],[gas1_net]]*GWP_gas1+inventory[[#This Row],[gas2_net]]*GWP_gas2+inventory[[#This Row],[gas3_net]]*GWP_gas3</f>
        <v>4918.8111920297824</v>
      </c>
      <c r="F337" s="118">
        <f>inventory[[#This Row],[CO2_net]]+inventory[[#This Row],[CH4_net]]*GTP_CH4+inventory[[#This Row],[gas1_net]]*GTP_gas1+inventory[[#This Row],[gas2_net]]*GTP_gas2+inventory[[#This Row],[gas3_net]]*GTP_gas3</f>
        <v>2570.9331000621351</v>
      </c>
      <c r="G337" s="199">
        <f t="shared" si="73"/>
        <v>2224.0112529185585</v>
      </c>
      <c r="H337" s="200">
        <f t="shared" si="74"/>
        <v>584.83427933300516</v>
      </c>
      <c r="I337" s="201">
        <f t="shared" si="75"/>
        <v>5662.3062668888824</v>
      </c>
      <c r="J337" s="201">
        <f t="shared" si="76"/>
        <v>545.84794707417973</v>
      </c>
      <c r="K337" s="199">
        <f>K336+(inventory[[#This Row],[CO2_flux]]*Z337+inventory[[#This Row],[CH4_flux]]*AA337+inventory[[#This Row],[Gas1_flux]]*AB337+inventory[[#This Row],[Gas2_flux]]*AC337+inventory[[#This Row],[Gas3_flux]]*AD337+inventory[[#This Row],[Other_radfor]])/AGWP_CO2</f>
        <v>217.55715512859908</v>
      </c>
      <c r="L337" s="201">
        <f>L336+(inventory[[#This Row],[CO2_flux]]*AE337+inventory[[#This Row],[CH4_flux]]*AF337+inventory[[#This Row],[Gas1_flux]]*AG337+inventory[[#This Row],[Gas2_flux]]*AH337+inventory[[#This Row],[Gas3_flux]]*AI337+inventory[[#This Row],[Other_radfor]]*AJ337)/AGTP_CO2</f>
        <v>312.57320143698166</v>
      </c>
      <c r="N337" s="16">
        <v>2.3349495041248815E-13</v>
      </c>
      <c r="O337" s="16">
        <v>2.618685866658117E-12</v>
      </c>
      <c r="P337" s="16">
        <f t="shared" si="66"/>
        <v>4.0353540239511597E-11</v>
      </c>
      <c r="Q337" s="16">
        <f t="shared" si="67"/>
        <v>-3.5199999999999995E-12</v>
      </c>
      <c r="R337" s="182">
        <f t="shared" si="67"/>
        <v>-3.5199999999999995E-12</v>
      </c>
      <c r="S337" s="16">
        <v>5.101014020904803E-16</v>
      </c>
      <c r="T337" s="16">
        <v>1.2637463336243092E-15</v>
      </c>
      <c r="U337" s="24">
        <f t="shared" si="68"/>
        <v>4.0305218249030933E-14</v>
      </c>
      <c r="V337" s="24">
        <f t="shared" si="69"/>
        <v>-1.6473156128554875E-15</v>
      </c>
      <c r="W337" s="24">
        <f t="shared" si="70"/>
        <v>8.6108346689738705E-15</v>
      </c>
      <c r="Y337" s="16">
        <f t="shared" si="71"/>
        <v>0</v>
      </c>
      <c r="Z337" s="187" cm="1">
        <f t="array" ref="Z337">IF($A337&lt;=time_horizon,INDEX(N$7:N$507,time_horizon-$A337+1),0)</f>
        <v>0</v>
      </c>
      <c r="AA337" s="184" cm="1">
        <f t="array" ref="AA337">IF($A337&lt;=time_horizon,INDEX(O$7:O$507,time_horizon-$A337+1),0)</f>
        <v>0</v>
      </c>
      <c r="AB337" s="184" cm="1">
        <f t="array" ref="AB337">IF($A337&lt;=time_horizon,INDEX(P$7:P$507,time_horizon-$A337+1),0)</f>
        <v>0</v>
      </c>
      <c r="AC337" s="184" cm="1">
        <f t="array" ref="AC337">IF($A337&lt;=time_horizon,INDEX(Q$7:Q$507,time_horizon-$A337+1),0)</f>
        <v>0</v>
      </c>
      <c r="AD337" s="185" cm="1">
        <f t="array" ref="AD337">IF($A337&lt;=time_horizon,INDEX(R$7:R$507,time_horizon-$A337+1),0)</f>
        <v>0</v>
      </c>
      <c r="AE337" s="17" cm="1">
        <f t="array" ref="AE337">IF($A337&lt;=time_horizon,INDEX(S$7:S$507,time_horizon-$A337+1),0)</f>
        <v>0</v>
      </c>
      <c r="AF337" s="17" cm="1">
        <f t="array" ref="AF337">IF($A337&lt;=time_horizon,INDEX(T$7:T$507,time_horizon-$A337+1),0)</f>
        <v>0</v>
      </c>
      <c r="AG337" s="17" cm="1">
        <f t="array" ref="AG337">IF($A337&lt;=time_horizon,INDEX(U$7:U$507,time_horizon-$A337+1),0)</f>
        <v>0</v>
      </c>
      <c r="AH337" s="17" cm="1">
        <f t="array" ref="AH337">IF($A337&lt;=time_horizon,INDEX(V$7:V$507,time_horizon-$A337+1),0)</f>
        <v>0</v>
      </c>
      <c r="AI337" s="17" cm="1">
        <f t="array" ref="AI337">IF($A337&lt;=time_horizon,INDEX(W$7:W$507,time_horizon-$A337+1),0)</f>
        <v>0</v>
      </c>
      <c r="AJ337" s="17">
        <f t="shared" si="72"/>
        <v>8.0822163213617543E-2</v>
      </c>
    </row>
    <row r="338" spans="1:36" x14ac:dyDescent="0.2">
      <c r="A338" s="96">
        <v>331</v>
      </c>
      <c r="B338" s="3">
        <f>inventory[[#This Row],[Integrated_rad_forcing]]</f>
        <v>5.1932683964616542E-10</v>
      </c>
      <c r="C338" s="3">
        <f>inventory[[#This Row],[Temp_change]]</f>
        <v>2.9743422582197256E-13</v>
      </c>
      <c r="E338" s="118">
        <f>inventory[[#This Row],[CO2_net]]+inventory[[#This Row],[CH4_net]]*GWP_CH4+inventory[[#This Row],[gas1_net]]*GWP_gas1+inventory[[#This Row],[gas2_net]]*GWP_gas2+inventory[[#This Row],[gas3_net]]*GWP_gas3</f>
        <v>4918.8111920297824</v>
      </c>
      <c r="F338" s="118">
        <f>inventory[[#This Row],[CO2_net]]+inventory[[#This Row],[CH4_net]]*GTP_CH4+inventory[[#This Row],[gas1_net]]*GTP_gas1+inventory[[#This Row],[gas2_net]]*GTP_gas2+inventory[[#This Row],[gas3_net]]*GTP_gas3</f>
        <v>2570.9331000621351</v>
      </c>
      <c r="G338" s="199">
        <f t="shared" si="73"/>
        <v>2218.9150522809632</v>
      </c>
      <c r="H338" s="200">
        <f t="shared" si="74"/>
        <v>583.19566013869962</v>
      </c>
      <c r="I338" s="201">
        <f t="shared" si="75"/>
        <v>5662.6491096417139</v>
      </c>
      <c r="J338" s="201">
        <f t="shared" si="76"/>
        <v>544.21848012565238</v>
      </c>
      <c r="K338" s="199">
        <f>K337+(inventory[[#This Row],[CO2_flux]]*Z338+inventory[[#This Row],[CH4_flux]]*AA338+inventory[[#This Row],[Gas1_flux]]*AB338+inventory[[#This Row],[Gas2_flux]]*AC338+inventory[[#This Row],[Gas3_flux]]*AD338+inventory[[#This Row],[Other_radfor]])/AGWP_CO2</f>
        <v>217.55715512859908</v>
      </c>
      <c r="L338" s="201">
        <f>L337+(inventory[[#This Row],[CO2_flux]]*AE338+inventory[[#This Row],[CH4_flux]]*AF338+inventory[[#This Row],[Gas1_flux]]*AG338+inventory[[#This Row],[Gas2_flux]]*AH338+inventory[[#This Row],[Gas3_flux]]*AI338+inventory[[#This Row],[Other_radfor]]*AJ338)/AGTP_CO2</f>
        <v>312.57320143698166</v>
      </c>
      <c r="N338" s="16">
        <v>2.3404539038676422E-13</v>
      </c>
      <c r="O338" s="16">
        <v>2.6186858666586785E-12</v>
      </c>
      <c r="P338" s="16">
        <f t="shared" si="66"/>
        <v>4.0376780255500571E-11</v>
      </c>
      <c r="Q338" s="16">
        <f t="shared" si="67"/>
        <v>-3.5199999999999995E-12</v>
      </c>
      <c r="R338" s="182">
        <f t="shared" si="67"/>
        <v>-3.5199999999999995E-12</v>
      </c>
      <c r="S338" s="16">
        <v>5.1000761177000992E-16</v>
      </c>
      <c r="T338" s="16">
        <v>1.2606640269381801E-15</v>
      </c>
      <c r="U338" s="24">
        <f t="shared" si="68"/>
        <v>4.013958912511472E-14</v>
      </c>
      <c r="V338" s="24">
        <f t="shared" si="69"/>
        <v>-1.6432977718915262E-15</v>
      </c>
      <c r="W338" s="24">
        <f t="shared" si="70"/>
        <v>8.5865397497923191E-15</v>
      </c>
      <c r="Y338" s="16">
        <f t="shared" si="71"/>
        <v>0</v>
      </c>
      <c r="Z338" s="187" cm="1">
        <f t="array" ref="Z338">IF($A338&lt;=time_horizon,INDEX(N$7:N$507,time_horizon-$A338+1),0)</f>
        <v>0</v>
      </c>
      <c r="AA338" s="184" cm="1">
        <f t="array" ref="AA338">IF($A338&lt;=time_horizon,INDEX(O$7:O$507,time_horizon-$A338+1),0)</f>
        <v>0</v>
      </c>
      <c r="AB338" s="184" cm="1">
        <f t="array" ref="AB338">IF($A338&lt;=time_horizon,INDEX(P$7:P$507,time_horizon-$A338+1),0)</f>
        <v>0</v>
      </c>
      <c r="AC338" s="184" cm="1">
        <f t="array" ref="AC338">IF($A338&lt;=time_horizon,INDEX(Q$7:Q$507,time_horizon-$A338+1),0)</f>
        <v>0</v>
      </c>
      <c r="AD338" s="185" cm="1">
        <f t="array" ref="AD338">IF($A338&lt;=time_horizon,INDEX(R$7:R$507,time_horizon-$A338+1),0)</f>
        <v>0</v>
      </c>
      <c r="AE338" s="17" cm="1">
        <f t="array" ref="AE338">IF($A338&lt;=time_horizon,INDEX(S$7:S$507,time_horizon-$A338+1),0)</f>
        <v>0</v>
      </c>
      <c r="AF338" s="17" cm="1">
        <f t="array" ref="AF338">IF($A338&lt;=time_horizon,INDEX(T$7:T$507,time_horizon-$A338+1),0)</f>
        <v>0</v>
      </c>
      <c r="AG338" s="17" cm="1">
        <f t="array" ref="AG338">IF($A338&lt;=time_horizon,INDEX(U$7:U$507,time_horizon-$A338+1),0)</f>
        <v>0</v>
      </c>
      <c r="AH338" s="17" cm="1">
        <f t="array" ref="AH338">IF($A338&lt;=time_horizon,INDEX(V$7:V$507,time_horizon-$A338+1),0)</f>
        <v>0</v>
      </c>
      <c r="AI338" s="17" cm="1">
        <f t="array" ref="AI338">IF($A338&lt;=time_horizon,INDEX(W$7:W$507,time_horizon-$A338+1),0)</f>
        <v>0</v>
      </c>
      <c r="AJ338" s="17">
        <f t="shared" si="72"/>
        <v>8.0822163213617543E-2</v>
      </c>
    </row>
    <row r="339" spans="1:36" x14ac:dyDescent="0.2">
      <c r="A339" s="96">
        <v>332</v>
      </c>
      <c r="B339" s="3">
        <f>inventory[[#This Row],[Integrated_rad_forcing]]</f>
        <v>5.1935793839418526E-10</v>
      </c>
      <c r="C339" s="3">
        <f>inventory[[#This Row],[Temp_change]]</f>
        <v>2.9654855257702986E-13</v>
      </c>
      <c r="E339" s="118">
        <f>inventory[[#This Row],[CO2_net]]+inventory[[#This Row],[CH4_net]]*GWP_CH4+inventory[[#This Row],[gas1_net]]*GWP_gas1+inventory[[#This Row],[gas2_net]]*GWP_gas2+inventory[[#This Row],[gas3_net]]*GWP_gas3</f>
        <v>4918.8111920297824</v>
      </c>
      <c r="F339" s="118">
        <f>inventory[[#This Row],[CO2_net]]+inventory[[#This Row],[CH4_net]]*GTP_CH4+inventory[[#This Row],[gas1_net]]*GTP_gas1+inventory[[#This Row],[gas2_net]]*GTP_gas2+inventory[[#This Row],[gas3_net]]*GTP_gas3</f>
        <v>2570.9331000621351</v>
      </c>
      <c r="G339" s="199">
        <f t="shared" si="73"/>
        <v>2213.8453724650954</v>
      </c>
      <c r="H339" s="200">
        <f t="shared" si="74"/>
        <v>581.56620949687499</v>
      </c>
      <c r="I339" s="201">
        <f t="shared" si="75"/>
        <v>5662.9882049557664</v>
      </c>
      <c r="J339" s="201">
        <f t="shared" si="76"/>
        <v>542.5979546265487</v>
      </c>
      <c r="K339" s="199">
        <f>K338+(inventory[[#This Row],[CO2_flux]]*Z339+inventory[[#This Row],[CH4_flux]]*AA339+inventory[[#This Row],[Gas1_flux]]*AB339+inventory[[#This Row],[Gas2_flux]]*AC339+inventory[[#This Row],[Gas3_flux]]*AD339+inventory[[#This Row],[Other_radfor]])/AGWP_CO2</f>
        <v>217.55715512859908</v>
      </c>
      <c r="L339" s="201">
        <f>L338+(inventory[[#This Row],[CO2_flux]]*AE339+inventory[[#This Row],[CH4_flux]]*AF339+inventory[[#This Row],[Gas1_flux]]*AG339+inventory[[#This Row],[Gas2_flux]]*AH339+inventory[[#This Row],[Gas3_flux]]*AI339+inventory[[#This Row],[Other_radfor]]*AJ339)/AGTP_CO2</f>
        <v>312.57320143698166</v>
      </c>
      <c r="N339" s="16">
        <v>2.3459539896225239E-13</v>
      </c>
      <c r="O339" s="16">
        <v>2.6186858666591967E-12</v>
      </c>
      <c r="P339" s="16">
        <f t="shared" si="66"/>
        <v>4.0399828996722002E-11</v>
      </c>
      <c r="Q339" s="16">
        <f t="shared" si="67"/>
        <v>-3.5199999999999995E-12</v>
      </c>
      <c r="R339" s="182">
        <f t="shared" si="67"/>
        <v>-3.5199999999999995E-12</v>
      </c>
      <c r="S339" s="16">
        <v>5.0991365683639045E-16</v>
      </c>
      <c r="T339" s="16">
        <v>1.2575892380761074E-15</v>
      </c>
      <c r="U339" s="24">
        <f t="shared" si="68"/>
        <v>3.9974918076370019E-14</v>
      </c>
      <c r="V339" s="24">
        <f t="shared" si="69"/>
        <v>-1.6392897305348084E-15</v>
      </c>
      <c r="W339" s="24">
        <f t="shared" si="70"/>
        <v>8.5623764548293496E-15</v>
      </c>
      <c r="Y339" s="16">
        <f t="shared" si="71"/>
        <v>0</v>
      </c>
      <c r="Z339" s="187" cm="1">
        <f t="array" ref="Z339">IF($A339&lt;=time_horizon,INDEX(N$7:N$507,time_horizon-$A339+1),0)</f>
        <v>0</v>
      </c>
      <c r="AA339" s="184" cm="1">
        <f t="array" ref="AA339">IF($A339&lt;=time_horizon,INDEX(O$7:O$507,time_horizon-$A339+1),0)</f>
        <v>0</v>
      </c>
      <c r="AB339" s="184" cm="1">
        <f t="array" ref="AB339">IF($A339&lt;=time_horizon,INDEX(P$7:P$507,time_horizon-$A339+1),0)</f>
        <v>0</v>
      </c>
      <c r="AC339" s="184" cm="1">
        <f t="array" ref="AC339">IF($A339&lt;=time_horizon,INDEX(Q$7:Q$507,time_horizon-$A339+1),0)</f>
        <v>0</v>
      </c>
      <c r="AD339" s="185" cm="1">
        <f t="array" ref="AD339">IF($A339&lt;=time_horizon,INDEX(R$7:R$507,time_horizon-$A339+1),0)</f>
        <v>0</v>
      </c>
      <c r="AE339" s="17" cm="1">
        <f t="array" ref="AE339">IF($A339&lt;=time_horizon,INDEX(S$7:S$507,time_horizon-$A339+1),0)</f>
        <v>0</v>
      </c>
      <c r="AF339" s="17" cm="1">
        <f t="array" ref="AF339">IF($A339&lt;=time_horizon,INDEX(T$7:T$507,time_horizon-$A339+1),0)</f>
        <v>0</v>
      </c>
      <c r="AG339" s="17" cm="1">
        <f t="array" ref="AG339">IF($A339&lt;=time_horizon,INDEX(U$7:U$507,time_horizon-$A339+1),0)</f>
        <v>0</v>
      </c>
      <c r="AH339" s="17" cm="1">
        <f t="array" ref="AH339">IF($A339&lt;=time_horizon,INDEX(V$7:V$507,time_horizon-$A339+1),0)</f>
        <v>0</v>
      </c>
      <c r="AI339" s="17" cm="1">
        <f t="array" ref="AI339">IF($A339&lt;=time_horizon,INDEX(W$7:W$507,time_horizon-$A339+1),0)</f>
        <v>0</v>
      </c>
      <c r="AJ339" s="17">
        <f t="shared" si="72"/>
        <v>8.0822163213617543E-2</v>
      </c>
    </row>
    <row r="340" spans="1:36" x14ac:dyDescent="0.2">
      <c r="A340" s="96">
        <v>333</v>
      </c>
      <c r="B340" s="3">
        <f>inventory[[#This Row],[Integrated_rad_forcing]]</f>
        <v>5.1938869836460313E-10</v>
      </c>
      <c r="C340" s="3">
        <f>inventory[[#This Row],[Temp_change]]</f>
        <v>2.9566770215948416E-13</v>
      </c>
      <c r="E340" s="118">
        <f>inventory[[#This Row],[CO2_net]]+inventory[[#This Row],[CH4_net]]*GWP_CH4+inventory[[#This Row],[gas1_net]]*GWP_gas1+inventory[[#This Row],[gas2_net]]*GWP_gas2+inventory[[#This Row],[gas3_net]]*GWP_gas3</f>
        <v>4918.8111920297824</v>
      </c>
      <c r="F340" s="118">
        <f>inventory[[#This Row],[CO2_net]]+inventory[[#This Row],[CH4_net]]*GTP_CH4+inventory[[#This Row],[gas1_net]]*GTP_gas1+inventory[[#This Row],[gas2_net]]*GTP_gas2+inventory[[#This Row],[gas3_net]]*GTP_gas3</f>
        <v>2570.9331000621351</v>
      </c>
      <c r="G340" s="199">
        <f t="shared" si="73"/>
        <v>2208.8020096996884</v>
      </c>
      <c r="H340" s="200">
        <f t="shared" si="74"/>
        <v>579.94580465363913</v>
      </c>
      <c r="I340" s="201">
        <f t="shared" si="75"/>
        <v>5663.3236062980459</v>
      </c>
      <c r="J340" s="201">
        <f t="shared" si="76"/>
        <v>540.98625350462839</v>
      </c>
      <c r="K340" s="199">
        <f>K339+(inventory[[#This Row],[CO2_flux]]*Z340+inventory[[#This Row],[CH4_flux]]*AA340+inventory[[#This Row],[Gas1_flux]]*AB340+inventory[[#This Row],[Gas2_flux]]*AC340+inventory[[#This Row],[Gas3_flux]]*AD340+inventory[[#This Row],[Other_radfor]])/AGWP_CO2</f>
        <v>217.55715512859908</v>
      </c>
      <c r="L340" s="201">
        <f>L339+(inventory[[#This Row],[CO2_flux]]*AE340+inventory[[#This Row],[CH4_flux]]*AF340+inventory[[#This Row],[Gas1_flux]]*AG340+inventory[[#This Row],[Gas2_flux]]*AH340+inventory[[#This Row],[Gas3_flux]]*AI340+inventory[[#This Row],[Other_radfor]]*AJ340)/AGTP_CO2</f>
        <v>312.57320143698166</v>
      </c>
      <c r="N340" s="16">
        <v>2.3514497726992738E-13</v>
      </c>
      <c r="O340" s="16">
        <v>2.6186858666596745E-12</v>
      </c>
      <c r="P340" s="16">
        <f t="shared" si="66"/>
        <v>4.0422688037444878E-11</v>
      </c>
      <c r="Q340" s="16">
        <f t="shared" si="67"/>
        <v>-3.5199999999999995E-12</v>
      </c>
      <c r="R340" s="182">
        <f t="shared" si="67"/>
        <v>-3.5199999999999995E-12</v>
      </c>
      <c r="S340" s="16">
        <v>5.0981953794124901E-16</v>
      </c>
      <c r="T340" s="16">
        <v>1.254521948701433E-15</v>
      </c>
      <c r="U340" s="24">
        <f t="shared" si="68"/>
        <v>3.9811198205545656E-14</v>
      </c>
      <c r="V340" s="24">
        <f t="shared" si="69"/>
        <v>-1.635291464883864E-15</v>
      </c>
      <c r="W340" s="24">
        <f t="shared" si="70"/>
        <v>8.5383428726020333E-15</v>
      </c>
      <c r="Y340" s="16">
        <f t="shared" si="71"/>
        <v>0</v>
      </c>
      <c r="Z340" s="187" cm="1">
        <f t="array" ref="Z340">IF($A340&lt;=time_horizon,INDEX(N$7:N$507,time_horizon-$A340+1),0)</f>
        <v>0</v>
      </c>
      <c r="AA340" s="184" cm="1">
        <f t="array" ref="AA340">IF($A340&lt;=time_horizon,INDEX(O$7:O$507,time_horizon-$A340+1),0)</f>
        <v>0</v>
      </c>
      <c r="AB340" s="184" cm="1">
        <f t="array" ref="AB340">IF($A340&lt;=time_horizon,INDEX(P$7:P$507,time_horizon-$A340+1),0)</f>
        <v>0</v>
      </c>
      <c r="AC340" s="184" cm="1">
        <f t="array" ref="AC340">IF($A340&lt;=time_horizon,INDEX(Q$7:Q$507,time_horizon-$A340+1),0)</f>
        <v>0</v>
      </c>
      <c r="AD340" s="185" cm="1">
        <f t="array" ref="AD340">IF($A340&lt;=time_horizon,INDEX(R$7:R$507,time_horizon-$A340+1),0)</f>
        <v>0</v>
      </c>
      <c r="AE340" s="17" cm="1">
        <f t="array" ref="AE340">IF($A340&lt;=time_horizon,INDEX(S$7:S$507,time_horizon-$A340+1),0)</f>
        <v>0</v>
      </c>
      <c r="AF340" s="17" cm="1">
        <f t="array" ref="AF340">IF($A340&lt;=time_horizon,INDEX(T$7:T$507,time_horizon-$A340+1),0)</f>
        <v>0</v>
      </c>
      <c r="AG340" s="17" cm="1">
        <f t="array" ref="AG340">IF($A340&lt;=time_horizon,INDEX(U$7:U$507,time_horizon-$A340+1),0)</f>
        <v>0</v>
      </c>
      <c r="AH340" s="17" cm="1">
        <f t="array" ref="AH340">IF($A340&lt;=time_horizon,INDEX(V$7:V$507,time_horizon-$A340+1),0)</f>
        <v>0</v>
      </c>
      <c r="AI340" s="17" cm="1">
        <f t="array" ref="AI340">IF($A340&lt;=time_horizon,INDEX(W$7:W$507,time_horizon-$A340+1),0)</f>
        <v>0</v>
      </c>
      <c r="AJ340" s="17">
        <f t="shared" si="72"/>
        <v>8.0822163213617543E-2</v>
      </c>
    </row>
    <row r="341" spans="1:36" x14ac:dyDescent="0.2">
      <c r="A341" s="96">
        <v>334</v>
      </c>
      <c r="B341" s="3">
        <f>inventory[[#This Row],[Integrated_rad_forcing]]</f>
        <v>5.1941912437485472E-10</v>
      </c>
      <c r="C341" s="3">
        <f>inventory[[#This Row],[Temp_change]]</f>
        <v>2.9479161182297516E-13</v>
      </c>
      <c r="E341" s="118">
        <f>inventory[[#This Row],[CO2_net]]+inventory[[#This Row],[CH4_net]]*GWP_CH4+inventory[[#This Row],[gas1_net]]*GWP_gas1+inventory[[#This Row],[gas2_net]]*GWP_gas2+inventory[[#This Row],[gas3_net]]*GWP_gas3</f>
        <v>4918.8111920297824</v>
      </c>
      <c r="F341" s="118">
        <f>inventory[[#This Row],[CO2_net]]+inventory[[#This Row],[CH4_net]]*GTP_CH4+inventory[[#This Row],[gas1_net]]*GTP_gas1+inventory[[#This Row],[gas2_net]]*GTP_gas2+inventory[[#This Row],[gas3_net]]*GTP_gas3</f>
        <v>2570.9331000621351</v>
      </c>
      <c r="G341" s="199">
        <f t="shared" si="73"/>
        <v>2203.7847621714209</v>
      </c>
      <c r="H341" s="200">
        <f t="shared" si="74"/>
        <v>578.33432519806479</v>
      </c>
      <c r="I341" s="201">
        <f t="shared" si="75"/>
        <v>5663.6553661970311</v>
      </c>
      <c r="J341" s="201">
        <f t="shared" si="76"/>
        <v>539.38326195222692</v>
      </c>
      <c r="K341" s="199">
        <f>K340+(inventory[[#This Row],[CO2_flux]]*Z341+inventory[[#This Row],[CH4_flux]]*AA341+inventory[[#This Row],[Gas1_flux]]*AB341+inventory[[#This Row],[Gas2_flux]]*AC341+inventory[[#This Row],[Gas3_flux]]*AD341+inventory[[#This Row],[Other_radfor]])/AGWP_CO2</f>
        <v>217.55715512859908</v>
      </c>
      <c r="L341" s="201">
        <f>L340+(inventory[[#This Row],[CO2_flux]]*AE341+inventory[[#This Row],[CH4_flux]]*AF341+inventory[[#This Row],[Gas1_flux]]*AG341+inventory[[#This Row],[Gas2_flux]]*AH341+inventory[[#This Row],[Gas3_flux]]*AI341+inventory[[#This Row],[Other_radfor]]*AJ341)/AGTP_CO2</f>
        <v>312.57320143698166</v>
      </c>
      <c r="N341" s="16">
        <v>2.3569412643685926E-13</v>
      </c>
      <c r="O341" s="16">
        <v>2.6186858666601155E-12</v>
      </c>
      <c r="P341" s="16">
        <f t="shared" si="66"/>
        <v>4.0445358938981325E-11</v>
      </c>
      <c r="Q341" s="16">
        <f t="shared" si="67"/>
        <v>-3.5199999999999995E-12</v>
      </c>
      <c r="R341" s="182">
        <f t="shared" si="67"/>
        <v>-3.5199999999999995E-12</v>
      </c>
      <c r="S341" s="16">
        <v>5.0972525575412891E-16</v>
      </c>
      <c r="T341" s="16">
        <v>1.2514621405222611E-15</v>
      </c>
      <c r="U341" s="24">
        <f t="shared" si="68"/>
        <v>3.9648422669747661E-14</v>
      </c>
      <c r="V341" s="24">
        <f t="shared" si="69"/>
        <v>-1.6313029510955207E-15</v>
      </c>
      <c r="W341" s="24">
        <f t="shared" si="70"/>
        <v>8.5144371312430926E-15</v>
      </c>
      <c r="Y341" s="16">
        <f t="shared" si="71"/>
        <v>0</v>
      </c>
      <c r="Z341" s="187" cm="1">
        <f t="array" ref="Z341">IF($A341&lt;=time_horizon,INDEX(N$7:N$507,time_horizon-$A341+1),0)</f>
        <v>0</v>
      </c>
      <c r="AA341" s="184" cm="1">
        <f t="array" ref="AA341">IF($A341&lt;=time_horizon,INDEX(O$7:O$507,time_horizon-$A341+1),0)</f>
        <v>0</v>
      </c>
      <c r="AB341" s="184" cm="1">
        <f t="array" ref="AB341">IF($A341&lt;=time_horizon,INDEX(P$7:P$507,time_horizon-$A341+1),0)</f>
        <v>0</v>
      </c>
      <c r="AC341" s="184" cm="1">
        <f t="array" ref="AC341">IF($A341&lt;=time_horizon,INDEX(Q$7:Q$507,time_horizon-$A341+1),0)</f>
        <v>0</v>
      </c>
      <c r="AD341" s="185" cm="1">
        <f t="array" ref="AD341">IF($A341&lt;=time_horizon,INDEX(R$7:R$507,time_horizon-$A341+1),0)</f>
        <v>0</v>
      </c>
      <c r="AE341" s="17" cm="1">
        <f t="array" ref="AE341">IF($A341&lt;=time_horizon,INDEX(S$7:S$507,time_horizon-$A341+1),0)</f>
        <v>0</v>
      </c>
      <c r="AF341" s="17" cm="1">
        <f t="array" ref="AF341">IF($A341&lt;=time_horizon,INDEX(T$7:T$507,time_horizon-$A341+1),0)</f>
        <v>0</v>
      </c>
      <c r="AG341" s="17" cm="1">
        <f t="array" ref="AG341">IF($A341&lt;=time_horizon,INDEX(U$7:U$507,time_horizon-$A341+1),0)</f>
        <v>0</v>
      </c>
      <c r="AH341" s="17" cm="1">
        <f t="array" ref="AH341">IF($A341&lt;=time_horizon,INDEX(V$7:V$507,time_horizon-$A341+1),0)</f>
        <v>0</v>
      </c>
      <c r="AI341" s="17" cm="1">
        <f t="array" ref="AI341">IF($A341&lt;=time_horizon,INDEX(W$7:W$507,time_horizon-$A341+1),0)</f>
        <v>0</v>
      </c>
      <c r="AJ341" s="17">
        <f t="shared" si="72"/>
        <v>8.0822163213617543E-2</v>
      </c>
    </row>
    <row r="342" spans="1:36" x14ac:dyDescent="0.2">
      <c r="A342" s="96">
        <v>335</v>
      </c>
      <c r="B342" s="3">
        <f>inventory[[#This Row],[Integrated_rad_forcing]]</f>
        <v>5.1944922115801537E-10</v>
      </c>
      <c r="C342" s="3">
        <f>inventory[[#This Row],[Temp_change]]</f>
        <v>2.9392022003253783E-13</v>
      </c>
      <c r="E342" s="118">
        <f>inventory[[#This Row],[CO2_net]]+inventory[[#This Row],[CH4_net]]*GWP_CH4+inventory[[#This Row],[gas1_net]]*GWP_gas1+inventory[[#This Row],[gas2_net]]*GWP_gas2+inventory[[#This Row],[gas3_net]]*GWP_gas3</f>
        <v>4918.8111920297824</v>
      </c>
      <c r="F342" s="118">
        <f>inventory[[#This Row],[CO2_net]]+inventory[[#This Row],[CH4_net]]*GTP_CH4+inventory[[#This Row],[gas1_net]]*GTP_gas1+inventory[[#This Row],[gas2_net]]*GTP_gas2+inventory[[#This Row],[gas3_net]]*GTP_gas3</f>
        <v>2570.9331000621351</v>
      </c>
      <c r="G342" s="199">
        <f t="shared" si="73"/>
        <v>2198.7934300037014</v>
      </c>
      <c r="H342" s="200">
        <f t="shared" si="74"/>
        <v>576.73165301329948</v>
      </c>
      <c r="I342" s="201">
        <f t="shared" si="75"/>
        <v>5663.9835362613467</v>
      </c>
      <c r="J342" s="201">
        <f t="shared" si="76"/>
        <v>537.78886737818209</v>
      </c>
      <c r="K342" s="199">
        <f>K341+(inventory[[#This Row],[CO2_flux]]*Z342+inventory[[#This Row],[CH4_flux]]*AA342+inventory[[#This Row],[Gas1_flux]]*AB342+inventory[[#This Row],[Gas2_flux]]*AC342+inventory[[#This Row],[Gas3_flux]]*AD342+inventory[[#This Row],[Other_radfor]])/AGWP_CO2</f>
        <v>217.55715512859908</v>
      </c>
      <c r="L342" s="201">
        <f>L341+(inventory[[#This Row],[CO2_flux]]*AE342+inventory[[#This Row],[CH4_flux]]*AF342+inventory[[#This Row],[Gas1_flux]]*AG342+inventory[[#This Row],[Gas2_flux]]*AH342+inventory[[#This Row],[Gas3_flux]]*AI342+inventory[[#This Row],[Other_radfor]]*AJ342)/AGTP_CO2</f>
        <v>312.57320143698166</v>
      </c>
      <c r="N342" s="16">
        <v>2.3624284758625142E-13</v>
      </c>
      <c r="O342" s="16">
        <v>2.6186858666605222E-12</v>
      </c>
      <c r="P342" s="16">
        <f t="shared" si="66"/>
        <v>4.0467843249793248E-11</v>
      </c>
      <c r="Q342" s="16">
        <f t="shared" si="67"/>
        <v>-3.5199999999999995E-12</v>
      </c>
      <c r="R342" s="182">
        <f t="shared" si="67"/>
        <v>-3.5199999999999995E-12</v>
      </c>
      <c r="S342" s="16">
        <v>5.0963081096185299E-16</v>
      </c>
      <c r="T342" s="16">
        <v>1.248409795291347E-15</v>
      </c>
      <c r="U342" s="24">
        <f t="shared" si="68"/>
        <v>3.9486584679997754E-14</v>
      </c>
      <c r="V342" s="24">
        <f t="shared" si="69"/>
        <v>-1.62732416538476E-15</v>
      </c>
      <c r="W342" s="24">
        <f t="shared" si="70"/>
        <v>8.490657397636076E-15</v>
      </c>
      <c r="Y342" s="16">
        <f t="shared" si="71"/>
        <v>0</v>
      </c>
      <c r="Z342" s="187" cm="1">
        <f t="array" ref="Z342">IF($A342&lt;=time_horizon,INDEX(N$7:N$507,time_horizon-$A342+1),0)</f>
        <v>0</v>
      </c>
      <c r="AA342" s="184" cm="1">
        <f t="array" ref="AA342">IF($A342&lt;=time_horizon,INDEX(O$7:O$507,time_horizon-$A342+1),0)</f>
        <v>0</v>
      </c>
      <c r="AB342" s="184" cm="1">
        <f t="array" ref="AB342">IF($A342&lt;=time_horizon,INDEX(P$7:P$507,time_horizon-$A342+1),0)</f>
        <v>0</v>
      </c>
      <c r="AC342" s="184" cm="1">
        <f t="array" ref="AC342">IF($A342&lt;=time_horizon,INDEX(Q$7:Q$507,time_horizon-$A342+1),0)</f>
        <v>0</v>
      </c>
      <c r="AD342" s="185" cm="1">
        <f t="array" ref="AD342">IF($A342&lt;=time_horizon,INDEX(R$7:R$507,time_horizon-$A342+1),0)</f>
        <v>0</v>
      </c>
      <c r="AE342" s="17" cm="1">
        <f t="array" ref="AE342">IF($A342&lt;=time_horizon,INDEX(S$7:S$507,time_horizon-$A342+1),0)</f>
        <v>0</v>
      </c>
      <c r="AF342" s="17" cm="1">
        <f t="array" ref="AF342">IF($A342&lt;=time_horizon,INDEX(T$7:T$507,time_horizon-$A342+1),0)</f>
        <v>0</v>
      </c>
      <c r="AG342" s="17" cm="1">
        <f t="array" ref="AG342">IF($A342&lt;=time_horizon,INDEX(U$7:U$507,time_horizon-$A342+1),0)</f>
        <v>0</v>
      </c>
      <c r="AH342" s="17" cm="1">
        <f t="array" ref="AH342">IF($A342&lt;=time_horizon,INDEX(V$7:V$507,time_horizon-$A342+1),0)</f>
        <v>0</v>
      </c>
      <c r="AI342" s="17" cm="1">
        <f t="array" ref="AI342">IF($A342&lt;=time_horizon,INDEX(W$7:W$507,time_horizon-$A342+1),0)</f>
        <v>0</v>
      </c>
      <c r="AJ342" s="17">
        <f t="shared" si="72"/>
        <v>8.0822163213617543E-2</v>
      </c>
    </row>
    <row r="343" spans="1:36" x14ac:dyDescent="0.2">
      <c r="A343" s="96">
        <v>336</v>
      </c>
      <c r="B343" s="3">
        <f>inventory[[#This Row],[Integrated_rad_forcing]]</f>
        <v>5.1947899336447835E-10</v>
      </c>
      <c r="C343" s="3">
        <f>inventory[[#This Row],[Temp_change]]</f>
        <v>2.930534664388992E-13</v>
      </c>
      <c r="E343" s="118">
        <f>inventory[[#This Row],[CO2_net]]+inventory[[#This Row],[CH4_net]]*GWP_CH4+inventory[[#This Row],[gas1_net]]*GWP_gas1+inventory[[#This Row],[gas2_net]]*GWP_gas2+inventory[[#This Row],[gas3_net]]*GWP_gas3</f>
        <v>4918.8111920297824</v>
      </c>
      <c r="F343" s="118">
        <f>inventory[[#This Row],[CO2_net]]+inventory[[#This Row],[CH4_net]]*GTP_CH4+inventory[[#This Row],[gas1_net]]*GTP_gas1+inventory[[#This Row],[gas2_net]]*GTP_gas2+inventory[[#This Row],[gas3_net]]*GTP_gas3</f>
        <v>2570.9331000621351</v>
      </c>
      <c r="G343" s="199">
        <f t="shared" si="73"/>
        <v>2193.8278152356911</v>
      </c>
      <c r="H343" s="200">
        <f t="shared" si="74"/>
        <v>575.1376722287182</v>
      </c>
      <c r="I343" s="201">
        <f t="shared" si="75"/>
        <v>5664.3081671980699</v>
      </c>
      <c r="J343" s="201">
        <f t="shared" si="76"/>
        <v>536.20295936080481</v>
      </c>
      <c r="K343" s="199">
        <f>K342+(inventory[[#This Row],[CO2_flux]]*Z343+inventory[[#This Row],[CH4_flux]]*AA343+inventory[[#This Row],[Gas1_flux]]*AB343+inventory[[#This Row],[Gas2_flux]]*AC343+inventory[[#This Row],[Gas3_flux]]*AD343+inventory[[#This Row],[Other_radfor]])/AGWP_CO2</f>
        <v>217.55715512859908</v>
      </c>
      <c r="L343" s="201">
        <f>L342+(inventory[[#This Row],[CO2_flux]]*AE343+inventory[[#This Row],[CH4_flux]]*AF343+inventory[[#This Row],[Gas1_flux]]*AG343+inventory[[#This Row],[Gas2_flux]]*AH343+inventory[[#This Row],[Gas3_flux]]*AI343+inventory[[#This Row],[Other_radfor]]*AJ343)/AGTP_CO2</f>
        <v>312.57320143698166</v>
      </c>
      <c r="N343" s="16">
        <v>2.3679114183747769E-13</v>
      </c>
      <c r="O343" s="16">
        <v>2.6186858666608975E-12</v>
      </c>
      <c r="P343" s="16">
        <f t="shared" si="66"/>
        <v>4.0490142505598057E-11</v>
      </c>
      <c r="Q343" s="16">
        <f t="shared" si="67"/>
        <v>-3.5199999999999995E-12</v>
      </c>
      <c r="R343" s="182">
        <f t="shared" si="67"/>
        <v>-3.5199999999999995E-12</v>
      </c>
      <c r="S343" s="16">
        <v>5.0953620426790443E-16</v>
      </c>
      <c r="T343" s="16">
        <v>1.2453648948059855E-15</v>
      </c>
      <c r="U343" s="24">
        <f t="shared" si="68"/>
        <v>3.9325677500795424E-14</v>
      </c>
      <c r="V343" s="24">
        <f t="shared" si="69"/>
        <v>-1.6233550840245746E-15</v>
      </c>
      <c r="W343" s="24">
        <f t="shared" si="70"/>
        <v>8.4670018765695715E-15</v>
      </c>
      <c r="Y343" s="16">
        <f t="shared" si="71"/>
        <v>0</v>
      </c>
      <c r="Z343" s="187" cm="1">
        <f t="array" ref="Z343">IF($A343&lt;=time_horizon,INDEX(N$7:N$507,time_horizon-$A343+1),0)</f>
        <v>0</v>
      </c>
      <c r="AA343" s="184" cm="1">
        <f t="array" ref="AA343">IF($A343&lt;=time_horizon,INDEX(O$7:O$507,time_horizon-$A343+1),0)</f>
        <v>0</v>
      </c>
      <c r="AB343" s="184" cm="1">
        <f t="array" ref="AB343">IF($A343&lt;=time_horizon,INDEX(P$7:P$507,time_horizon-$A343+1),0)</f>
        <v>0</v>
      </c>
      <c r="AC343" s="184" cm="1">
        <f t="array" ref="AC343">IF($A343&lt;=time_horizon,INDEX(Q$7:Q$507,time_horizon-$A343+1),0)</f>
        <v>0</v>
      </c>
      <c r="AD343" s="185" cm="1">
        <f t="array" ref="AD343">IF($A343&lt;=time_horizon,INDEX(R$7:R$507,time_horizon-$A343+1),0)</f>
        <v>0</v>
      </c>
      <c r="AE343" s="17" cm="1">
        <f t="array" ref="AE343">IF($A343&lt;=time_horizon,INDEX(S$7:S$507,time_horizon-$A343+1),0)</f>
        <v>0</v>
      </c>
      <c r="AF343" s="17" cm="1">
        <f t="array" ref="AF343">IF($A343&lt;=time_horizon,INDEX(T$7:T$507,time_horizon-$A343+1),0)</f>
        <v>0</v>
      </c>
      <c r="AG343" s="17" cm="1">
        <f t="array" ref="AG343">IF($A343&lt;=time_horizon,INDEX(U$7:U$507,time_horizon-$A343+1),0)</f>
        <v>0</v>
      </c>
      <c r="AH343" s="17" cm="1">
        <f t="array" ref="AH343">IF($A343&lt;=time_horizon,INDEX(V$7:V$507,time_horizon-$A343+1),0)</f>
        <v>0</v>
      </c>
      <c r="AI343" s="17" cm="1">
        <f t="array" ref="AI343">IF($A343&lt;=time_horizon,INDEX(W$7:W$507,time_horizon-$A343+1),0)</f>
        <v>0</v>
      </c>
      <c r="AJ343" s="17">
        <f t="shared" si="72"/>
        <v>8.0822163213617543E-2</v>
      </c>
    </row>
    <row r="344" spans="1:36" x14ac:dyDescent="0.2">
      <c r="A344" s="96">
        <v>337</v>
      </c>
      <c r="B344" s="3">
        <f>inventory[[#This Row],[Integrated_rad_forcing]]</f>
        <v>5.1950844556359537E-10</v>
      </c>
      <c r="C344" s="3">
        <f>inventory[[#This Row],[Temp_change]]</f>
        <v>2.9219129185333385E-13</v>
      </c>
      <c r="E344" s="118">
        <f>inventory[[#This Row],[CO2_net]]+inventory[[#This Row],[CH4_net]]*GWP_CH4+inventory[[#This Row],[gas1_net]]*GWP_gas1+inventory[[#This Row],[gas2_net]]*GWP_gas2+inventory[[#This Row],[gas3_net]]*GWP_gas3</f>
        <v>4918.8111920297824</v>
      </c>
      <c r="F344" s="118">
        <f>inventory[[#This Row],[CO2_net]]+inventory[[#This Row],[CH4_net]]*GTP_CH4+inventory[[#This Row],[gas1_net]]*GTP_gas1+inventory[[#This Row],[gas2_net]]*GTP_gas2+inventory[[#This Row],[gas3_net]]*GTP_gas3</f>
        <v>2570.9331000621351</v>
      </c>
      <c r="G344" s="199">
        <f t="shared" si="73"/>
        <v>2188.8877218015523</v>
      </c>
      <c r="H344" s="200">
        <f t="shared" si="74"/>
        <v>573.55226917309813</v>
      </c>
      <c r="I344" s="201">
        <f t="shared" si="75"/>
        <v>5664.629308830612</v>
      </c>
      <c r="J344" s="201">
        <f t="shared" si="76"/>
        <v>534.62542960187193</v>
      </c>
      <c r="K344" s="199">
        <f>K343+(inventory[[#This Row],[CO2_flux]]*Z344+inventory[[#This Row],[CH4_flux]]*AA344+inventory[[#This Row],[Gas1_flux]]*AB344+inventory[[#This Row],[Gas2_flux]]*AC344+inventory[[#This Row],[Gas3_flux]]*AD344+inventory[[#This Row],[Other_radfor]])/AGWP_CO2</f>
        <v>217.55715512859908</v>
      </c>
      <c r="L344" s="201">
        <f>L343+(inventory[[#This Row],[CO2_flux]]*AE344+inventory[[#This Row],[CH4_flux]]*AF344+inventory[[#This Row],[Gas1_flux]]*AG344+inventory[[#This Row],[Gas2_flux]]*AH344+inventory[[#This Row],[Gas3_flux]]*AI344+inventory[[#This Row],[Other_radfor]]*AJ344)/AGTP_CO2</f>
        <v>312.57320143698166</v>
      </c>
      <c r="N344" s="16">
        <v>2.3733901030611871E-13</v>
      </c>
      <c r="O344" s="16">
        <v>2.6186858666612436E-12</v>
      </c>
      <c r="P344" s="16">
        <f t="shared" si="66"/>
        <v>4.0512258229473604E-11</v>
      </c>
      <c r="Q344" s="16">
        <f t="shared" si="67"/>
        <v>-3.5199999999999995E-12</v>
      </c>
      <c r="R344" s="182">
        <f t="shared" si="67"/>
        <v>-3.5199999999999995E-12</v>
      </c>
      <c r="S344" s="16">
        <v>5.0944143639182515E-16</v>
      </c>
      <c r="T344" s="16">
        <v>1.2423274209078991E-15</v>
      </c>
      <c r="U344" s="24">
        <f t="shared" si="68"/>
        <v>3.916569444968372E-14</v>
      </c>
      <c r="V344" s="24">
        <f t="shared" si="69"/>
        <v>-1.6193956833458285E-15</v>
      </c>
      <c r="W344" s="24">
        <f t="shared" si="70"/>
        <v>8.4434688099099517E-15</v>
      </c>
      <c r="Y344" s="16">
        <f t="shared" si="71"/>
        <v>0</v>
      </c>
      <c r="Z344" s="187" cm="1">
        <f t="array" ref="Z344">IF($A344&lt;=time_horizon,INDEX(N$7:N$507,time_horizon-$A344+1),0)</f>
        <v>0</v>
      </c>
      <c r="AA344" s="184" cm="1">
        <f t="array" ref="AA344">IF($A344&lt;=time_horizon,INDEX(O$7:O$507,time_horizon-$A344+1),0)</f>
        <v>0</v>
      </c>
      <c r="AB344" s="184" cm="1">
        <f t="array" ref="AB344">IF($A344&lt;=time_horizon,INDEX(P$7:P$507,time_horizon-$A344+1),0)</f>
        <v>0</v>
      </c>
      <c r="AC344" s="184" cm="1">
        <f t="array" ref="AC344">IF($A344&lt;=time_horizon,INDEX(Q$7:Q$507,time_horizon-$A344+1),0)</f>
        <v>0</v>
      </c>
      <c r="AD344" s="185" cm="1">
        <f t="array" ref="AD344">IF($A344&lt;=time_horizon,INDEX(R$7:R$507,time_horizon-$A344+1),0)</f>
        <v>0</v>
      </c>
      <c r="AE344" s="17" cm="1">
        <f t="array" ref="AE344">IF($A344&lt;=time_horizon,INDEX(S$7:S$507,time_horizon-$A344+1),0)</f>
        <v>0</v>
      </c>
      <c r="AF344" s="17" cm="1">
        <f t="array" ref="AF344">IF($A344&lt;=time_horizon,INDEX(T$7:T$507,time_horizon-$A344+1),0)</f>
        <v>0</v>
      </c>
      <c r="AG344" s="17" cm="1">
        <f t="array" ref="AG344">IF($A344&lt;=time_horizon,INDEX(U$7:U$507,time_horizon-$A344+1),0)</f>
        <v>0</v>
      </c>
      <c r="AH344" s="17" cm="1">
        <f t="array" ref="AH344">IF($A344&lt;=time_horizon,INDEX(V$7:V$507,time_horizon-$A344+1),0)</f>
        <v>0</v>
      </c>
      <c r="AI344" s="17" cm="1">
        <f t="array" ref="AI344">IF($A344&lt;=time_horizon,INDEX(W$7:W$507,time_horizon-$A344+1),0)</f>
        <v>0</v>
      </c>
      <c r="AJ344" s="17">
        <f t="shared" si="72"/>
        <v>8.0822163213617543E-2</v>
      </c>
    </row>
    <row r="345" spans="1:36" x14ac:dyDescent="0.2">
      <c r="A345" s="96">
        <v>338</v>
      </c>
      <c r="B345" s="3">
        <f>inventory[[#This Row],[Integrated_rad_forcing]]</f>
        <v>5.195375822452847E-10</v>
      </c>
      <c r="C345" s="3">
        <f>inventory[[#This Row],[Temp_change]]</f>
        <v>2.9133363822306578E-13</v>
      </c>
      <c r="E345" s="118">
        <f>inventory[[#This Row],[CO2_net]]+inventory[[#This Row],[CH4_net]]*GWP_CH4+inventory[[#This Row],[gas1_net]]*GWP_gas1+inventory[[#This Row],[gas2_net]]*GWP_gas2+inventory[[#This Row],[gas3_net]]*GWP_gas3</f>
        <v>4918.8111920297824</v>
      </c>
      <c r="F345" s="118">
        <f>inventory[[#This Row],[CO2_net]]+inventory[[#This Row],[CH4_net]]*GTP_CH4+inventory[[#This Row],[gas1_net]]*GTP_gas1+inventory[[#This Row],[gas2_net]]*GTP_gas2+inventory[[#This Row],[gas3_net]]*GTP_gas3</f>
        <v>2570.9331000621351</v>
      </c>
      <c r="G345" s="199">
        <f t="shared" si="73"/>
        <v>2183.9729555099316</v>
      </c>
      <c r="H345" s="200">
        <f t="shared" si="74"/>
        <v>571.97533232879425</v>
      </c>
      <c r="I345" s="201">
        <f t="shared" si="75"/>
        <v>5664.9470101162578</v>
      </c>
      <c r="J345" s="201">
        <f t="shared" si="76"/>
        <v>533.05617188161841</v>
      </c>
      <c r="K345" s="199">
        <f>K344+(inventory[[#This Row],[CO2_flux]]*Z345+inventory[[#This Row],[CH4_flux]]*AA345+inventory[[#This Row],[Gas1_flux]]*AB345+inventory[[#This Row],[Gas2_flux]]*AC345+inventory[[#This Row],[Gas3_flux]]*AD345+inventory[[#This Row],[Other_radfor]])/AGWP_CO2</f>
        <v>217.55715512859908</v>
      </c>
      <c r="L345" s="201">
        <f>L344+(inventory[[#This Row],[CO2_flux]]*AE345+inventory[[#This Row],[CH4_flux]]*AF345+inventory[[#This Row],[Gas1_flux]]*AG345+inventory[[#This Row],[Gas2_flux]]*AH345+inventory[[#This Row],[Gas3_flux]]*AI345+inventory[[#This Row],[Other_radfor]]*AJ345)/AGTP_CO2</f>
        <v>312.57320143698166</v>
      </c>
      <c r="N345" s="16">
        <v>2.3788645410399732E-13</v>
      </c>
      <c r="O345" s="16">
        <v>2.6186858666615631E-12</v>
      </c>
      <c r="P345" s="16">
        <f t="shared" si="66"/>
        <v>4.0534191931962189E-11</v>
      </c>
      <c r="Q345" s="16">
        <f t="shared" si="67"/>
        <v>-3.5199999999999995E-12</v>
      </c>
      <c r="R345" s="182">
        <f t="shared" si="67"/>
        <v>-3.5199999999999995E-12</v>
      </c>
      <c r="S345" s="16">
        <v>5.0934650806863049E-16</v>
      </c>
      <c r="T345" s="16">
        <v>1.2392973554831273E-15</v>
      </c>
      <c r="U345" s="24">
        <f t="shared" si="68"/>
        <v>3.9006628896818398E-14</v>
      </c>
      <c r="V345" s="24">
        <f t="shared" si="69"/>
        <v>-1.6154459397371154E-15</v>
      </c>
      <c r="W345" s="24">
        <f t="shared" si="70"/>
        <v>8.4200564757923197E-15</v>
      </c>
      <c r="Y345" s="16">
        <f t="shared" si="71"/>
        <v>0</v>
      </c>
      <c r="Z345" s="187" cm="1">
        <f t="array" ref="Z345">IF($A345&lt;=time_horizon,INDEX(N$7:N$507,time_horizon-$A345+1),0)</f>
        <v>0</v>
      </c>
      <c r="AA345" s="184" cm="1">
        <f t="array" ref="AA345">IF($A345&lt;=time_horizon,INDEX(O$7:O$507,time_horizon-$A345+1),0)</f>
        <v>0</v>
      </c>
      <c r="AB345" s="184" cm="1">
        <f t="array" ref="AB345">IF($A345&lt;=time_horizon,INDEX(P$7:P$507,time_horizon-$A345+1),0)</f>
        <v>0</v>
      </c>
      <c r="AC345" s="184" cm="1">
        <f t="array" ref="AC345">IF($A345&lt;=time_horizon,INDEX(Q$7:Q$507,time_horizon-$A345+1),0)</f>
        <v>0</v>
      </c>
      <c r="AD345" s="185" cm="1">
        <f t="array" ref="AD345">IF($A345&lt;=time_horizon,INDEX(R$7:R$507,time_horizon-$A345+1),0)</f>
        <v>0</v>
      </c>
      <c r="AE345" s="17" cm="1">
        <f t="array" ref="AE345">IF($A345&lt;=time_horizon,INDEX(S$7:S$507,time_horizon-$A345+1),0)</f>
        <v>0</v>
      </c>
      <c r="AF345" s="17" cm="1">
        <f t="array" ref="AF345">IF($A345&lt;=time_horizon,INDEX(T$7:T$507,time_horizon-$A345+1),0)</f>
        <v>0</v>
      </c>
      <c r="AG345" s="17" cm="1">
        <f t="array" ref="AG345">IF($A345&lt;=time_horizon,INDEX(U$7:U$507,time_horizon-$A345+1),0)</f>
        <v>0</v>
      </c>
      <c r="AH345" s="17" cm="1">
        <f t="array" ref="AH345">IF($A345&lt;=time_horizon,INDEX(V$7:V$507,time_horizon-$A345+1),0)</f>
        <v>0</v>
      </c>
      <c r="AI345" s="17" cm="1">
        <f t="array" ref="AI345">IF($A345&lt;=time_horizon,INDEX(W$7:W$507,time_horizon-$A345+1),0)</f>
        <v>0</v>
      </c>
      <c r="AJ345" s="17">
        <f t="shared" si="72"/>
        <v>8.0822163213617543E-2</v>
      </c>
    </row>
    <row r="346" spans="1:36" x14ac:dyDescent="0.2">
      <c r="A346" s="96">
        <v>339</v>
      </c>
      <c r="B346" s="3">
        <f>inventory[[#This Row],[Integrated_rad_forcing]]</f>
        <v>5.1956640782160407E-10</v>
      </c>
      <c r="C346" s="3">
        <f>inventory[[#This Row],[Temp_change]]</f>
        <v>2.9048044860720425E-13</v>
      </c>
      <c r="E346" s="118">
        <f>inventory[[#This Row],[CO2_net]]+inventory[[#This Row],[CH4_net]]*GWP_CH4+inventory[[#This Row],[gas1_net]]*GWP_gas1+inventory[[#This Row],[gas2_net]]*GWP_gas2+inventory[[#This Row],[gas3_net]]*GWP_gas3</f>
        <v>4918.8111920297824</v>
      </c>
      <c r="F346" s="118">
        <f>inventory[[#This Row],[CO2_net]]+inventory[[#This Row],[CH4_net]]*GTP_CH4+inventory[[#This Row],[gas1_net]]*GTP_gas1+inventory[[#This Row],[gas2_net]]*GTP_gas2+inventory[[#This Row],[gas3_net]]*GTP_gas3</f>
        <v>2570.9331000621351</v>
      </c>
      <c r="G346" s="199">
        <f t="shared" si="73"/>
        <v>2179.0833240236639</v>
      </c>
      <c r="H346" s="200">
        <f t="shared" si="74"/>
        <v>570.40675228689042</v>
      </c>
      <c r="I346" s="201">
        <f t="shared" si="75"/>
        <v>5665.2613191633136</v>
      </c>
      <c r="J346" s="201">
        <f t="shared" si="76"/>
        <v>531.49508201470758</v>
      </c>
      <c r="K346" s="199">
        <f>K345+(inventory[[#This Row],[CO2_flux]]*Z346+inventory[[#This Row],[CH4_flux]]*AA346+inventory[[#This Row],[Gas1_flux]]*AB346+inventory[[#This Row],[Gas2_flux]]*AC346+inventory[[#This Row],[Gas3_flux]]*AD346+inventory[[#This Row],[Other_radfor]])/AGWP_CO2</f>
        <v>217.55715512859908</v>
      </c>
      <c r="L346" s="201">
        <f>L345+(inventory[[#This Row],[CO2_flux]]*AE346+inventory[[#This Row],[CH4_flux]]*AF346+inventory[[#This Row],[Gas1_flux]]*AG346+inventory[[#This Row],[Gas2_flux]]*AH346+inventory[[#This Row],[Gas3_flux]]*AI346+inventory[[#This Row],[Other_radfor]]*AJ346)/AGTP_CO2</f>
        <v>312.57320143698166</v>
      </c>
      <c r="N346" s="16">
        <v>2.3843347433921336E-13</v>
      </c>
      <c r="O346" s="16">
        <v>2.6186858666618575E-12</v>
      </c>
      <c r="P346" s="16">
        <f t="shared" si="66"/>
        <v>4.0555945111173719E-11</v>
      </c>
      <c r="Q346" s="16">
        <f t="shared" si="67"/>
        <v>-3.5199999999999995E-12</v>
      </c>
      <c r="R346" s="182">
        <f t="shared" si="67"/>
        <v>-3.5199999999999995E-12</v>
      </c>
      <c r="S346" s="16">
        <v>5.092514200482411E-16</v>
      </c>
      <c r="T346" s="16">
        <v>1.2362746804619169E-15</v>
      </c>
      <c r="U346" s="24">
        <f t="shared" si="68"/>
        <v>3.8848474264540835E-14</v>
      </c>
      <c r="V346" s="24">
        <f t="shared" si="69"/>
        <v>-1.6115058296446182E-15</v>
      </c>
      <c r="W346" s="24">
        <f t="shared" si="70"/>
        <v>8.3967631878292013E-15</v>
      </c>
      <c r="Y346" s="16">
        <f t="shared" si="71"/>
        <v>0</v>
      </c>
      <c r="Z346" s="187" cm="1">
        <f t="array" ref="Z346">IF($A346&lt;=time_horizon,INDEX(N$7:N$507,time_horizon-$A346+1),0)</f>
        <v>0</v>
      </c>
      <c r="AA346" s="184" cm="1">
        <f t="array" ref="AA346">IF($A346&lt;=time_horizon,INDEX(O$7:O$507,time_horizon-$A346+1),0)</f>
        <v>0</v>
      </c>
      <c r="AB346" s="184" cm="1">
        <f t="array" ref="AB346">IF($A346&lt;=time_horizon,INDEX(P$7:P$507,time_horizon-$A346+1),0)</f>
        <v>0</v>
      </c>
      <c r="AC346" s="184" cm="1">
        <f t="array" ref="AC346">IF($A346&lt;=time_horizon,INDEX(Q$7:Q$507,time_horizon-$A346+1),0)</f>
        <v>0</v>
      </c>
      <c r="AD346" s="185" cm="1">
        <f t="array" ref="AD346">IF($A346&lt;=time_horizon,INDEX(R$7:R$507,time_horizon-$A346+1),0)</f>
        <v>0</v>
      </c>
      <c r="AE346" s="17" cm="1">
        <f t="array" ref="AE346">IF($A346&lt;=time_horizon,INDEX(S$7:S$507,time_horizon-$A346+1),0)</f>
        <v>0</v>
      </c>
      <c r="AF346" s="17" cm="1">
        <f t="array" ref="AF346">IF($A346&lt;=time_horizon,INDEX(T$7:T$507,time_horizon-$A346+1),0)</f>
        <v>0</v>
      </c>
      <c r="AG346" s="17" cm="1">
        <f t="array" ref="AG346">IF($A346&lt;=time_horizon,INDEX(U$7:U$507,time_horizon-$A346+1),0)</f>
        <v>0</v>
      </c>
      <c r="AH346" s="17" cm="1">
        <f t="array" ref="AH346">IF($A346&lt;=time_horizon,INDEX(V$7:V$507,time_horizon-$A346+1),0)</f>
        <v>0</v>
      </c>
      <c r="AI346" s="17" cm="1">
        <f t="array" ref="AI346">IF($A346&lt;=time_horizon,INDEX(W$7:W$507,time_horizon-$A346+1),0)</f>
        <v>0</v>
      </c>
      <c r="AJ346" s="17">
        <f t="shared" si="72"/>
        <v>8.0822163213617543E-2</v>
      </c>
    </row>
    <row r="347" spans="1:36" x14ac:dyDescent="0.2">
      <c r="A347" s="96">
        <v>340</v>
      </c>
      <c r="B347" s="3">
        <f>inventory[[#This Row],[Integrated_rad_forcing]]</f>
        <v>5.1959492662829064E-10</v>
      </c>
      <c r="C347" s="3">
        <f>inventory[[#This Row],[Temp_change]]</f>
        <v>2.8963166715320195E-13</v>
      </c>
      <c r="E347" s="118">
        <f>inventory[[#This Row],[CO2_net]]+inventory[[#This Row],[CH4_net]]*GWP_CH4+inventory[[#This Row],[gas1_net]]*GWP_gas1+inventory[[#This Row],[gas2_net]]*GWP_gas2+inventory[[#This Row],[gas3_net]]*GWP_gas3</f>
        <v>4918.8111920297824</v>
      </c>
      <c r="F347" s="118">
        <f>inventory[[#This Row],[CO2_net]]+inventory[[#This Row],[CH4_net]]*GTP_CH4+inventory[[#This Row],[gas1_net]]*GTP_gas1+inventory[[#This Row],[gas2_net]]*GTP_gas2+inventory[[#This Row],[gas3_net]]*GTP_gas3</f>
        <v>2570.9331000621351</v>
      </c>
      <c r="G347" s="199">
        <f t="shared" si="73"/>
        <v>2174.2186368397092</v>
      </c>
      <c r="H347" s="200">
        <f t="shared" si="74"/>
        <v>568.8464217033104</v>
      </c>
      <c r="I347" s="201">
        <f t="shared" si="75"/>
        <v>5665.5722832479005</v>
      </c>
      <c r="J347" s="201">
        <f t="shared" si="76"/>
        <v>529.94205780715572</v>
      </c>
      <c r="K347" s="199">
        <f>K346+(inventory[[#This Row],[CO2_flux]]*Z347+inventory[[#This Row],[CH4_flux]]*AA347+inventory[[#This Row],[Gas1_flux]]*AB347+inventory[[#This Row],[Gas2_flux]]*AC347+inventory[[#This Row],[Gas3_flux]]*AD347+inventory[[#This Row],[Other_radfor]])/AGWP_CO2</f>
        <v>217.55715512859908</v>
      </c>
      <c r="L347" s="201">
        <f>L346+(inventory[[#This Row],[CO2_flux]]*AE347+inventory[[#This Row],[CH4_flux]]*AF347+inventory[[#This Row],[Gas1_flux]]*AG347+inventory[[#This Row],[Gas2_flux]]*AH347+inventory[[#This Row],[Gas3_flux]]*AI347+inventory[[#This Row],[Other_radfor]]*AJ347)/AGTP_CO2</f>
        <v>312.57320143698166</v>
      </c>
      <c r="N347" s="16">
        <v>2.3898007211617742E-13</v>
      </c>
      <c r="O347" s="16">
        <v>2.6186858666621294E-12</v>
      </c>
      <c r="P347" s="16">
        <f t="shared" si="66"/>
        <v>4.0577519252888073E-11</v>
      </c>
      <c r="Q347" s="16">
        <f t="shared" ref="Q347:R366" si="77">A_gas2*life_gas2*(1-EXP(-$A347/life_gas2))</f>
        <v>-3.5199999999999995E-12</v>
      </c>
      <c r="R347" s="182">
        <f t="shared" si="77"/>
        <v>-3.5199999999999995E-12</v>
      </c>
      <c r="S347" s="16">
        <v>5.0915617309492948E-16</v>
      </c>
      <c r="T347" s="16">
        <v>1.2332593778186114E-15</v>
      </c>
      <c r="U347" s="24">
        <f t="shared" si="68"/>
        <v>3.8691224026954245E-14</v>
      </c>
      <c r="V347" s="24">
        <f t="shared" si="69"/>
        <v>-1.6075753295719665E-15</v>
      </c>
      <c r="W347" s="24">
        <f t="shared" si="70"/>
        <v>8.3735872943366155E-15</v>
      </c>
      <c r="Y347" s="16">
        <f t="shared" si="71"/>
        <v>0</v>
      </c>
      <c r="Z347" s="187" cm="1">
        <f t="array" ref="Z347">IF($A347&lt;=time_horizon,INDEX(N$7:N$507,time_horizon-$A347+1),0)</f>
        <v>0</v>
      </c>
      <c r="AA347" s="184" cm="1">
        <f t="array" ref="AA347">IF($A347&lt;=time_horizon,INDEX(O$7:O$507,time_horizon-$A347+1),0)</f>
        <v>0</v>
      </c>
      <c r="AB347" s="184" cm="1">
        <f t="array" ref="AB347">IF($A347&lt;=time_horizon,INDEX(P$7:P$507,time_horizon-$A347+1),0)</f>
        <v>0</v>
      </c>
      <c r="AC347" s="184" cm="1">
        <f t="array" ref="AC347">IF($A347&lt;=time_horizon,INDEX(Q$7:Q$507,time_horizon-$A347+1),0)</f>
        <v>0</v>
      </c>
      <c r="AD347" s="185" cm="1">
        <f t="array" ref="AD347">IF($A347&lt;=time_horizon,INDEX(R$7:R$507,time_horizon-$A347+1),0)</f>
        <v>0</v>
      </c>
      <c r="AE347" s="17" cm="1">
        <f t="array" ref="AE347">IF($A347&lt;=time_horizon,INDEX(S$7:S$507,time_horizon-$A347+1),0)</f>
        <v>0</v>
      </c>
      <c r="AF347" s="17" cm="1">
        <f t="array" ref="AF347">IF($A347&lt;=time_horizon,INDEX(T$7:T$507,time_horizon-$A347+1),0)</f>
        <v>0</v>
      </c>
      <c r="AG347" s="17" cm="1">
        <f t="array" ref="AG347">IF($A347&lt;=time_horizon,INDEX(U$7:U$507,time_horizon-$A347+1),0)</f>
        <v>0</v>
      </c>
      <c r="AH347" s="17" cm="1">
        <f t="array" ref="AH347">IF($A347&lt;=time_horizon,INDEX(V$7:V$507,time_horizon-$A347+1),0)</f>
        <v>0</v>
      </c>
      <c r="AI347" s="17" cm="1">
        <f t="array" ref="AI347">IF($A347&lt;=time_horizon,INDEX(W$7:W$507,time_horizon-$A347+1),0)</f>
        <v>0</v>
      </c>
      <c r="AJ347" s="17">
        <f t="shared" si="72"/>
        <v>8.0822163213617543E-2</v>
      </c>
    </row>
    <row r="348" spans="1:36" x14ac:dyDescent="0.2">
      <c r="A348" s="96">
        <v>341</v>
      </c>
      <c r="B348" s="3">
        <f>inventory[[#This Row],[Integrated_rad_forcing]]</f>
        <v>5.1962314292626933E-10</v>
      </c>
      <c r="C348" s="3">
        <f>inventory[[#This Row],[Temp_change]]</f>
        <v>2.8878723907382536E-13</v>
      </c>
      <c r="E348" s="118">
        <f>inventory[[#This Row],[CO2_net]]+inventory[[#This Row],[CH4_net]]*GWP_CH4+inventory[[#This Row],[gas1_net]]*GWP_gas1+inventory[[#This Row],[gas2_net]]*GWP_gas2+inventory[[#This Row],[gas3_net]]*GWP_gas3</f>
        <v>4918.8111920297824</v>
      </c>
      <c r="F348" s="118">
        <f>inventory[[#This Row],[CO2_net]]+inventory[[#This Row],[CH4_net]]*GTP_CH4+inventory[[#This Row],[gas1_net]]*GTP_gas1+inventory[[#This Row],[gas2_net]]*GTP_gas2+inventory[[#This Row],[gas3_net]]*GTP_gas3</f>
        <v>2570.9331000621351</v>
      </c>
      <c r="G348" s="199">
        <f t="shared" si="73"/>
        <v>2169.3787052693033</v>
      </c>
      <c r="H348" s="200">
        <f t="shared" si="74"/>
        <v>567.29423525586469</v>
      </c>
      <c r="I348" s="201">
        <f t="shared" si="75"/>
        <v>5665.8799488303985</v>
      </c>
      <c r="J348" s="201">
        <f t="shared" si="76"/>
        <v>528.39699901419488</v>
      </c>
      <c r="K348" s="199">
        <f>K347+(inventory[[#This Row],[CO2_flux]]*Z348+inventory[[#This Row],[CH4_flux]]*AA348+inventory[[#This Row],[Gas1_flux]]*AB348+inventory[[#This Row],[Gas2_flux]]*AC348+inventory[[#This Row],[Gas3_flux]]*AD348+inventory[[#This Row],[Other_radfor]])/AGWP_CO2</f>
        <v>217.55715512859908</v>
      </c>
      <c r="L348" s="201">
        <f>L347+(inventory[[#This Row],[CO2_flux]]*AE348+inventory[[#This Row],[CH4_flux]]*AF348+inventory[[#This Row],[Gas1_flux]]*AG348+inventory[[#This Row],[Gas2_flux]]*AH348+inventory[[#This Row],[Gas3_flux]]*AI348+inventory[[#This Row],[Other_radfor]]*AJ348)/AGTP_CO2</f>
        <v>312.57320143698166</v>
      </c>
      <c r="N348" s="16">
        <v>2.3952624853564429E-13</v>
      </c>
      <c r="O348" s="16">
        <v>2.6186858666623802E-12</v>
      </c>
      <c r="P348" s="16">
        <f t="shared" si="66"/>
        <v>4.059891583065653E-11</v>
      </c>
      <c r="Q348" s="16">
        <f t="shared" si="77"/>
        <v>-3.5199999999999995E-12</v>
      </c>
      <c r="R348" s="182">
        <f t="shared" si="77"/>
        <v>-3.5199999999999995E-12</v>
      </c>
      <c r="S348" s="16">
        <v>5.0906076798678328E-16</v>
      </c>
      <c r="T348" s="16">
        <v>1.2302514295715416E-15</v>
      </c>
      <c r="U348" s="24">
        <f t="shared" si="68"/>
        <v>3.8534871709503468E-14</v>
      </c>
      <c r="V348" s="24">
        <f t="shared" si="69"/>
        <v>-1.6036544160800996E-15</v>
      </c>
      <c r="W348" s="24">
        <f t="shared" si="70"/>
        <v>8.3505271775771543E-15</v>
      </c>
      <c r="Y348" s="16">
        <f t="shared" si="71"/>
        <v>0</v>
      </c>
      <c r="Z348" s="187" cm="1">
        <f t="array" ref="Z348">IF($A348&lt;=time_horizon,INDEX(N$7:N$507,time_horizon-$A348+1),0)</f>
        <v>0</v>
      </c>
      <c r="AA348" s="184" cm="1">
        <f t="array" ref="AA348">IF($A348&lt;=time_horizon,INDEX(O$7:O$507,time_horizon-$A348+1),0)</f>
        <v>0</v>
      </c>
      <c r="AB348" s="184" cm="1">
        <f t="array" ref="AB348">IF($A348&lt;=time_horizon,INDEX(P$7:P$507,time_horizon-$A348+1),0)</f>
        <v>0</v>
      </c>
      <c r="AC348" s="184" cm="1">
        <f t="array" ref="AC348">IF($A348&lt;=time_horizon,INDEX(Q$7:Q$507,time_horizon-$A348+1),0)</f>
        <v>0</v>
      </c>
      <c r="AD348" s="185" cm="1">
        <f t="array" ref="AD348">IF($A348&lt;=time_horizon,INDEX(R$7:R$507,time_horizon-$A348+1),0)</f>
        <v>0</v>
      </c>
      <c r="AE348" s="17" cm="1">
        <f t="array" ref="AE348">IF($A348&lt;=time_horizon,INDEX(S$7:S$507,time_horizon-$A348+1),0)</f>
        <v>0</v>
      </c>
      <c r="AF348" s="17" cm="1">
        <f t="array" ref="AF348">IF($A348&lt;=time_horizon,INDEX(T$7:T$507,time_horizon-$A348+1),0)</f>
        <v>0</v>
      </c>
      <c r="AG348" s="17" cm="1">
        <f t="array" ref="AG348">IF($A348&lt;=time_horizon,INDEX(U$7:U$507,time_horizon-$A348+1),0)</f>
        <v>0</v>
      </c>
      <c r="AH348" s="17" cm="1">
        <f t="array" ref="AH348">IF($A348&lt;=time_horizon,INDEX(V$7:V$507,time_horizon-$A348+1),0)</f>
        <v>0</v>
      </c>
      <c r="AI348" s="17" cm="1">
        <f t="array" ref="AI348">IF($A348&lt;=time_horizon,INDEX(W$7:W$507,time_horizon-$A348+1),0)</f>
        <v>0</v>
      </c>
      <c r="AJ348" s="17">
        <f t="shared" si="72"/>
        <v>8.0822163213617543E-2</v>
      </c>
    </row>
    <row r="349" spans="1:36" x14ac:dyDescent="0.2">
      <c r="A349" s="96">
        <v>342</v>
      </c>
      <c r="B349" s="3">
        <f>inventory[[#This Row],[Integrated_rad_forcing]]</f>
        <v>5.1965106090312802E-10</v>
      </c>
      <c r="C349" s="3">
        <f>inventory[[#This Row],[Temp_change]]</f>
        <v>2.8794711062462348E-13</v>
      </c>
      <c r="E349" s="118">
        <f>inventory[[#This Row],[CO2_net]]+inventory[[#This Row],[CH4_net]]*GWP_CH4+inventory[[#This Row],[gas1_net]]*GWP_gas1+inventory[[#This Row],[gas2_net]]*GWP_gas2+inventory[[#This Row],[gas3_net]]*GWP_gas3</f>
        <v>4918.8111920297824</v>
      </c>
      <c r="F349" s="118">
        <f>inventory[[#This Row],[CO2_net]]+inventory[[#This Row],[CH4_net]]*GTP_CH4+inventory[[#This Row],[gas1_net]]*GTP_gas1+inventory[[#This Row],[gas2_net]]*GTP_gas2+inventory[[#This Row],[gas3_net]]*GTP_gas3</f>
        <v>2570.9331000621351</v>
      </c>
      <c r="G349" s="199">
        <f t="shared" si="73"/>
        <v>2164.5633424183361</v>
      </c>
      <c r="H349" s="200">
        <f t="shared" si="74"/>
        <v>565.75008960221351</v>
      </c>
      <c r="I349" s="201">
        <f t="shared" si="75"/>
        <v>5666.1843615715334</v>
      </c>
      <c r="J349" s="201">
        <f t="shared" si="76"/>
        <v>526.85980729904691</v>
      </c>
      <c r="K349" s="199">
        <f>K348+(inventory[[#This Row],[CO2_flux]]*Z349+inventory[[#This Row],[CH4_flux]]*AA349+inventory[[#This Row],[Gas1_flux]]*AB349+inventory[[#This Row],[Gas2_flux]]*AC349+inventory[[#This Row],[Gas3_flux]]*AD349+inventory[[#This Row],[Other_radfor]])/AGWP_CO2</f>
        <v>217.55715512859908</v>
      </c>
      <c r="L349" s="201">
        <f>L348+(inventory[[#This Row],[CO2_flux]]*AE349+inventory[[#This Row],[CH4_flux]]*AF349+inventory[[#This Row],[Gas1_flux]]*AG349+inventory[[#This Row],[Gas2_flux]]*AH349+inventory[[#This Row],[Gas3_flux]]*AI349+inventory[[#This Row],[Other_radfor]]*AJ349)/AGTP_CO2</f>
        <v>312.57320143698166</v>
      </c>
      <c r="N349" s="16">
        <v>2.4007200469474515E-13</v>
      </c>
      <c r="O349" s="16">
        <v>2.6186858666626116E-12</v>
      </c>
      <c r="P349" s="16">
        <f t="shared" si="66"/>
        <v>4.0620136305902479E-11</v>
      </c>
      <c r="Q349" s="16">
        <f t="shared" si="77"/>
        <v>-3.5199999999999995E-12</v>
      </c>
      <c r="R349" s="182">
        <f t="shared" si="77"/>
        <v>-3.5199999999999995E-12</v>
      </c>
      <c r="S349" s="16">
        <v>5.0896520551518242E-16</v>
      </c>
      <c r="T349" s="16">
        <v>1.2272508177829171E-15</v>
      </c>
      <c r="U349" s="24">
        <f t="shared" si="68"/>
        <v>3.8379410888558227E-14</v>
      </c>
      <c r="V349" s="24">
        <f t="shared" si="69"/>
        <v>-1.5997430657871247E-15</v>
      </c>
      <c r="W349" s="24">
        <f t="shared" si="70"/>
        <v>8.3275812530196626E-15</v>
      </c>
      <c r="Y349" s="16">
        <f t="shared" si="71"/>
        <v>0</v>
      </c>
      <c r="Z349" s="187" cm="1">
        <f t="array" ref="Z349">IF($A349&lt;=time_horizon,INDEX(N$7:N$507,time_horizon-$A349+1),0)</f>
        <v>0</v>
      </c>
      <c r="AA349" s="184" cm="1">
        <f t="array" ref="AA349">IF($A349&lt;=time_horizon,INDEX(O$7:O$507,time_horizon-$A349+1),0)</f>
        <v>0</v>
      </c>
      <c r="AB349" s="184" cm="1">
        <f t="array" ref="AB349">IF($A349&lt;=time_horizon,INDEX(P$7:P$507,time_horizon-$A349+1),0)</f>
        <v>0</v>
      </c>
      <c r="AC349" s="184" cm="1">
        <f t="array" ref="AC349">IF($A349&lt;=time_horizon,INDEX(Q$7:Q$507,time_horizon-$A349+1),0)</f>
        <v>0</v>
      </c>
      <c r="AD349" s="185" cm="1">
        <f t="array" ref="AD349">IF($A349&lt;=time_horizon,INDEX(R$7:R$507,time_horizon-$A349+1),0)</f>
        <v>0</v>
      </c>
      <c r="AE349" s="17" cm="1">
        <f t="array" ref="AE349">IF($A349&lt;=time_horizon,INDEX(S$7:S$507,time_horizon-$A349+1),0)</f>
        <v>0</v>
      </c>
      <c r="AF349" s="17" cm="1">
        <f t="array" ref="AF349">IF($A349&lt;=time_horizon,INDEX(T$7:T$507,time_horizon-$A349+1),0)</f>
        <v>0</v>
      </c>
      <c r="AG349" s="17" cm="1">
        <f t="array" ref="AG349">IF($A349&lt;=time_horizon,INDEX(U$7:U$507,time_horizon-$A349+1),0)</f>
        <v>0</v>
      </c>
      <c r="AH349" s="17" cm="1">
        <f t="array" ref="AH349">IF($A349&lt;=time_horizon,INDEX(V$7:V$507,time_horizon-$A349+1),0)</f>
        <v>0</v>
      </c>
      <c r="AI349" s="17" cm="1">
        <f t="array" ref="AI349">IF($A349&lt;=time_horizon,INDEX(W$7:W$507,time_horizon-$A349+1),0)</f>
        <v>0</v>
      </c>
      <c r="AJ349" s="17">
        <f t="shared" si="72"/>
        <v>8.0822163213617543E-2</v>
      </c>
    </row>
    <row r="350" spans="1:36" x14ac:dyDescent="0.2">
      <c r="A350" s="96">
        <v>343</v>
      </c>
      <c r="B350" s="3">
        <f>inventory[[#This Row],[Integrated_rad_forcing]]</f>
        <v>5.19678684674563E-10</v>
      </c>
      <c r="C350" s="3">
        <f>inventory[[#This Row],[Temp_change]]</f>
        <v>2.8711122908188684E-13</v>
      </c>
      <c r="E350" s="118">
        <f>inventory[[#This Row],[CO2_net]]+inventory[[#This Row],[CH4_net]]*GWP_CH4+inventory[[#This Row],[gas1_net]]*GWP_gas1+inventory[[#This Row],[gas2_net]]*GWP_gas2+inventory[[#This Row],[gas3_net]]*GWP_gas3</f>
        <v>4918.8111920297824</v>
      </c>
      <c r="F350" s="118">
        <f>inventory[[#This Row],[CO2_net]]+inventory[[#This Row],[CH4_net]]*GTP_CH4+inventory[[#This Row],[gas1_net]]*GTP_gas1+inventory[[#This Row],[gas2_net]]*GTP_gas2+inventory[[#This Row],[gas3_net]]*GTP_gas3</f>
        <v>2570.9331000621351</v>
      </c>
      <c r="G350" s="199">
        <f t="shared" si="73"/>
        <v>2159.7723631679455</v>
      </c>
      <c r="H350" s="200">
        <f t="shared" si="74"/>
        <v>564.21388333872812</v>
      </c>
      <c r="I350" s="201">
        <f t="shared" si="75"/>
        <v>5666.4855663481394</v>
      </c>
      <c r="J350" s="201">
        <f t="shared" si="76"/>
        <v>525.33038619259537</v>
      </c>
      <c r="K350" s="199">
        <f>K349+(inventory[[#This Row],[CO2_flux]]*Z350+inventory[[#This Row],[CH4_flux]]*AA350+inventory[[#This Row],[Gas1_flux]]*AB350+inventory[[#This Row],[Gas2_flux]]*AC350+inventory[[#This Row],[Gas3_flux]]*AD350+inventory[[#This Row],[Other_radfor]])/AGWP_CO2</f>
        <v>217.55715512859908</v>
      </c>
      <c r="L350" s="201">
        <f>L349+(inventory[[#This Row],[CO2_flux]]*AE350+inventory[[#This Row],[CH4_flux]]*AF350+inventory[[#This Row],[Gas1_flux]]*AG350+inventory[[#This Row],[Gas2_flux]]*AH350+inventory[[#This Row],[Gas3_flux]]*AI350+inventory[[#This Row],[Other_radfor]]*AJ350)/AGTP_CO2</f>
        <v>312.57320143698166</v>
      </c>
      <c r="N350" s="16">
        <v>2.4061734168701945E-13</v>
      </c>
      <c r="O350" s="16">
        <v>2.6186858666628249E-12</v>
      </c>
      <c r="P350" s="16">
        <f t="shared" si="66"/>
        <v>4.0641182128021165E-11</v>
      </c>
      <c r="Q350" s="16">
        <f t="shared" si="77"/>
        <v>-3.5199999999999995E-12</v>
      </c>
      <c r="R350" s="182">
        <f t="shared" si="77"/>
        <v>-3.5199999999999995E-12</v>
      </c>
      <c r="S350" s="16">
        <v>5.08869486484292E-16</v>
      </c>
      <c r="T350" s="16">
        <v>1.2242575245587177E-15</v>
      </c>
      <c r="U350" s="24">
        <f t="shared" si="68"/>
        <v>3.8224835190999704E-14</v>
      </c>
      <c r="V350" s="24">
        <f t="shared" si="69"/>
        <v>-1.5958412553681784E-15</v>
      </c>
      <c r="W350" s="24">
        <f t="shared" si="70"/>
        <v>8.3047479686151928E-15</v>
      </c>
      <c r="Y350" s="16">
        <f t="shared" si="71"/>
        <v>0</v>
      </c>
      <c r="Z350" s="187" cm="1">
        <f t="array" ref="Z350">IF($A350&lt;=time_horizon,INDEX(N$7:N$507,time_horizon-$A350+1),0)</f>
        <v>0</v>
      </c>
      <c r="AA350" s="184" cm="1">
        <f t="array" ref="AA350">IF($A350&lt;=time_horizon,INDEX(O$7:O$507,time_horizon-$A350+1),0)</f>
        <v>0</v>
      </c>
      <c r="AB350" s="184" cm="1">
        <f t="array" ref="AB350">IF($A350&lt;=time_horizon,INDEX(P$7:P$507,time_horizon-$A350+1),0)</f>
        <v>0</v>
      </c>
      <c r="AC350" s="184" cm="1">
        <f t="array" ref="AC350">IF($A350&lt;=time_horizon,INDEX(Q$7:Q$507,time_horizon-$A350+1),0)</f>
        <v>0</v>
      </c>
      <c r="AD350" s="185" cm="1">
        <f t="array" ref="AD350">IF($A350&lt;=time_horizon,INDEX(R$7:R$507,time_horizon-$A350+1),0)</f>
        <v>0</v>
      </c>
      <c r="AE350" s="17" cm="1">
        <f t="array" ref="AE350">IF($A350&lt;=time_horizon,INDEX(S$7:S$507,time_horizon-$A350+1),0)</f>
        <v>0</v>
      </c>
      <c r="AF350" s="17" cm="1">
        <f t="array" ref="AF350">IF($A350&lt;=time_horizon,INDEX(T$7:T$507,time_horizon-$A350+1),0)</f>
        <v>0</v>
      </c>
      <c r="AG350" s="17" cm="1">
        <f t="array" ref="AG350">IF($A350&lt;=time_horizon,INDEX(U$7:U$507,time_horizon-$A350+1),0)</f>
        <v>0</v>
      </c>
      <c r="AH350" s="17" cm="1">
        <f t="array" ref="AH350">IF($A350&lt;=time_horizon,INDEX(V$7:V$507,time_horizon-$A350+1),0)</f>
        <v>0</v>
      </c>
      <c r="AI350" s="17" cm="1">
        <f t="array" ref="AI350">IF($A350&lt;=time_horizon,INDEX(W$7:W$507,time_horizon-$A350+1),0)</f>
        <v>0</v>
      </c>
      <c r="AJ350" s="17">
        <f t="shared" si="72"/>
        <v>8.0822163213617543E-2</v>
      </c>
    </row>
    <row r="351" spans="1:36" x14ac:dyDescent="0.2">
      <c r="A351" s="96">
        <v>344</v>
      </c>
      <c r="B351" s="3">
        <f>inventory[[#This Row],[Integrated_rad_forcing]]</f>
        <v>5.1970601828579299E-10</v>
      </c>
      <c r="C351" s="3">
        <f>inventory[[#This Row],[Temp_change]]</f>
        <v>2.8627954272108451E-13</v>
      </c>
      <c r="E351" s="118">
        <f>inventory[[#This Row],[CO2_net]]+inventory[[#This Row],[CH4_net]]*GWP_CH4+inventory[[#This Row],[gas1_net]]*GWP_gas1+inventory[[#This Row],[gas2_net]]*GWP_gas2+inventory[[#This Row],[gas3_net]]*GWP_gas3</f>
        <v>4918.8111920297824</v>
      </c>
      <c r="F351" s="118">
        <f>inventory[[#This Row],[CO2_net]]+inventory[[#This Row],[CH4_net]]*GTP_CH4+inventory[[#This Row],[gas1_net]]*GTP_gas1+inventory[[#This Row],[gas2_net]]*GTP_gas2+inventory[[#This Row],[gas3_net]]*GTP_gas3</f>
        <v>2570.9331000621351</v>
      </c>
      <c r="G351" s="199">
        <f t="shared" si="73"/>
        <v>2155.0055841553253</v>
      </c>
      <c r="H351" s="200">
        <f t="shared" si="74"/>
        <v>562.68551696023007</v>
      </c>
      <c r="I351" s="201">
        <f t="shared" si="75"/>
        <v>5666.783607268575</v>
      </c>
      <c r="J351" s="201">
        <f t="shared" si="76"/>
        <v>523.80864105393061</v>
      </c>
      <c r="K351" s="199">
        <f>K350+(inventory[[#This Row],[CO2_flux]]*Z351+inventory[[#This Row],[CH4_flux]]*AA351+inventory[[#This Row],[Gas1_flux]]*AB351+inventory[[#This Row],[Gas2_flux]]*AC351+inventory[[#This Row],[Gas3_flux]]*AD351+inventory[[#This Row],[Other_radfor]])/AGWP_CO2</f>
        <v>217.55715512859908</v>
      </c>
      <c r="L351" s="201">
        <f>L350+(inventory[[#This Row],[CO2_flux]]*AE351+inventory[[#This Row],[CH4_flux]]*AF351+inventory[[#This Row],[Gas1_flux]]*AG351+inventory[[#This Row],[Gas2_flux]]*AH351+inventory[[#This Row],[Gas3_flux]]*AI351+inventory[[#This Row],[Other_radfor]]*AJ351)/AGTP_CO2</f>
        <v>312.57320143698166</v>
      </c>
      <c r="N351" s="16">
        <v>2.4116226060244601E-13</v>
      </c>
      <c r="O351" s="16">
        <v>2.6186858666630216E-12</v>
      </c>
      <c r="P351" s="16">
        <f t="shared" si="66"/>
        <v>4.0662054734478748E-11</v>
      </c>
      <c r="Q351" s="16">
        <f t="shared" si="77"/>
        <v>-3.5199999999999995E-12</v>
      </c>
      <c r="R351" s="182">
        <f t="shared" si="77"/>
        <v>-3.5199999999999995E-12</v>
      </c>
      <c r="S351" s="16">
        <v>5.0877361171056838E-16</v>
      </c>
      <c r="T351" s="16">
        <v>1.2212715320485838E-15</v>
      </c>
      <c r="U351" s="24">
        <f t="shared" si="68"/>
        <v>3.80711382938106E-14</v>
      </c>
      <c r="V351" s="24">
        <f t="shared" si="69"/>
        <v>-1.5919489615552866E-15</v>
      </c>
      <c r="W351" s="24">
        <f t="shared" si="70"/>
        <v>8.2820258040888382E-15</v>
      </c>
      <c r="Y351" s="16">
        <f t="shared" si="71"/>
        <v>0</v>
      </c>
      <c r="Z351" s="187" cm="1">
        <f t="array" ref="Z351">IF($A351&lt;=time_horizon,INDEX(N$7:N$507,time_horizon-$A351+1),0)</f>
        <v>0</v>
      </c>
      <c r="AA351" s="184" cm="1">
        <f t="array" ref="AA351">IF($A351&lt;=time_horizon,INDEX(O$7:O$507,time_horizon-$A351+1),0)</f>
        <v>0</v>
      </c>
      <c r="AB351" s="184" cm="1">
        <f t="array" ref="AB351">IF($A351&lt;=time_horizon,INDEX(P$7:P$507,time_horizon-$A351+1),0)</f>
        <v>0</v>
      </c>
      <c r="AC351" s="184" cm="1">
        <f t="array" ref="AC351">IF($A351&lt;=time_horizon,INDEX(Q$7:Q$507,time_horizon-$A351+1),0)</f>
        <v>0</v>
      </c>
      <c r="AD351" s="185" cm="1">
        <f t="array" ref="AD351">IF($A351&lt;=time_horizon,INDEX(R$7:R$507,time_horizon-$A351+1),0)</f>
        <v>0</v>
      </c>
      <c r="AE351" s="17" cm="1">
        <f t="array" ref="AE351">IF($A351&lt;=time_horizon,INDEX(S$7:S$507,time_horizon-$A351+1),0)</f>
        <v>0</v>
      </c>
      <c r="AF351" s="17" cm="1">
        <f t="array" ref="AF351">IF($A351&lt;=time_horizon,INDEX(T$7:T$507,time_horizon-$A351+1),0)</f>
        <v>0</v>
      </c>
      <c r="AG351" s="17" cm="1">
        <f t="array" ref="AG351">IF($A351&lt;=time_horizon,INDEX(U$7:U$507,time_horizon-$A351+1),0)</f>
        <v>0</v>
      </c>
      <c r="AH351" s="17" cm="1">
        <f t="array" ref="AH351">IF($A351&lt;=time_horizon,INDEX(V$7:V$507,time_horizon-$A351+1),0)</f>
        <v>0</v>
      </c>
      <c r="AI351" s="17" cm="1">
        <f t="array" ref="AI351">IF($A351&lt;=time_horizon,INDEX(W$7:W$507,time_horizon-$A351+1),0)</f>
        <v>0</v>
      </c>
      <c r="AJ351" s="17">
        <f t="shared" si="72"/>
        <v>8.0822163213617543E-2</v>
      </c>
    </row>
    <row r="352" spans="1:36" x14ac:dyDescent="0.2">
      <c r="A352" s="96">
        <v>345</v>
      </c>
      <c r="B352" s="3">
        <f>inventory[[#This Row],[Integrated_rad_forcing]]</f>
        <v>5.1973306571294472E-10</v>
      </c>
      <c r="C352" s="3">
        <f>inventory[[#This Row],[Temp_change]]</f>
        <v>2.854520007957683E-13</v>
      </c>
      <c r="E352" s="118">
        <f>inventory[[#This Row],[CO2_net]]+inventory[[#This Row],[CH4_net]]*GWP_CH4+inventory[[#This Row],[gas1_net]]*GWP_gas1+inventory[[#This Row],[gas2_net]]*GWP_gas2+inventory[[#This Row],[gas3_net]]*GWP_gas3</f>
        <v>4918.8111920297824</v>
      </c>
      <c r="F352" s="118">
        <f>inventory[[#This Row],[CO2_net]]+inventory[[#This Row],[CH4_net]]*GTP_CH4+inventory[[#This Row],[gas1_net]]*GTP_gas1+inventory[[#This Row],[gas2_net]]*GTP_gas2+inventory[[#This Row],[gas3_net]]*GTP_gas3</f>
        <v>2570.9331000621351</v>
      </c>
      <c r="G352" s="199">
        <f t="shared" si="73"/>
        <v>2150.2628237547551</v>
      </c>
      <c r="H352" s="200">
        <f t="shared" si="74"/>
        <v>561.1648928205874</v>
      </c>
      <c r="I352" s="201">
        <f t="shared" si="75"/>
        <v>5667.0785276878296</v>
      </c>
      <c r="J352" s="201">
        <f t="shared" si="76"/>
        <v>522.29447903175162</v>
      </c>
      <c r="K352" s="199">
        <f>K351+(inventory[[#This Row],[CO2_flux]]*Z352+inventory[[#This Row],[CH4_flux]]*AA352+inventory[[#This Row],[Gas1_flux]]*AB352+inventory[[#This Row],[Gas2_flux]]*AC352+inventory[[#This Row],[Gas3_flux]]*AD352+inventory[[#This Row],[Other_radfor]])/AGWP_CO2</f>
        <v>217.55715512859908</v>
      </c>
      <c r="L352" s="201">
        <f>L351+(inventory[[#This Row],[CO2_flux]]*AE352+inventory[[#This Row],[CH4_flux]]*AF352+inventory[[#This Row],[Gas1_flux]]*AG352+inventory[[#This Row],[Gas2_flux]]*AH352+inventory[[#This Row],[Gas3_flux]]*AI352+inventory[[#This Row],[Other_radfor]]*AJ352)/AGTP_CO2</f>
        <v>312.57320143698166</v>
      </c>
      <c r="N352" s="16">
        <v>2.417067625274733E-13</v>
      </c>
      <c r="O352" s="16">
        <v>2.6186858666632033E-12</v>
      </c>
      <c r="P352" s="16">
        <f t="shared" si="66"/>
        <v>4.0682755550910452E-11</v>
      </c>
      <c r="Q352" s="16">
        <f t="shared" si="77"/>
        <v>-3.5199999999999995E-12</v>
      </c>
      <c r="R352" s="182">
        <f t="shared" si="77"/>
        <v>-3.5199999999999995E-12</v>
      </c>
      <c r="S352" s="16">
        <v>5.0867758202227999E-16</v>
      </c>
      <c r="T352" s="16">
        <v>1.2182928224457106E-15</v>
      </c>
      <c r="U352" s="24">
        <f t="shared" si="68"/>
        <v>3.7918313923668492E-14</v>
      </c>
      <c r="V352" s="24">
        <f t="shared" si="69"/>
        <v>-1.5880661611372261E-15</v>
      </c>
      <c r="W352" s="24">
        <f t="shared" si="70"/>
        <v>8.2594132702471415E-15</v>
      </c>
      <c r="Y352" s="16">
        <f t="shared" si="71"/>
        <v>0</v>
      </c>
      <c r="Z352" s="187" cm="1">
        <f t="array" ref="Z352">IF($A352&lt;=time_horizon,INDEX(N$7:N$507,time_horizon-$A352+1),0)</f>
        <v>0</v>
      </c>
      <c r="AA352" s="184" cm="1">
        <f t="array" ref="AA352">IF($A352&lt;=time_horizon,INDEX(O$7:O$507,time_horizon-$A352+1),0)</f>
        <v>0</v>
      </c>
      <c r="AB352" s="184" cm="1">
        <f t="array" ref="AB352">IF($A352&lt;=time_horizon,INDEX(P$7:P$507,time_horizon-$A352+1),0)</f>
        <v>0</v>
      </c>
      <c r="AC352" s="184" cm="1">
        <f t="array" ref="AC352">IF($A352&lt;=time_horizon,INDEX(Q$7:Q$507,time_horizon-$A352+1),0)</f>
        <v>0</v>
      </c>
      <c r="AD352" s="185" cm="1">
        <f t="array" ref="AD352">IF($A352&lt;=time_horizon,INDEX(R$7:R$507,time_horizon-$A352+1),0)</f>
        <v>0</v>
      </c>
      <c r="AE352" s="17" cm="1">
        <f t="array" ref="AE352">IF($A352&lt;=time_horizon,INDEX(S$7:S$507,time_horizon-$A352+1),0)</f>
        <v>0</v>
      </c>
      <c r="AF352" s="17" cm="1">
        <f t="array" ref="AF352">IF($A352&lt;=time_horizon,INDEX(T$7:T$507,time_horizon-$A352+1),0)</f>
        <v>0</v>
      </c>
      <c r="AG352" s="17" cm="1">
        <f t="array" ref="AG352">IF($A352&lt;=time_horizon,INDEX(U$7:U$507,time_horizon-$A352+1),0)</f>
        <v>0</v>
      </c>
      <c r="AH352" s="17" cm="1">
        <f t="array" ref="AH352">IF($A352&lt;=time_horizon,INDEX(V$7:V$507,time_horizon-$A352+1),0)</f>
        <v>0</v>
      </c>
      <c r="AI352" s="17" cm="1">
        <f t="array" ref="AI352">IF($A352&lt;=time_horizon,INDEX(W$7:W$507,time_horizon-$A352+1),0)</f>
        <v>0</v>
      </c>
      <c r="AJ352" s="17">
        <f t="shared" si="72"/>
        <v>8.0822163213617543E-2</v>
      </c>
    </row>
    <row r="353" spans="1:36" x14ac:dyDescent="0.2">
      <c r="A353" s="96">
        <v>346</v>
      </c>
      <c r="B353" s="3">
        <f>inventory[[#This Row],[Integrated_rad_forcing]]</f>
        <v>5.1975983086440761E-10</v>
      </c>
      <c r="C353" s="3">
        <f>inventory[[#This Row],[Temp_change]]</f>
        <v>2.8462855351693552E-13</v>
      </c>
      <c r="E353" s="118">
        <f>inventory[[#This Row],[CO2_net]]+inventory[[#This Row],[CH4_net]]*GWP_CH4+inventory[[#This Row],[gas1_net]]*GWP_gas1+inventory[[#This Row],[gas2_net]]*GWP_gas2+inventory[[#This Row],[gas3_net]]*GWP_gas3</f>
        <v>4918.8111920297824</v>
      </c>
      <c r="F353" s="118">
        <f>inventory[[#This Row],[CO2_net]]+inventory[[#This Row],[CH4_net]]*GTP_CH4+inventory[[#This Row],[gas1_net]]*GTP_gas1+inventory[[#This Row],[gas2_net]]*GTP_gas2+inventory[[#This Row],[gas3_net]]*GTP_gas3</f>
        <v>2570.9331000621351</v>
      </c>
      <c r="G353" s="199">
        <f t="shared" si="73"/>
        <v>2145.5439020588301</v>
      </c>
      <c r="H353" s="200">
        <f t="shared" si="74"/>
        <v>559.65191509415513</v>
      </c>
      <c r="I353" s="201">
        <f t="shared" si="75"/>
        <v>5667.3703702223002</v>
      </c>
      <c r="J353" s="201">
        <f t="shared" si="76"/>
        <v>520.78780902660503</v>
      </c>
      <c r="K353" s="199">
        <f>K352+(inventory[[#This Row],[CO2_flux]]*Z353+inventory[[#This Row],[CH4_flux]]*AA353+inventory[[#This Row],[Gas1_flux]]*AB353+inventory[[#This Row],[Gas2_flux]]*AC353+inventory[[#This Row],[Gas3_flux]]*AD353+inventory[[#This Row],[Other_radfor]])/AGWP_CO2</f>
        <v>217.55715512859908</v>
      </c>
      <c r="L353" s="201">
        <f>L352+(inventory[[#This Row],[CO2_flux]]*AE353+inventory[[#This Row],[CH4_flux]]*AF353+inventory[[#This Row],[Gas1_flux]]*AG353+inventory[[#This Row],[Gas2_flux]]*AH353+inventory[[#This Row],[Gas3_flux]]*AI353+inventory[[#This Row],[Other_radfor]]*AJ353)/AGTP_CO2</f>
        <v>312.57320143698166</v>
      </c>
      <c r="N353" s="16">
        <v>2.4225084854504922E-13</v>
      </c>
      <c r="O353" s="16">
        <v>2.6186858666633709E-12</v>
      </c>
      <c r="P353" s="16">
        <f t="shared" si="66"/>
        <v>4.0703285991217929E-11</v>
      </c>
      <c r="Q353" s="16">
        <f t="shared" si="77"/>
        <v>-3.5199999999999995E-12</v>
      </c>
      <c r="R353" s="182">
        <f t="shared" si="77"/>
        <v>-3.5199999999999995E-12</v>
      </c>
      <c r="S353" s="16">
        <v>5.0858139825904099E-16</v>
      </c>
      <c r="T353" s="16">
        <v>1.2153213779867394E-15</v>
      </c>
      <c r="U353" s="24">
        <f t="shared" si="68"/>
        <v>3.7766355856542551E-14</v>
      </c>
      <c r="V353" s="24">
        <f t="shared" si="69"/>
        <v>-1.5841928309593875E-15</v>
      </c>
      <c r="W353" s="24">
        <f t="shared" si="70"/>
        <v>8.2369089083006841E-15</v>
      </c>
      <c r="Y353" s="16">
        <f t="shared" si="71"/>
        <v>0</v>
      </c>
      <c r="Z353" s="187" cm="1">
        <f t="array" ref="Z353">IF($A353&lt;=time_horizon,INDEX(N$7:N$507,time_horizon-$A353+1),0)</f>
        <v>0</v>
      </c>
      <c r="AA353" s="184" cm="1">
        <f t="array" ref="AA353">IF($A353&lt;=time_horizon,INDEX(O$7:O$507,time_horizon-$A353+1),0)</f>
        <v>0</v>
      </c>
      <c r="AB353" s="184" cm="1">
        <f t="array" ref="AB353">IF($A353&lt;=time_horizon,INDEX(P$7:P$507,time_horizon-$A353+1),0)</f>
        <v>0</v>
      </c>
      <c r="AC353" s="184" cm="1">
        <f t="array" ref="AC353">IF($A353&lt;=time_horizon,INDEX(Q$7:Q$507,time_horizon-$A353+1),0)</f>
        <v>0</v>
      </c>
      <c r="AD353" s="185" cm="1">
        <f t="array" ref="AD353">IF($A353&lt;=time_horizon,INDEX(R$7:R$507,time_horizon-$A353+1),0)</f>
        <v>0</v>
      </c>
      <c r="AE353" s="17" cm="1">
        <f t="array" ref="AE353">IF($A353&lt;=time_horizon,INDEX(S$7:S$507,time_horizon-$A353+1),0)</f>
        <v>0</v>
      </c>
      <c r="AF353" s="17" cm="1">
        <f t="array" ref="AF353">IF($A353&lt;=time_horizon,INDEX(T$7:T$507,time_horizon-$A353+1),0)</f>
        <v>0</v>
      </c>
      <c r="AG353" s="17" cm="1">
        <f t="array" ref="AG353">IF($A353&lt;=time_horizon,INDEX(U$7:U$507,time_horizon-$A353+1),0)</f>
        <v>0</v>
      </c>
      <c r="AH353" s="17" cm="1">
        <f t="array" ref="AH353">IF($A353&lt;=time_horizon,INDEX(V$7:V$507,time_horizon-$A353+1),0)</f>
        <v>0</v>
      </c>
      <c r="AI353" s="17" cm="1">
        <f t="array" ref="AI353">IF($A353&lt;=time_horizon,INDEX(W$7:W$507,time_horizon-$A353+1),0)</f>
        <v>0</v>
      </c>
      <c r="AJ353" s="17">
        <f t="shared" si="72"/>
        <v>8.0822163213617543E-2</v>
      </c>
    </row>
    <row r="354" spans="1:36" x14ac:dyDescent="0.2">
      <c r="A354" s="96">
        <v>347</v>
      </c>
      <c r="B354" s="3">
        <f>inventory[[#This Row],[Integrated_rad_forcing]]</f>
        <v>5.1978631758216168E-10</v>
      </c>
      <c r="C354" s="3">
        <f>inventory[[#This Row],[Temp_change]]</f>
        <v>2.8380915203283866E-13</v>
      </c>
      <c r="E354" s="118">
        <f>inventory[[#This Row],[CO2_net]]+inventory[[#This Row],[CH4_net]]*GWP_CH4+inventory[[#This Row],[gas1_net]]*GWP_gas1+inventory[[#This Row],[gas2_net]]*GWP_gas2+inventory[[#This Row],[gas3_net]]*GWP_gas3</f>
        <v>4918.8111920297824</v>
      </c>
      <c r="F354" s="118">
        <f>inventory[[#This Row],[CO2_net]]+inventory[[#This Row],[CH4_net]]*GTP_CH4+inventory[[#This Row],[gas1_net]]*GTP_gas1+inventory[[#This Row],[gas2_net]]*GTP_gas2+inventory[[#This Row],[gas3_net]]*GTP_gas3</f>
        <v>2570.9331000621351</v>
      </c>
      <c r="G354" s="199">
        <f t="shared" si="73"/>
        <v>2140.8486408599147</v>
      </c>
      <c r="H354" s="200">
        <f t="shared" si="74"/>
        <v>558.14648973803571</v>
      </c>
      <c r="I354" s="201">
        <f t="shared" si="75"/>
        <v>5667.659176764264</v>
      </c>
      <c r="J354" s="201">
        <f t="shared" si="76"/>
        <v>519.28854165394284</v>
      </c>
      <c r="K354" s="199">
        <f>K353+(inventory[[#This Row],[CO2_flux]]*Z354+inventory[[#This Row],[CH4_flux]]*AA354+inventory[[#This Row],[Gas1_flux]]*AB354+inventory[[#This Row],[Gas2_flux]]*AC354+inventory[[#This Row],[Gas3_flux]]*AD354+inventory[[#This Row],[Other_radfor]])/AGWP_CO2</f>
        <v>217.55715512859908</v>
      </c>
      <c r="L354" s="201">
        <f>L353+(inventory[[#This Row],[CO2_flux]]*AE354+inventory[[#This Row],[CH4_flux]]*AF354+inventory[[#This Row],[Gas1_flux]]*AG354+inventory[[#This Row],[Gas2_flux]]*AH354+inventory[[#This Row],[Gas3_flux]]*AI354+inventory[[#This Row],[Other_radfor]]*AJ354)/AGTP_CO2</f>
        <v>312.57320143698166</v>
      </c>
      <c r="N354" s="16">
        <v>2.4279451973465023E-13</v>
      </c>
      <c r="O354" s="16">
        <v>2.6186858666635256E-12</v>
      </c>
      <c r="P354" s="16">
        <f t="shared" si="66"/>
        <v>4.0723647457665864E-11</v>
      </c>
      <c r="Q354" s="16">
        <f t="shared" si="77"/>
        <v>-3.5199999999999995E-12</v>
      </c>
      <c r="R354" s="182">
        <f t="shared" si="77"/>
        <v>-3.5199999999999995E-12</v>
      </c>
      <c r="S354" s="16">
        <v>5.0848506127135832E-16</v>
      </c>
      <c r="T354" s="16">
        <v>1.21235718095165E-15</v>
      </c>
      <c r="U354" s="24">
        <f t="shared" si="68"/>
        <v>3.7615257917293579E-14</v>
      </c>
      <c r="V354" s="24">
        <f t="shared" si="69"/>
        <v>-1.5803289479236352E-15</v>
      </c>
      <c r="W354" s="24">
        <f t="shared" si="70"/>
        <v>8.214511289201571E-15</v>
      </c>
      <c r="Y354" s="16">
        <f t="shared" si="71"/>
        <v>0</v>
      </c>
      <c r="Z354" s="187" cm="1">
        <f t="array" ref="Z354">IF($A354&lt;=time_horizon,INDEX(N$7:N$507,time_horizon-$A354+1),0)</f>
        <v>0</v>
      </c>
      <c r="AA354" s="184" cm="1">
        <f t="array" ref="AA354">IF($A354&lt;=time_horizon,INDEX(O$7:O$507,time_horizon-$A354+1),0)</f>
        <v>0</v>
      </c>
      <c r="AB354" s="184" cm="1">
        <f t="array" ref="AB354">IF($A354&lt;=time_horizon,INDEX(P$7:P$507,time_horizon-$A354+1),0)</f>
        <v>0</v>
      </c>
      <c r="AC354" s="184" cm="1">
        <f t="array" ref="AC354">IF($A354&lt;=time_horizon,INDEX(Q$7:Q$507,time_horizon-$A354+1),0)</f>
        <v>0</v>
      </c>
      <c r="AD354" s="185" cm="1">
        <f t="array" ref="AD354">IF($A354&lt;=time_horizon,INDEX(R$7:R$507,time_horizon-$A354+1),0)</f>
        <v>0</v>
      </c>
      <c r="AE354" s="17" cm="1">
        <f t="array" ref="AE354">IF($A354&lt;=time_horizon,INDEX(S$7:S$507,time_horizon-$A354+1),0)</f>
        <v>0</v>
      </c>
      <c r="AF354" s="17" cm="1">
        <f t="array" ref="AF354">IF($A354&lt;=time_horizon,INDEX(T$7:T$507,time_horizon-$A354+1),0)</f>
        <v>0</v>
      </c>
      <c r="AG354" s="17" cm="1">
        <f t="array" ref="AG354">IF($A354&lt;=time_horizon,INDEX(U$7:U$507,time_horizon-$A354+1),0)</f>
        <v>0</v>
      </c>
      <c r="AH354" s="17" cm="1">
        <f t="array" ref="AH354">IF($A354&lt;=time_horizon,INDEX(V$7:V$507,time_horizon-$A354+1),0)</f>
        <v>0</v>
      </c>
      <c r="AI354" s="17" cm="1">
        <f t="array" ref="AI354">IF($A354&lt;=time_horizon,INDEX(W$7:W$507,time_horizon-$A354+1),0)</f>
        <v>0</v>
      </c>
      <c r="AJ354" s="17">
        <f t="shared" si="72"/>
        <v>8.0822163213617543E-2</v>
      </c>
    </row>
    <row r="355" spans="1:36" x14ac:dyDescent="0.2">
      <c r="A355" s="96">
        <v>348</v>
      </c>
      <c r="B355" s="3">
        <f>inventory[[#This Row],[Integrated_rad_forcing]]</f>
        <v>5.1981252964307703E-10</v>
      </c>
      <c r="C355" s="3">
        <f>inventory[[#This Row],[Temp_change]]</f>
        <v>2.8299374840923316E-13</v>
      </c>
      <c r="E355" s="118">
        <f>inventory[[#This Row],[CO2_net]]+inventory[[#This Row],[CH4_net]]*GWP_CH4+inventory[[#This Row],[gas1_net]]*GWP_gas1+inventory[[#This Row],[gas2_net]]*GWP_gas2+inventory[[#This Row],[gas3_net]]*GWP_gas3</f>
        <v>4918.8111920297824</v>
      </c>
      <c r="F355" s="118">
        <f>inventory[[#This Row],[CO2_net]]+inventory[[#This Row],[CH4_net]]*GTP_CH4+inventory[[#This Row],[gas1_net]]*GTP_gas1+inventory[[#This Row],[gas2_net]]*GTP_gas2+inventory[[#This Row],[gas3_net]]*GTP_gas3</f>
        <v>2570.9331000621351</v>
      </c>
      <c r="G355" s="199">
        <f t="shared" si="73"/>
        <v>2136.1768636317947</v>
      </c>
      <c r="H355" s="200">
        <f t="shared" si="74"/>
        <v>556.64852445514555</v>
      </c>
      <c r="I355" s="201">
        <f t="shared" si="75"/>
        <v>5667.9449884960541</v>
      </c>
      <c r="J355" s="201">
        <f t="shared" si="76"/>
        <v>517.79658920798215</v>
      </c>
      <c r="K355" s="199">
        <f>K354+(inventory[[#This Row],[CO2_flux]]*Z355+inventory[[#This Row],[CH4_flux]]*AA355+inventory[[#This Row],[Gas1_flux]]*AB355+inventory[[#This Row],[Gas2_flux]]*AC355+inventory[[#This Row],[Gas3_flux]]*AD355+inventory[[#This Row],[Other_radfor]])/AGWP_CO2</f>
        <v>217.55715512859908</v>
      </c>
      <c r="L355" s="201">
        <f>L354+(inventory[[#This Row],[CO2_flux]]*AE355+inventory[[#This Row],[CH4_flux]]*AF355+inventory[[#This Row],[Gas1_flux]]*AG355+inventory[[#This Row],[Gas2_flux]]*AH355+inventory[[#This Row],[Gas3_flux]]*AI355+inventory[[#This Row],[Other_radfor]]*AJ355)/AGTP_CO2</f>
        <v>312.57320143698166</v>
      </c>
      <c r="N355" s="16">
        <v>2.433377771723097E-13</v>
      </c>
      <c r="O355" s="16">
        <v>2.6186858666636682E-12</v>
      </c>
      <c r="P355" s="16">
        <f t="shared" si="66"/>
        <v>4.0743841340977724E-11</v>
      </c>
      <c r="Q355" s="16">
        <f t="shared" si="77"/>
        <v>-3.5199999999999995E-12</v>
      </c>
      <c r="R355" s="182">
        <f t="shared" si="77"/>
        <v>-3.5199999999999995E-12</v>
      </c>
      <c r="S355" s="16">
        <v>5.083885719201914E-16</v>
      </c>
      <c r="T355" s="16">
        <v>1.2094002136636551E-15</v>
      </c>
      <c r="U355" s="24">
        <f t="shared" si="68"/>
        <v>3.7465013979277285E-14</v>
      </c>
      <c r="V355" s="24">
        <f t="shared" si="69"/>
        <v>-1.5764744889881705E-15</v>
      </c>
      <c r="W355" s="24">
        <f t="shared" si="70"/>
        <v>8.1922190129954411E-15</v>
      </c>
      <c r="Y355" s="16">
        <f t="shared" si="71"/>
        <v>0</v>
      </c>
      <c r="Z355" s="187" cm="1">
        <f t="array" ref="Z355">IF($A355&lt;=time_horizon,INDEX(N$7:N$507,time_horizon-$A355+1),0)</f>
        <v>0</v>
      </c>
      <c r="AA355" s="184" cm="1">
        <f t="array" ref="AA355">IF($A355&lt;=time_horizon,INDEX(O$7:O$507,time_horizon-$A355+1),0)</f>
        <v>0</v>
      </c>
      <c r="AB355" s="184" cm="1">
        <f t="array" ref="AB355">IF($A355&lt;=time_horizon,INDEX(P$7:P$507,time_horizon-$A355+1),0)</f>
        <v>0</v>
      </c>
      <c r="AC355" s="184" cm="1">
        <f t="array" ref="AC355">IF($A355&lt;=time_horizon,INDEX(Q$7:Q$507,time_horizon-$A355+1),0)</f>
        <v>0</v>
      </c>
      <c r="AD355" s="185" cm="1">
        <f t="array" ref="AD355">IF($A355&lt;=time_horizon,INDEX(R$7:R$507,time_horizon-$A355+1),0)</f>
        <v>0</v>
      </c>
      <c r="AE355" s="17" cm="1">
        <f t="array" ref="AE355">IF($A355&lt;=time_horizon,INDEX(S$7:S$507,time_horizon-$A355+1),0)</f>
        <v>0</v>
      </c>
      <c r="AF355" s="17" cm="1">
        <f t="array" ref="AF355">IF($A355&lt;=time_horizon,INDEX(T$7:T$507,time_horizon-$A355+1),0)</f>
        <v>0</v>
      </c>
      <c r="AG355" s="17" cm="1">
        <f t="array" ref="AG355">IF($A355&lt;=time_horizon,INDEX(U$7:U$507,time_horizon-$A355+1),0)</f>
        <v>0</v>
      </c>
      <c r="AH355" s="17" cm="1">
        <f t="array" ref="AH355">IF($A355&lt;=time_horizon,INDEX(V$7:V$507,time_horizon-$A355+1),0)</f>
        <v>0</v>
      </c>
      <c r="AI355" s="17" cm="1">
        <f t="array" ref="AI355">IF($A355&lt;=time_horizon,INDEX(W$7:W$507,time_horizon-$A355+1),0)</f>
        <v>0</v>
      </c>
      <c r="AJ355" s="17">
        <f t="shared" si="72"/>
        <v>8.0822163213617543E-2</v>
      </c>
    </row>
    <row r="356" spans="1:36" x14ac:dyDescent="0.2">
      <c r="A356" s="96">
        <v>349</v>
      </c>
      <c r="B356" s="3">
        <f>inventory[[#This Row],[Integrated_rad_forcing]]</f>
        <v>5.1983847076018544E-10</v>
      </c>
      <c r="C356" s="3">
        <f>inventory[[#This Row],[Temp_change]]</f>
        <v>2.8218229561005356E-13</v>
      </c>
      <c r="E356" s="118">
        <f>inventory[[#This Row],[CO2_net]]+inventory[[#This Row],[CH4_net]]*GWP_CH4+inventory[[#This Row],[gas1_net]]*GWP_gas1+inventory[[#This Row],[gas2_net]]*GWP_gas2+inventory[[#This Row],[gas3_net]]*GWP_gas3</f>
        <v>4918.8111920297824</v>
      </c>
      <c r="F356" s="118">
        <f>inventory[[#This Row],[CO2_net]]+inventory[[#This Row],[CH4_net]]*GTP_CH4+inventory[[#This Row],[gas1_net]]*GTP_gas1+inventory[[#This Row],[gas2_net]]*GTP_gas2+inventory[[#This Row],[gas3_net]]*GTP_gas3</f>
        <v>2570.9331000621351</v>
      </c>
      <c r="G356" s="199">
        <f t="shared" si="73"/>
        <v>2131.5283955115369</v>
      </c>
      <c r="H356" s="200">
        <f t="shared" si="74"/>
        <v>555.15792865806941</v>
      </c>
      <c r="I356" s="201">
        <f t="shared" si="75"/>
        <v>5668.2278459039189</v>
      </c>
      <c r="J356" s="201">
        <f t="shared" si="76"/>
        <v>516.31186562634718</v>
      </c>
      <c r="K356" s="199">
        <f>K355+(inventory[[#This Row],[CO2_flux]]*Z356+inventory[[#This Row],[CH4_flux]]*AA356+inventory[[#This Row],[Gas1_flux]]*AB356+inventory[[#This Row],[Gas2_flux]]*AC356+inventory[[#This Row],[Gas3_flux]]*AD356+inventory[[#This Row],[Other_radfor]])/AGWP_CO2</f>
        <v>217.55715512859908</v>
      </c>
      <c r="L356" s="201">
        <f>L355+(inventory[[#This Row],[CO2_flux]]*AE356+inventory[[#This Row],[CH4_flux]]*AF356+inventory[[#This Row],[Gas1_flux]]*AG356+inventory[[#This Row],[Gas2_flux]]*AH356+inventory[[#This Row],[Gas3_flux]]*AI356+inventory[[#This Row],[Other_radfor]]*AJ356)/AGTP_CO2</f>
        <v>312.57320143698166</v>
      </c>
      <c r="N356" s="16">
        <v>2.4388062193064594E-13</v>
      </c>
      <c r="O356" s="16">
        <v>2.6186858666637999E-12</v>
      </c>
      <c r="P356" s="16">
        <f t="shared" si="66"/>
        <v>4.0763869020430774E-11</v>
      </c>
      <c r="Q356" s="16">
        <f t="shared" si="77"/>
        <v>-3.5199999999999995E-12</v>
      </c>
      <c r="R356" s="182">
        <f t="shared" si="77"/>
        <v>-3.5199999999999995E-12</v>
      </c>
      <c r="S356" s="16">
        <v>5.0829193107652462E-16</v>
      </c>
      <c r="T356" s="16">
        <v>1.2064504584890936E-15</v>
      </c>
      <c r="U356" s="24">
        <f t="shared" si="68"/>
        <v>3.7315617963950842E-14</v>
      </c>
      <c r="V356" s="24">
        <f t="shared" si="69"/>
        <v>-1.5726294311673946E-15</v>
      </c>
      <c r="W356" s="24">
        <f t="shared" si="70"/>
        <v>8.1700307081877315E-15</v>
      </c>
      <c r="Y356" s="16">
        <f t="shared" si="71"/>
        <v>0</v>
      </c>
      <c r="Z356" s="187" cm="1">
        <f t="array" ref="Z356">IF($A356&lt;=time_horizon,INDEX(N$7:N$507,time_horizon-$A356+1),0)</f>
        <v>0</v>
      </c>
      <c r="AA356" s="184" cm="1">
        <f t="array" ref="AA356">IF($A356&lt;=time_horizon,INDEX(O$7:O$507,time_horizon-$A356+1),0)</f>
        <v>0</v>
      </c>
      <c r="AB356" s="184" cm="1">
        <f t="array" ref="AB356">IF($A356&lt;=time_horizon,INDEX(P$7:P$507,time_horizon-$A356+1),0)</f>
        <v>0</v>
      </c>
      <c r="AC356" s="184" cm="1">
        <f t="array" ref="AC356">IF($A356&lt;=time_horizon,INDEX(Q$7:Q$507,time_horizon-$A356+1),0)</f>
        <v>0</v>
      </c>
      <c r="AD356" s="185" cm="1">
        <f t="array" ref="AD356">IF($A356&lt;=time_horizon,INDEX(R$7:R$507,time_horizon-$A356+1),0)</f>
        <v>0</v>
      </c>
      <c r="AE356" s="17" cm="1">
        <f t="array" ref="AE356">IF($A356&lt;=time_horizon,INDEX(S$7:S$507,time_horizon-$A356+1),0)</f>
        <v>0</v>
      </c>
      <c r="AF356" s="17" cm="1">
        <f t="array" ref="AF356">IF($A356&lt;=time_horizon,INDEX(T$7:T$507,time_horizon-$A356+1),0)</f>
        <v>0</v>
      </c>
      <c r="AG356" s="17" cm="1">
        <f t="array" ref="AG356">IF($A356&lt;=time_horizon,INDEX(U$7:U$507,time_horizon-$A356+1),0)</f>
        <v>0</v>
      </c>
      <c r="AH356" s="17" cm="1">
        <f t="array" ref="AH356">IF($A356&lt;=time_horizon,INDEX(V$7:V$507,time_horizon-$A356+1),0)</f>
        <v>0</v>
      </c>
      <c r="AI356" s="17" cm="1">
        <f t="array" ref="AI356">IF($A356&lt;=time_horizon,INDEX(W$7:W$507,time_horizon-$A356+1),0)</f>
        <v>0</v>
      </c>
      <c r="AJ356" s="17">
        <f t="shared" si="72"/>
        <v>8.0822163213617543E-2</v>
      </c>
    </row>
    <row r="357" spans="1:36" x14ac:dyDescent="0.2">
      <c r="A357" s="96">
        <v>350</v>
      </c>
      <c r="B357" s="3">
        <f>inventory[[#This Row],[Integrated_rad_forcing]]</f>
        <v>5.1986414458392666E-10</v>
      </c>
      <c r="C357" s="3">
        <f>inventory[[#This Row],[Temp_change]]</f>
        <v>2.8137474747850778E-13</v>
      </c>
      <c r="E357" s="118">
        <f>inventory[[#This Row],[CO2_net]]+inventory[[#This Row],[CH4_net]]*GWP_CH4+inventory[[#This Row],[gas1_net]]*GWP_gas1+inventory[[#This Row],[gas2_net]]*GWP_gas2+inventory[[#This Row],[gas3_net]]*GWP_gas3</f>
        <v>4918.8111920297824</v>
      </c>
      <c r="F357" s="118">
        <f>inventory[[#This Row],[CO2_net]]+inventory[[#This Row],[CH4_net]]*GTP_CH4+inventory[[#This Row],[gas1_net]]*GTP_gas1+inventory[[#This Row],[gas2_net]]*GTP_gas2+inventory[[#This Row],[gas3_net]]*GTP_gas3</f>
        <v>2570.9331000621351</v>
      </c>
      <c r="G357" s="199">
        <f t="shared" si="73"/>
        <v>2126.9030632815579</v>
      </c>
      <c r="H357" s="200">
        <f t="shared" si="74"/>
        <v>553.67461343368541</v>
      </c>
      <c r="I357" s="201">
        <f t="shared" si="75"/>
        <v>5668.5077887916168</v>
      </c>
      <c r="J357" s="201">
        <f t="shared" si="76"/>
        <v>514.83428645547792</v>
      </c>
      <c r="K357" s="199">
        <f>K356+(inventory[[#This Row],[CO2_flux]]*Z357+inventory[[#This Row],[CH4_flux]]*AA357+inventory[[#This Row],[Gas1_flux]]*AB357+inventory[[#This Row],[Gas2_flux]]*AC357+inventory[[#This Row],[Gas3_flux]]*AD357+inventory[[#This Row],[Other_radfor]])/AGWP_CO2</f>
        <v>217.55715512859908</v>
      </c>
      <c r="L357" s="201">
        <f>L356+(inventory[[#This Row],[CO2_flux]]*AE357+inventory[[#This Row],[CH4_flux]]*AF357+inventory[[#This Row],[Gas1_flux]]*AG357+inventory[[#This Row],[Gas2_flux]]*AH357+inventory[[#This Row],[Gas3_flux]]*AI357+inventory[[#This Row],[Other_radfor]]*AJ357)/AGTP_CO2</f>
        <v>312.57320143698166</v>
      </c>
      <c r="N357" s="16">
        <v>2.4442305507888934E-13</v>
      </c>
      <c r="O357" s="16">
        <v>2.618685866663921E-12</v>
      </c>
      <c r="P357" s="16">
        <f t="shared" si="66"/>
        <v>4.078373186395024E-11</v>
      </c>
      <c r="Q357" s="16">
        <f t="shared" si="77"/>
        <v>-3.5199999999999995E-12</v>
      </c>
      <c r="R357" s="182">
        <f t="shared" si="77"/>
        <v>-3.5199999999999995E-12</v>
      </c>
      <c r="S357" s="16">
        <v>5.081951396209509E-16</v>
      </c>
      <c r="T357" s="16">
        <v>1.2035078978373231E-15</v>
      </c>
      <c r="U357" s="24">
        <f t="shared" si="68"/>
        <v>3.7167063840482618E-14</v>
      </c>
      <c r="V357" s="24">
        <f t="shared" si="69"/>
        <v>-1.5687937515317704E-15</v>
      </c>
      <c r="W357" s="24">
        <f t="shared" si="70"/>
        <v>8.147945031123825E-15</v>
      </c>
      <c r="Y357" s="16">
        <f t="shared" si="71"/>
        <v>0</v>
      </c>
      <c r="Z357" s="187" cm="1">
        <f t="array" ref="Z357">IF($A357&lt;=time_horizon,INDEX(N$7:N$507,time_horizon-$A357+1),0)</f>
        <v>0</v>
      </c>
      <c r="AA357" s="184" cm="1">
        <f t="array" ref="AA357">IF($A357&lt;=time_horizon,INDEX(O$7:O$507,time_horizon-$A357+1),0)</f>
        <v>0</v>
      </c>
      <c r="AB357" s="184" cm="1">
        <f t="array" ref="AB357">IF($A357&lt;=time_horizon,INDEX(P$7:P$507,time_horizon-$A357+1),0)</f>
        <v>0</v>
      </c>
      <c r="AC357" s="184" cm="1">
        <f t="array" ref="AC357">IF($A357&lt;=time_horizon,INDEX(Q$7:Q$507,time_horizon-$A357+1),0)</f>
        <v>0</v>
      </c>
      <c r="AD357" s="185" cm="1">
        <f t="array" ref="AD357">IF($A357&lt;=time_horizon,INDEX(R$7:R$507,time_horizon-$A357+1),0)</f>
        <v>0</v>
      </c>
      <c r="AE357" s="17" cm="1">
        <f t="array" ref="AE357">IF($A357&lt;=time_horizon,INDEX(S$7:S$507,time_horizon-$A357+1),0)</f>
        <v>0</v>
      </c>
      <c r="AF357" s="17" cm="1">
        <f t="array" ref="AF357">IF($A357&lt;=time_horizon,INDEX(T$7:T$507,time_horizon-$A357+1),0)</f>
        <v>0</v>
      </c>
      <c r="AG357" s="17" cm="1">
        <f t="array" ref="AG357">IF($A357&lt;=time_horizon,INDEX(U$7:U$507,time_horizon-$A357+1),0)</f>
        <v>0</v>
      </c>
      <c r="AH357" s="17" cm="1">
        <f t="array" ref="AH357">IF($A357&lt;=time_horizon,INDEX(V$7:V$507,time_horizon-$A357+1),0)</f>
        <v>0</v>
      </c>
      <c r="AI357" s="17" cm="1">
        <f t="array" ref="AI357">IF($A357&lt;=time_horizon,INDEX(W$7:W$507,time_horizon-$A357+1),0)</f>
        <v>0</v>
      </c>
      <c r="AJ357" s="17">
        <f t="shared" si="72"/>
        <v>8.0822163213617543E-2</v>
      </c>
    </row>
    <row r="358" spans="1:36" x14ac:dyDescent="0.2">
      <c r="A358" s="96">
        <v>351</v>
      </c>
      <c r="B358" s="3">
        <f>inventory[[#This Row],[Integrated_rad_forcing]]</f>
        <v>5.1988955470336707E-10</v>
      </c>
      <c r="C358" s="3">
        <f>inventory[[#This Row],[Temp_change]]</f>
        <v>2.8057105871858209E-13</v>
      </c>
      <c r="E358" s="118">
        <f>inventory[[#This Row],[CO2_net]]+inventory[[#This Row],[CH4_net]]*GWP_CH4+inventory[[#This Row],[gas1_net]]*GWP_gas1+inventory[[#This Row],[gas2_net]]*GWP_gas2+inventory[[#This Row],[gas3_net]]*GWP_gas3</f>
        <v>4918.8111920297824</v>
      </c>
      <c r="F358" s="118">
        <f>inventory[[#This Row],[CO2_net]]+inventory[[#This Row],[CH4_net]]*GTP_CH4+inventory[[#This Row],[gas1_net]]*GTP_gas1+inventory[[#This Row],[gas2_net]]*GTP_gas2+inventory[[#This Row],[gas3_net]]*GTP_gas3</f>
        <v>2570.9331000621351</v>
      </c>
      <c r="G358" s="199">
        <f t="shared" si="73"/>
        <v>2122.3006953518857</v>
      </c>
      <c r="H358" s="200">
        <f t="shared" si="74"/>
        <v>552.19849150854509</v>
      </c>
      <c r="I358" s="201">
        <f t="shared" si="75"/>
        <v>5668.7848562936988</v>
      </c>
      <c r="J358" s="201">
        <f t="shared" si="76"/>
        <v>513.36376881678962</v>
      </c>
      <c r="K358" s="199">
        <f>K357+(inventory[[#This Row],[CO2_flux]]*Z358+inventory[[#This Row],[CH4_flux]]*AA358+inventory[[#This Row],[Gas1_flux]]*AB358+inventory[[#This Row],[Gas2_flux]]*AC358+inventory[[#This Row],[Gas3_flux]]*AD358+inventory[[#This Row],[Other_radfor]])/AGWP_CO2</f>
        <v>217.55715512859908</v>
      </c>
      <c r="L358" s="201">
        <f>L357+(inventory[[#This Row],[CO2_flux]]*AE358+inventory[[#This Row],[CH4_flux]]*AF358+inventory[[#This Row],[Gas1_flux]]*AG358+inventory[[#This Row],[Gas2_flux]]*AH358+inventory[[#This Row],[Gas3_flux]]*AI358+inventory[[#This Row],[Other_radfor]]*AJ358)/AGTP_CO2</f>
        <v>312.57320143698166</v>
      </c>
      <c r="N358" s="16">
        <v>2.4496507768290927E-13</v>
      </c>
      <c r="O358" s="16">
        <v>2.6186858666640329E-12</v>
      </c>
      <c r="P358" s="16">
        <f t="shared" si="66"/>
        <v>4.0803431228202782E-11</v>
      </c>
      <c r="Q358" s="16">
        <f t="shared" si="77"/>
        <v>-3.5199999999999995E-12</v>
      </c>
      <c r="R358" s="182">
        <f t="shared" si="77"/>
        <v>-3.5199999999999995E-12</v>
      </c>
      <c r="S358" s="16">
        <v>5.0809819844326824E-16</v>
      </c>
      <c r="T358" s="16">
        <v>1.2005725141606163E-15</v>
      </c>
      <c r="U358" s="24">
        <f t="shared" si="68"/>
        <v>3.7019345625365261E-14</v>
      </c>
      <c r="V358" s="24">
        <f t="shared" si="69"/>
        <v>-1.5649674272076871E-15</v>
      </c>
      <c r="W358" s="24">
        <f t="shared" si="70"/>
        <v>8.1259606653828262E-15</v>
      </c>
      <c r="Y358" s="16">
        <f t="shared" si="71"/>
        <v>0</v>
      </c>
      <c r="Z358" s="187" cm="1">
        <f t="array" ref="Z358">IF($A358&lt;=time_horizon,INDEX(N$7:N$507,time_horizon-$A358+1),0)</f>
        <v>0</v>
      </c>
      <c r="AA358" s="184" cm="1">
        <f t="array" ref="AA358">IF($A358&lt;=time_horizon,INDEX(O$7:O$507,time_horizon-$A358+1),0)</f>
        <v>0</v>
      </c>
      <c r="AB358" s="184" cm="1">
        <f t="array" ref="AB358">IF($A358&lt;=time_horizon,INDEX(P$7:P$507,time_horizon-$A358+1),0)</f>
        <v>0</v>
      </c>
      <c r="AC358" s="184" cm="1">
        <f t="array" ref="AC358">IF($A358&lt;=time_horizon,INDEX(Q$7:Q$507,time_horizon-$A358+1),0)</f>
        <v>0</v>
      </c>
      <c r="AD358" s="185" cm="1">
        <f t="array" ref="AD358">IF($A358&lt;=time_horizon,INDEX(R$7:R$507,time_horizon-$A358+1),0)</f>
        <v>0</v>
      </c>
      <c r="AE358" s="17" cm="1">
        <f t="array" ref="AE358">IF($A358&lt;=time_horizon,INDEX(S$7:S$507,time_horizon-$A358+1),0)</f>
        <v>0</v>
      </c>
      <c r="AF358" s="17" cm="1">
        <f t="array" ref="AF358">IF($A358&lt;=time_horizon,INDEX(T$7:T$507,time_horizon-$A358+1),0)</f>
        <v>0</v>
      </c>
      <c r="AG358" s="17" cm="1">
        <f t="array" ref="AG358">IF($A358&lt;=time_horizon,INDEX(U$7:U$507,time_horizon-$A358+1),0)</f>
        <v>0</v>
      </c>
      <c r="AH358" s="17" cm="1">
        <f t="array" ref="AH358">IF($A358&lt;=time_horizon,INDEX(V$7:V$507,time_horizon-$A358+1),0)</f>
        <v>0</v>
      </c>
      <c r="AI358" s="17" cm="1">
        <f t="array" ref="AI358">IF($A358&lt;=time_horizon,INDEX(W$7:W$507,time_horizon-$A358+1),0)</f>
        <v>0</v>
      </c>
      <c r="AJ358" s="17">
        <f t="shared" si="72"/>
        <v>8.0822163213617543E-2</v>
      </c>
    </row>
    <row r="359" spans="1:36" x14ac:dyDescent="0.2">
      <c r="A359" s="96">
        <v>352</v>
      </c>
      <c r="B359" s="3">
        <f>inventory[[#This Row],[Integrated_rad_forcing]]</f>
        <v>5.1991470464739409E-10</v>
      </c>
      <c r="C359" s="3">
        <f>inventory[[#This Row],[Temp_change]]</f>
        <v>2.7977118487694617E-13</v>
      </c>
      <c r="E359" s="118">
        <f>inventory[[#This Row],[CO2_net]]+inventory[[#This Row],[CH4_net]]*GWP_CH4+inventory[[#This Row],[gas1_net]]*GWP_gas1+inventory[[#This Row],[gas2_net]]*GWP_gas2+inventory[[#This Row],[gas3_net]]*GWP_gas3</f>
        <v>4918.8111920297824</v>
      </c>
      <c r="F359" s="118">
        <f>inventory[[#This Row],[CO2_net]]+inventory[[#This Row],[CH4_net]]*GTP_CH4+inventory[[#This Row],[gas1_net]]*GTP_gas1+inventory[[#This Row],[gas2_net]]*GTP_gas2+inventory[[#This Row],[gas3_net]]*GTP_gas3</f>
        <v>2570.9331000621351</v>
      </c>
      <c r="G359" s="199">
        <f t="shared" si="73"/>
        <v>2117.7211217426311</v>
      </c>
      <c r="H359" s="200">
        <f t="shared" si="74"/>
        <v>550.72947721499042</v>
      </c>
      <c r="I359" s="201">
        <f t="shared" si="75"/>
        <v>5669.0590868885383</v>
      </c>
      <c r="J359" s="201">
        <f t="shared" si="76"/>
        <v>511.90023137356366</v>
      </c>
      <c r="K359" s="199">
        <f>K358+(inventory[[#This Row],[CO2_flux]]*Z359+inventory[[#This Row],[CH4_flux]]*AA359+inventory[[#This Row],[Gas1_flux]]*AB359+inventory[[#This Row],[Gas2_flux]]*AC359+inventory[[#This Row],[Gas3_flux]]*AD359+inventory[[#This Row],[Other_radfor]])/AGWP_CO2</f>
        <v>217.55715512859908</v>
      </c>
      <c r="L359" s="201">
        <f>L358+(inventory[[#This Row],[CO2_flux]]*AE359+inventory[[#This Row],[CH4_flux]]*AF359+inventory[[#This Row],[Gas1_flux]]*AG359+inventory[[#This Row],[Gas2_flux]]*AH359+inventory[[#This Row],[Gas3_flux]]*AI359+inventory[[#This Row],[Other_radfor]]*AJ359)/AGTP_CO2</f>
        <v>312.57320143698166</v>
      </c>
      <c r="N359" s="16">
        <v>2.4550669080523999E-13</v>
      </c>
      <c r="O359" s="16">
        <v>2.6186858666641363E-12</v>
      </c>
      <c r="P359" s="16">
        <f t="shared" si="66"/>
        <v>4.0822968458689158E-11</v>
      </c>
      <c r="Q359" s="16">
        <f t="shared" si="77"/>
        <v>-3.5199999999999995E-12</v>
      </c>
      <c r="R359" s="182">
        <f t="shared" si="77"/>
        <v>-3.5199999999999995E-12</v>
      </c>
      <c r="S359" s="16">
        <v>5.0800110844208685E-16</v>
      </c>
      <c r="T359" s="16">
        <v>1.1976442899540543E-15</v>
      </c>
      <c r="U359" s="24">
        <f t="shared" si="68"/>
        <v>3.6872457382031696E-14</v>
      </c>
      <c r="V359" s="24">
        <f t="shared" si="69"/>
        <v>-1.5611504353773233E-15</v>
      </c>
      <c r="W359" s="24">
        <f t="shared" si="70"/>
        <v>8.104076321184651E-15</v>
      </c>
      <c r="Y359" s="16">
        <f t="shared" si="71"/>
        <v>0</v>
      </c>
      <c r="Z359" s="187" cm="1">
        <f t="array" ref="Z359">IF($A359&lt;=time_horizon,INDEX(N$7:N$507,time_horizon-$A359+1),0)</f>
        <v>0</v>
      </c>
      <c r="AA359" s="184" cm="1">
        <f t="array" ref="AA359">IF($A359&lt;=time_horizon,INDEX(O$7:O$507,time_horizon-$A359+1),0)</f>
        <v>0</v>
      </c>
      <c r="AB359" s="184" cm="1">
        <f t="array" ref="AB359">IF($A359&lt;=time_horizon,INDEX(P$7:P$507,time_horizon-$A359+1),0)</f>
        <v>0</v>
      </c>
      <c r="AC359" s="184" cm="1">
        <f t="array" ref="AC359">IF($A359&lt;=time_horizon,INDEX(Q$7:Q$507,time_horizon-$A359+1),0)</f>
        <v>0</v>
      </c>
      <c r="AD359" s="185" cm="1">
        <f t="array" ref="AD359">IF($A359&lt;=time_horizon,INDEX(R$7:R$507,time_horizon-$A359+1),0)</f>
        <v>0</v>
      </c>
      <c r="AE359" s="17" cm="1">
        <f t="array" ref="AE359">IF($A359&lt;=time_horizon,INDEX(S$7:S$507,time_horizon-$A359+1),0)</f>
        <v>0</v>
      </c>
      <c r="AF359" s="17" cm="1">
        <f t="array" ref="AF359">IF($A359&lt;=time_horizon,INDEX(T$7:T$507,time_horizon-$A359+1),0)</f>
        <v>0</v>
      </c>
      <c r="AG359" s="17" cm="1">
        <f t="array" ref="AG359">IF($A359&lt;=time_horizon,INDEX(U$7:U$507,time_horizon-$A359+1),0)</f>
        <v>0</v>
      </c>
      <c r="AH359" s="17" cm="1">
        <f t="array" ref="AH359">IF($A359&lt;=time_horizon,INDEX(V$7:V$507,time_horizon-$A359+1),0)</f>
        <v>0</v>
      </c>
      <c r="AI359" s="17" cm="1">
        <f t="array" ref="AI359">IF($A359&lt;=time_horizon,INDEX(W$7:W$507,time_horizon-$A359+1),0)</f>
        <v>0</v>
      </c>
      <c r="AJ359" s="17">
        <f t="shared" si="72"/>
        <v>8.0822163213617543E-2</v>
      </c>
    </row>
    <row r="360" spans="1:36" x14ac:dyDescent="0.2">
      <c r="A360" s="96">
        <v>353</v>
      </c>
      <c r="B360" s="3">
        <f>inventory[[#This Row],[Integrated_rad_forcing]]</f>
        <v>5.1993959788588501E-10</v>
      </c>
      <c r="C360" s="3">
        <f>inventory[[#This Row],[Temp_change]]</f>
        <v>2.7897508232525046E-13</v>
      </c>
      <c r="E360" s="118">
        <f>inventory[[#This Row],[CO2_net]]+inventory[[#This Row],[CH4_net]]*GWP_CH4+inventory[[#This Row],[gas1_net]]*GWP_gas1+inventory[[#This Row],[gas2_net]]*GWP_gas2+inventory[[#This Row],[gas3_net]]*GWP_gas3</f>
        <v>4918.8111920297824</v>
      </c>
      <c r="F360" s="118">
        <f>inventory[[#This Row],[CO2_net]]+inventory[[#This Row],[CH4_net]]*GTP_CH4+inventory[[#This Row],[gas1_net]]*GTP_gas1+inventory[[#This Row],[gas2_net]]*GTP_gas2+inventory[[#This Row],[gas3_net]]*GTP_gas3</f>
        <v>2570.9331000621351</v>
      </c>
      <c r="G360" s="199">
        <f t="shared" si="73"/>
        <v>2113.1641740666473</v>
      </c>
      <c r="H360" s="200">
        <f t="shared" si="74"/>
        <v>549.26748645799535</v>
      </c>
      <c r="I360" s="201">
        <f t="shared" si="75"/>
        <v>5669.3305184110695</v>
      </c>
      <c r="J360" s="201">
        <f t="shared" si="76"/>
        <v>510.44359429855768</v>
      </c>
      <c r="K360" s="199">
        <f>K359+(inventory[[#This Row],[CO2_flux]]*Z360+inventory[[#This Row],[CH4_flux]]*AA360+inventory[[#This Row],[Gas1_flux]]*AB360+inventory[[#This Row],[Gas2_flux]]*AC360+inventory[[#This Row],[Gas3_flux]]*AD360+inventory[[#This Row],[Other_radfor]])/AGWP_CO2</f>
        <v>217.55715512859908</v>
      </c>
      <c r="L360" s="201">
        <f>L359+(inventory[[#This Row],[CO2_flux]]*AE360+inventory[[#This Row],[CH4_flux]]*AF360+inventory[[#This Row],[Gas1_flux]]*AG360+inventory[[#This Row],[Gas2_flux]]*AH360+inventory[[#This Row],[Gas3_flux]]*AI360+inventory[[#This Row],[Other_radfor]]*AJ360)/AGTP_CO2</f>
        <v>312.57320143698166</v>
      </c>
      <c r="N360" s="16">
        <v>2.4604789550510645E-13</v>
      </c>
      <c r="O360" s="16">
        <v>2.6186858666642316E-12</v>
      </c>
      <c r="P360" s="16">
        <f t="shared" si="66"/>
        <v>4.0842344889836081E-11</v>
      </c>
      <c r="Q360" s="16">
        <f t="shared" si="77"/>
        <v>-3.5199999999999995E-12</v>
      </c>
      <c r="R360" s="182">
        <f t="shared" si="77"/>
        <v>-3.5199999999999995E-12</v>
      </c>
      <c r="S360" s="16">
        <v>5.0790387052444767E-16</v>
      </c>
      <c r="T360" s="16">
        <v>1.194723207755421E-15</v>
      </c>
      <c r="U360" s="24">
        <f t="shared" si="68"/>
        <v>3.6726393220474498E-14</v>
      </c>
      <c r="V360" s="24">
        <f t="shared" si="69"/>
        <v>-1.5573427532785101E-15</v>
      </c>
      <c r="W360" s="24">
        <f t="shared" si="70"/>
        <v>8.0822907348101122E-15</v>
      </c>
      <c r="Y360" s="16">
        <f t="shared" si="71"/>
        <v>0</v>
      </c>
      <c r="Z360" s="187" cm="1">
        <f t="array" ref="Z360">IF($A360&lt;=time_horizon,INDEX(N$7:N$507,time_horizon-$A360+1),0)</f>
        <v>0</v>
      </c>
      <c r="AA360" s="184" cm="1">
        <f t="array" ref="AA360">IF($A360&lt;=time_horizon,INDEX(O$7:O$507,time_horizon-$A360+1),0)</f>
        <v>0</v>
      </c>
      <c r="AB360" s="184" cm="1">
        <f t="array" ref="AB360">IF($A360&lt;=time_horizon,INDEX(P$7:P$507,time_horizon-$A360+1),0)</f>
        <v>0</v>
      </c>
      <c r="AC360" s="184" cm="1">
        <f t="array" ref="AC360">IF($A360&lt;=time_horizon,INDEX(Q$7:Q$507,time_horizon-$A360+1),0)</f>
        <v>0</v>
      </c>
      <c r="AD360" s="185" cm="1">
        <f t="array" ref="AD360">IF($A360&lt;=time_horizon,INDEX(R$7:R$507,time_horizon-$A360+1),0)</f>
        <v>0</v>
      </c>
      <c r="AE360" s="17" cm="1">
        <f t="array" ref="AE360">IF($A360&lt;=time_horizon,INDEX(S$7:S$507,time_horizon-$A360+1),0)</f>
        <v>0</v>
      </c>
      <c r="AF360" s="17" cm="1">
        <f t="array" ref="AF360">IF($A360&lt;=time_horizon,INDEX(T$7:T$507,time_horizon-$A360+1),0)</f>
        <v>0</v>
      </c>
      <c r="AG360" s="17" cm="1">
        <f t="array" ref="AG360">IF($A360&lt;=time_horizon,INDEX(U$7:U$507,time_horizon-$A360+1),0)</f>
        <v>0</v>
      </c>
      <c r="AH360" s="17" cm="1">
        <f t="array" ref="AH360">IF($A360&lt;=time_horizon,INDEX(V$7:V$507,time_horizon-$A360+1),0)</f>
        <v>0</v>
      </c>
      <c r="AI360" s="17" cm="1">
        <f t="array" ref="AI360">IF($A360&lt;=time_horizon,INDEX(W$7:W$507,time_horizon-$A360+1),0)</f>
        <v>0</v>
      </c>
      <c r="AJ360" s="17">
        <f t="shared" si="72"/>
        <v>8.0822163213617543E-2</v>
      </c>
    </row>
    <row r="361" spans="1:36" x14ac:dyDescent="0.2">
      <c r="A361" s="96">
        <v>354</v>
      </c>
      <c r="B361" s="3">
        <f>inventory[[#This Row],[Integrated_rad_forcing]]</f>
        <v>5.199642378308515E-10</v>
      </c>
      <c r="C361" s="3">
        <f>inventory[[#This Row],[Temp_change]]</f>
        <v>2.7818270824280667E-13</v>
      </c>
      <c r="E361" s="118">
        <f>inventory[[#This Row],[CO2_net]]+inventory[[#This Row],[CH4_net]]*GWP_CH4+inventory[[#This Row],[gas1_net]]*GWP_gas1+inventory[[#This Row],[gas2_net]]*GWP_gas2+inventory[[#This Row],[gas3_net]]*GWP_gas3</f>
        <v>4918.8111920297824</v>
      </c>
      <c r="F361" s="118">
        <f>inventory[[#This Row],[CO2_net]]+inventory[[#This Row],[CH4_net]]*GTP_CH4+inventory[[#This Row],[gas1_net]]*GTP_gas1+inventory[[#This Row],[gas2_net]]*GTP_gas2+inventory[[#This Row],[gas3_net]]*GTP_gas3</f>
        <v>2570.9331000621351</v>
      </c>
      <c r="G361" s="199">
        <f t="shared" si="73"/>
        <v>2108.6296855123928</v>
      </c>
      <c r="H361" s="200">
        <f t="shared" si="74"/>
        <v>547.81243668271134</v>
      </c>
      <c r="I361" s="201">
        <f t="shared" si="75"/>
        <v>5669.5991880652728</v>
      </c>
      <c r="J361" s="201">
        <f t="shared" si="76"/>
        <v>508.99377924231521</v>
      </c>
      <c r="K361" s="199">
        <f>K360+(inventory[[#This Row],[CO2_flux]]*Z361+inventory[[#This Row],[CH4_flux]]*AA361+inventory[[#This Row],[Gas1_flux]]*AB361+inventory[[#This Row],[Gas2_flux]]*AC361+inventory[[#This Row],[Gas3_flux]]*AD361+inventory[[#This Row],[Other_radfor]])/AGWP_CO2</f>
        <v>217.55715512859908</v>
      </c>
      <c r="L361" s="201">
        <f>L360+(inventory[[#This Row],[CO2_flux]]*AE361+inventory[[#This Row],[CH4_flux]]*AF361+inventory[[#This Row],[Gas1_flux]]*AG361+inventory[[#This Row],[Gas2_flux]]*AH361+inventory[[#This Row],[Gas3_flux]]*AI361+inventory[[#This Row],[Other_radfor]]*AJ361)/AGTP_CO2</f>
        <v>312.57320143698166</v>
      </c>
      <c r="N361" s="16">
        <v>2.4658869283844935E-13</v>
      </c>
      <c r="O361" s="16">
        <v>2.6186858666643197E-12</v>
      </c>
      <c r="P361" s="16">
        <f t="shared" si="66"/>
        <v>4.0861561845087404E-11</v>
      </c>
      <c r="Q361" s="16">
        <f t="shared" si="77"/>
        <v>-3.5199999999999995E-12</v>
      </c>
      <c r="R361" s="182">
        <f t="shared" si="77"/>
        <v>-3.5199999999999995E-12</v>
      </c>
      <c r="S361" s="16">
        <v>5.0780648560545173E-16</v>
      </c>
      <c r="T361" s="16">
        <v>1.1918092501450998E-15</v>
      </c>
      <c r="U361" s="24">
        <f t="shared" si="68"/>
        <v>3.6581147296868297E-14</v>
      </c>
      <c r="V361" s="24">
        <f t="shared" si="69"/>
        <v>-1.5535443582045968E-15</v>
      </c>
      <c r="W361" s="24">
        <f t="shared" si="70"/>
        <v>8.0606026680337575E-15</v>
      </c>
      <c r="Y361" s="16">
        <f t="shared" si="71"/>
        <v>0</v>
      </c>
      <c r="Z361" s="187" cm="1">
        <f t="array" ref="Z361">IF($A361&lt;=time_horizon,INDEX(N$7:N$507,time_horizon-$A361+1),0)</f>
        <v>0</v>
      </c>
      <c r="AA361" s="184" cm="1">
        <f t="array" ref="AA361">IF($A361&lt;=time_horizon,INDEX(O$7:O$507,time_horizon-$A361+1),0)</f>
        <v>0</v>
      </c>
      <c r="AB361" s="184" cm="1">
        <f t="array" ref="AB361">IF($A361&lt;=time_horizon,INDEX(P$7:P$507,time_horizon-$A361+1),0)</f>
        <v>0</v>
      </c>
      <c r="AC361" s="184" cm="1">
        <f t="array" ref="AC361">IF($A361&lt;=time_horizon,INDEX(Q$7:Q$507,time_horizon-$A361+1),0)</f>
        <v>0</v>
      </c>
      <c r="AD361" s="185" cm="1">
        <f t="array" ref="AD361">IF($A361&lt;=time_horizon,INDEX(R$7:R$507,time_horizon-$A361+1),0)</f>
        <v>0</v>
      </c>
      <c r="AE361" s="17" cm="1">
        <f t="array" ref="AE361">IF($A361&lt;=time_horizon,INDEX(S$7:S$507,time_horizon-$A361+1),0)</f>
        <v>0</v>
      </c>
      <c r="AF361" s="17" cm="1">
        <f t="array" ref="AF361">IF($A361&lt;=time_horizon,INDEX(T$7:T$507,time_horizon-$A361+1),0)</f>
        <v>0</v>
      </c>
      <c r="AG361" s="17" cm="1">
        <f t="array" ref="AG361">IF($A361&lt;=time_horizon,INDEX(U$7:U$507,time_horizon-$A361+1),0)</f>
        <v>0</v>
      </c>
      <c r="AH361" s="17" cm="1">
        <f t="array" ref="AH361">IF($A361&lt;=time_horizon,INDEX(V$7:V$507,time_horizon-$A361+1),0)</f>
        <v>0</v>
      </c>
      <c r="AI361" s="17" cm="1">
        <f t="array" ref="AI361">IF($A361&lt;=time_horizon,INDEX(W$7:W$507,time_horizon-$A361+1),0)</f>
        <v>0</v>
      </c>
      <c r="AJ361" s="17">
        <f t="shared" si="72"/>
        <v>8.0822163213617543E-2</v>
      </c>
    </row>
    <row r="362" spans="1:36" x14ac:dyDescent="0.2">
      <c r="A362" s="96">
        <v>355</v>
      </c>
      <c r="B362" s="3">
        <f>inventory[[#This Row],[Integrated_rad_forcing]]</f>
        <v>5.1998862783756012E-10</v>
      </c>
      <c r="C362" s="3">
        <f>inventory[[#This Row],[Temp_change]]</f>
        <v>2.7739402059964324E-13</v>
      </c>
      <c r="E362" s="118">
        <f>inventory[[#This Row],[CO2_net]]+inventory[[#This Row],[CH4_net]]*GWP_CH4+inventory[[#This Row],[gas1_net]]*GWP_gas1+inventory[[#This Row],[gas2_net]]*GWP_gas2+inventory[[#This Row],[gas3_net]]*GWP_gas3</f>
        <v>4918.8111920297824</v>
      </c>
      <c r="F362" s="118">
        <f>inventory[[#This Row],[CO2_net]]+inventory[[#This Row],[CH4_net]]*GTP_CH4+inventory[[#This Row],[gas1_net]]*GTP_gas1+inventory[[#This Row],[gas2_net]]*GTP_gas2+inventory[[#This Row],[gas3_net]]*GTP_gas3</f>
        <v>2570.9331000621351</v>
      </c>
      <c r="G362" s="199">
        <f t="shared" si="73"/>
        <v>2104.1174908269836</v>
      </c>
      <c r="H362" s="200">
        <f t="shared" si="74"/>
        <v>546.36424684270673</v>
      </c>
      <c r="I362" s="201">
        <f t="shared" si="75"/>
        <v>5669.8651324363882</v>
      </c>
      <c r="J362" s="201">
        <f t="shared" si="76"/>
        <v>507.55070930216249</v>
      </c>
      <c r="K362" s="199">
        <f>K361+(inventory[[#This Row],[CO2_flux]]*Z362+inventory[[#This Row],[CH4_flux]]*AA362+inventory[[#This Row],[Gas1_flux]]*AB362+inventory[[#This Row],[Gas2_flux]]*AC362+inventory[[#This Row],[Gas3_flux]]*AD362+inventory[[#This Row],[Other_radfor]])/AGWP_CO2</f>
        <v>217.55715512859908</v>
      </c>
      <c r="L362" s="201">
        <f>L361+(inventory[[#This Row],[CO2_flux]]*AE362+inventory[[#This Row],[CH4_flux]]*AF362+inventory[[#This Row],[Gas1_flux]]*AG362+inventory[[#This Row],[Gas2_flux]]*AH362+inventory[[#This Row],[Gas3_flux]]*AI362+inventory[[#This Row],[Other_radfor]]*AJ362)/AGTP_CO2</f>
        <v>312.57320143698166</v>
      </c>
      <c r="N362" s="16">
        <v>2.4712908385794962E-13</v>
      </c>
      <c r="O362" s="16">
        <v>2.6186858666644009E-12</v>
      </c>
      <c r="P362" s="16">
        <f t="shared" si="66"/>
        <v>4.0880620636994504E-11</v>
      </c>
      <c r="Q362" s="16">
        <f t="shared" si="77"/>
        <v>-3.5199999999999995E-12</v>
      </c>
      <c r="R362" s="182">
        <f t="shared" si="77"/>
        <v>-3.5199999999999995E-12</v>
      </c>
      <c r="S362" s="16">
        <v>5.0770895460789995E-16</v>
      </c>
      <c r="T362" s="16">
        <v>1.1889023997459679E-15</v>
      </c>
      <c r="U362" s="24">
        <f t="shared" si="68"/>
        <v>3.6436713813195237E-14</v>
      </c>
      <c r="V362" s="24">
        <f t="shared" si="69"/>
        <v>-1.5497552275043143E-15</v>
      </c>
      <c r="W362" s="24">
        <f t="shared" si="70"/>
        <v>8.039010907569142E-15</v>
      </c>
      <c r="Y362" s="16">
        <f t="shared" si="71"/>
        <v>0</v>
      </c>
      <c r="Z362" s="187" cm="1">
        <f t="array" ref="Z362">IF($A362&lt;=time_horizon,INDEX(N$7:N$507,time_horizon-$A362+1),0)</f>
        <v>0</v>
      </c>
      <c r="AA362" s="184" cm="1">
        <f t="array" ref="AA362">IF($A362&lt;=time_horizon,INDEX(O$7:O$507,time_horizon-$A362+1),0)</f>
        <v>0</v>
      </c>
      <c r="AB362" s="184" cm="1">
        <f t="array" ref="AB362">IF($A362&lt;=time_horizon,INDEX(P$7:P$507,time_horizon-$A362+1),0)</f>
        <v>0</v>
      </c>
      <c r="AC362" s="184" cm="1">
        <f t="array" ref="AC362">IF($A362&lt;=time_horizon,INDEX(Q$7:Q$507,time_horizon-$A362+1),0)</f>
        <v>0</v>
      </c>
      <c r="AD362" s="185" cm="1">
        <f t="array" ref="AD362">IF($A362&lt;=time_horizon,INDEX(R$7:R$507,time_horizon-$A362+1),0)</f>
        <v>0</v>
      </c>
      <c r="AE362" s="17" cm="1">
        <f t="array" ref="AE362">IF($A362&lt;=time_horizon,INDEX(S$7:S$507,time_horizon-$A362+1),0)</f>
        <v>0</v>
      </c>
      <c r="AF362" s="17" cm="1">
        <f t="array" ref="AF362">IF($A362&lt;=time_horizon,INDEX(T$7:T$507,time_horizon-$A362+1),0)</f>
        <v>0</v>
      </c>
      <c r="AG362" s="17" cm="1">
        <f t="array" ref="AG362">IF($A362&lt;=time_horizon,INDEX(U$7:U$507,time_horizon-$A362+1),0)</f>
        <v>0</v>
      </c>
      <c r="AH362" s="17" cm="1">
        <f t="array" ref="AH362">IF($A362&lt;=time_horizon,INDEX(V$7:V$507,time_horizon-$A362+1),0)</f>
        <v>0</v>
      </c>
      <c r="AI362" s="17" cm="1">
        <f t="array" ref="AI362">IF($A362&lt;=time_horizon,INDEX(W$7:W$507,time_horizon-$A362+1),0)</f>
        <v>0</v>
      </c>
      <c r="AJ362" s="17">
        <f t="shared" si="72"/>
        <v>8.0822163213617543E-2</v>
      </c>
    </row>
    <row r="363" spans="1:36" x14ac:dyDescent="0.2">
      <c r="A363" s="96">
        <v>356</v>
      </c>
      <c r="B363" s="3">
        <f>inventory[[#This Row],[Integrated_rad_forcing]]</f>
        <v>5.2001277120562999E-10</v>
      </c>
      <c r="C363" s="3">
        <f>inventory[[#This Row],[Temp_change]]</f>
        <v>2.7660897813992852E-13</v>
      </c>
      <c r="E363" s="118">
        <f>inventory[[#This Row],[CO2_net]]+inventory[[#This Row],[CH4_net]]*GWP_CH4+inventory[[#This Row],[gas1_net]]*GWP_gas1+inventory[[#This Row],[gas2_net]]*GWP_gas2+inventory[[#This Row],[gas3_net]]*GWP_gas3</f>
        <v>4918.8111920297824</v>
      </c>
      <c r="F363" s="118">
        <f>inventory[[#This Row],[CO2_net]]+inventory[[#This Row],[CH4_net]]*GTP_CH4+inventory[[#This Row],[gas1_net]]*GTP_gas1+inventory[[#This Row],[gas2_net]]*GTP_gas2+inventory[[#This Row],[gas3_net]]*GTP_gas3</f>
        <v>2570.9331000621351</v>
      </c>
      <c r="G363" s="199">
        <f t="shared" si="73"/>
        <v>2099.6274262994389</v>
      </c>
      <c r="H363" s="200">
        <f t="shared" si="74"/>
        <v>544.92283736888362</v>
      </c>
      <c r="I363" s="201">
        <f t="shared" si="75"/>
        <v>5670.1283875028848</v>
      </c>
      <c r="J363" s="201">
        <f t="shared" si="76"/>
        <v>506.11430899187752</v>
      </c>
      <c r="K363" s="199">
        <f>K362+(inventory[[#This Row],[CO2_flux]]*Z363+inventory[[#This Row],[CH4_flux]]*AA363+inventory[[#This Row],[Gas1_flux]]*AB363+inventory[[#This Row],[Gas2_flux]]*AC363+inventory[[#This Row],[Gas3_flux]]*AD363+inventory[[#This Row],[Other_radfor]])/AGWP_CO2</f>
        <v>217.55715512859908</v>
      </c>
      <c r="L363" s="201">
        <f>L362+(inventory[[#This Row],[CO2_flux]]*AE363+inventory[[#This Row],[CH4_flux]]*AF363+inventory[[#This Row],[Gas1_flux]]*AG363+inventory[[#This Row],[Gas2_flux]]*AH363+inventory[[#This Row],[Gas3_flux]]*AI363+inventory[[#This Row],[Other_radfor]]*AJ363)/AGTP_CO2</f>
        <v>312.57320143698166</v>
      </c>
      <c r="N363" s="16">
        <v>2.4766906961305252E-13</v>
      </c>
      <c r="O363" s="16">
        <v>2.6186858666644756E-12</v>
      </c>
      <c r="P363" s="16">
        <f t="shared" si="66"/>
        <v>4.0899522567305917E-11</v>
      </c>
      <c r="Q363" s="16">
        <f t="shared" si="77"/>
        <v>-3.5199999999999995E-12</v>
      </c>
      <c r="R363" s="182">
        <f t="shared" si="77"/>
        <v>-3.5199999999999995E-12</v>
      </c>
      <c r="S363" s="16">
        <v>5.0761127846194315E-16</v>
      </c>
      <c r="T363" s="16">
        <v>1.1860026392232925E-15</v>
      </c>
      <c r="U363" s="24">
        <f t="shared" si="68"/>
        <v>3.6293087016873592E-14</v>
      </c>
      <c r="V363" s="24">
        <f t="shared" si="69"/>
        <v>-1.5459753385816407E-15</v>
      </c>
      <c r="W363" s="24">
        <f t="shared" si="70"/>
        <v>8.0175142645262879E-15</v>
      </c>
      <c r="Y363" s="16">
        <f t="shared" si="71"/>
        <v>0</v>
      </c>
      <c r="Z363" s="187" cm="1">
        <f t="array" ref="Z363">IF($A363&lt;=time_horizon,INDEX(N$7:N$507,time_horizon-$A363+1),0)</f>
        <v>0</v>
      </c>
      <c r="AA363" s="184" cm="1">
        <f t="array" ref="AA363">IF($A363&lt;=time_horizon,INDEX(O$7:O$507,time_horizon-$A363+1),0)</f>
        <v>0</v>
      </c>
      <c r="AB363" s="184" cm="1">
        <f t="array" ref="AB363">IF($A363&lt;=time_horizon,INDEX(P$7:P$507,time_horizon-$A363+1),0)</f>
        <v>0</v>
      </c>
      <c r="AC363" s="184" cm="1">
        <f t="array" ref="AC363">IF($A363&lt;=time_horizon,INDEX(Q$7:Q$507,time_horizon-$A363+1),0)</f>
        <v>0</v>
      </c>
      <c r="AD363" s="185" cm="1">
        <f t="array" ref="AD363">IF($A363&lt;=time_horizon,INDEX(R$7:R$507,time_horizon-$A363+1),0)</f>
        <v>0</v>
      </c>
      <c r="AE363" s="17" cm="1">
        <f t="array" ref="AE363">IF($A363&lt;=time_horizon,INDEX(S$7:S$507,time_horizon-$A363+1),0)</f>
        <v>0</v>
      </c>
      <c r="AF363" s="17" cm="1">
        <f t="array" ref="AF363">IF($A363&lt;=time_horizon,INDEX(T$7:T$507,time_horizon-$A363+1),0)</f>
        <v>0</v>
      </c>
      <c r="AG363" s="17" cm="1">
        <f t="array" ref="AG363">IF($A363&lt;=time_horizon,INDEX(U$7:U$507,time_horizon-$A363+1),0)</f>
        <v>0</v>
      </c>
      <c r="AH363" s="17" cm="1">
        <f t="array" ref="AH363">IF($A363&lt;=time_horizon,INDEX(V$7:V$507,time_horizon-$A363+1),0)</f>
        <v>0</v>
      </c>
      <c r="AI363" s="17" cm="1">
        <f t="array" ref="AI363">IF($A363&lt;=time_horizon,INDEX(W$7:W$507,time_horizon-$A363+1),0)</f>
        <v>0</v>
      </c>
      <c r="AJ363" s="17">
        <f t="shared" si="72"/>
        <v>8.0822163213617543E-2</v>
      </c>
    </row>
    <row r="364" spans="1:36" x14ac:dyDescent="0.2">
      <c r="A364" s="96">
        <v>357</v>
      </c>
      <c r="B364" s="3">
        <f>inventory[[#This Row],[Integrated_rad_forcing]]</f>
        <v>5.2003667118010658E-10</v>
      </c>
      <c r="C364" s="3">
        <f>inventory[[#This Row],[Temp_change]]</f>
        <v>2.7582754036575132E-13</v>
      </c>
      <c r="E364" s="118">
        <f>inventory[[#This Row],[CO2_net]]+inventory[[#This Row],[CH4_net]]*GWP_CH4+inventory[[#This Row],[gas1_net]]*GWP_gas1+inventory[[#This Row],[gas2_net]]*GWP_gas2+inventory[[#This Row],[gas3_net]]*GWP_gas3</f>
        <v>4918.8111920297824</v>
      </c>
      <c r="F364" s="118">
        <f>inventory[[#This Row],[CO2_net]]+inventory[[#This Row],[CH4_net]]*GTP_CH4+inventory[[#This Row],[gas1_net]]*GTP_gas1+inventory[[#This Row],[gas2_net]]*GTP_gas2+inventory[[#This Row],[gas3_net]]*GTP_gas3</f>
        <v>2570.9331000621351</v>
      </c>
      <c r="G364" s="199">
        <f t="shared" si="73"/>
        <v>2095.159329744115</v>
      </c>
      <c r="H364" s="200">
        <f t="shared" si="74"/>
        <v>543.48813013905385</v>
      </c>
      <c r="I364" s="201">
        <f t="shared" si="75"/>
        <v>5670.388988648172</v>
      </c>
      <c r="J364" s="201">
        <f t="shared" si="76"/>
        <v>504.68450421201322</v>
      </c>
      <c r="K364" s="199">
        <f>K363+(inventory[[#This Row],[CO2_flux]]*Z364+inventory[[#This Row],[CH4_flux]]*AA364+inventory[[#This Row],[Gas1_flux]]*AB364+inventory[[#This Row],[Gas2_flux]]*AC364+inventory[[#This Row],[Gas3_flux]]*AD364+inventory[[#This Row],[Other_radfor]])/AGWP_CO2</f>
        <v>217.55715512859908</v>
      </c>
      <c r="L364" s="201">
        <f>L363+(inventory[[#This Row],[CO2_flux]]*AE364+inventory[[#This Row],[CH4_flux]]*AF364+inventory[[#This Row],[Gas1_flux]]*AG364+inventory[[#This Row],[Gas2_flux]]*AH364+inventory[[#This Row],[Gas3_flux]]*AI364+inventory[[#This Row],[Other_radfor]]*AJ364)/AGTP_CO2</f>
        <v>312.57320143698166</v>
      </c>
      <c r="N364" s="16">
        <v>2.4820865114999127E-13</v>
      </c>
      <c r="O364" s="16">
        <v>2.6186858666645447E-12</v>
      </c>
      <c r="P364" s="16">
        <f t="shared" si="66"/>
        <v>4.0918268927056262E-11</v>
      </c>
      <c r="Q364" s="16">
        <f t="shared" si="77"/>
        <v>-3.5199999999999995E-12</v>
      </c>
      <c r="R364" s="182">
        <f t="shared" si="77"/>
        <v>-3.5199999999999995E-12</v>
      </c>
      <c r="S364" s="16">
        <v>5.0751345810474206E-16</v>
      </c>
      <c r="T364" s="16">
        <v>1.1831099512846265E-15</v>
      </c>
      <c r="U364" s="24">
        <f t="shared" si="68"/>
        <v>3.615026120038935E-14</v>
      </c>
      <c r="V364" s="24">
        <f t="shared" si="69"/>
        <v>-1.542204668895666E-15</v>
      </c>
      <c r="W364" s="24">
        <f t="shared" si="70"/>
        <v>7.9961115738810602E-15</v>
      </c>
      <c r="Y364" s="16">
        <f t="shared" si="71"/>
        <v>0</v>
      </c>
      <c r="Z364" s="187" cm="1">
        <f t="array" ref="Z364">IF($A364&lt;=time_horizon,INDEX(N$7:N$507,time_horizon-$A364+1),0)</f>
        <v>0</v>
      </c>
      <c r="AA364" s="184" cm="1">
        <f t="array" ref="AA364">IF($A364&lt;=time_horizon,INDEX(O$7:O$507,time_horizon-$A364+1),0)</f>
        <v>0</v>
      </c>
      <c r="AB364" s="184" cm="1">
        <f t="array" ref="AB364">IF($A364&lt;=time_horizon,INDEX(P$7:P$507,time_horizon-$A364+1),0)</f>
        <v>0</v>
      </c>
      <c r="AC364" s="184" cm="1">
        <f t="array" ref="AC364">IF($A364&lt;=time_horizon,INDEX(Q$7:Q$507,time_horizon-$A364+1),0)</f>
        <v>0</v>
      </c>
      <c r="AD364" s="185" cm="1">
        <f t="array" ref="AD364">IF($A364&lt;=time_horizon,INDEX(R$7:R$507,time_horizon-$A364+1),0)</f>
        <v>0</v>
      </c>
      <c r="AE364" s="17" cm="1">
        <f t="array" ref="AE364">IF($A364&lt;=time_horizon,INDEX(S$7:S$507,time_horizon-$A364+1),0)</f>
        <v>0</v>
      </c>
      <c r="AF364" s="17" cm="1">
        <f t="array" ref="AF364">IF($A364&lt;=time_horizon,INDEX(T$7:T$507,time_horizon-$A364+1),0)</f>
        <v>0</v>
      </c>
      <c r="AG364" s="17" cm="1">
        <f t="array" ref="AG364">IF($A364&lt;=time_horizon,INDEX(U$7:U$507,time_horizon-$A364+1),0)</f>
        <v>0</v>
      </c>
      <c r="AH364" s="17" cm="1">
        <f t="array" ref="AH364">IF($A364&lt;=time_horizon,INDEX(V$7:V$507,time_horizon-$A364+1),0)</f>
        <v>0</v>
      </c>
      <c r="AI364" s="17" cm="1">
        <f t="array" ref="AI364">IF($A364&lt;=time_horizon,INDEX(W$7:W$507,time_horizon-$A364+1),0)</f>
        <v>0</v>
      </c>
      <c r="AJ364" s="17">
        <f t="shared" si="72"/>
        <v>8.0822163213617543E-2</v>
      </c>
    </row>
    <row r="365" spans="1:36" x14ac:dyDescent="0.2">
      <c r="A365" s="96">
        <v>358</v>
      </c>
      <c r="B365" s="3">
        <f>inventory[[#This Row],[Integrated_rad_forcing]]</f>
        <v>5.2006033095251386E-10</v>
      </c>
      <c r="C365" s="3">
        <f>inventory[[#This Row],[Temp_change]]</f>
        <v>2.7504966752125343E-13</v>
      </c>
      <c r="E365" s="118">
        <f>inventory[[#This Row],[CO2_net]]+inventory[[#This Row],[CH4_net]]*GWP_CH4+inventory[[#This Row],[gas1_net]]*GWP_gas1+inventory[[#This Row],[gas2_net]]*GWP_gas2+inventory[[#This Row],[gas3_net]]*GWP_gas3</f>
        <v>4918.8111920297824</v>
      </c>
      <c r="F365" s="118">
        <f>inventory[[#This Row],[CO2_net]]+inventory[[#This Row],[CH4_net]]*GTP_CH4+inventory[[#This Row],[gas1_net]]*GTP_gas1+inventory[[#This Row],[gas2_net]]*GTP_gas2+inventory[[#This Row],[gas3_net]]*GTP_gas3</f>
        <v>2570.9331000621351</v>
      </c>
      <c r="G365" s="199">
        <f t="shared" si="73"/>
        <v>2090.7130404843283</v>
      </c>
      <c r="H365" s="200">
        <f t="shared" si="74"/>
        <v>542.06004844816653</v>
      </c>
      <c r="I365" s="201">
        <f t="shared" si="75"/>
        <v>5670.64697067207</v>
      </c>
      <c r="J365" s="201">
        <f t="shared" si="76"/>
        <v>503.26122222086457</v>
      </c>
      <c r="K365" s="199">
        <f>K364+(inventory[[#This Row],[CO2_flux]]*Z365+inventory[[#This Row],[CH4_flux]]*AA365+inventory[[#This Row],[Gas1_flux]]*AB365+inventory[[#This Row],[Gas2_flux]]*AC365+inventory[[#This Row],[Gas3_flux]]*AD365+inventory[[#This Row],[Other_radfor]])/AGWP_CO2</f>
        <v>217.55715512859908</v>
      </c>
      <c r="L365" s="201">
        <f>L364+(inventory[[#This Row],[CO2_flux]]*AE365+inventory[[#This Row],[CH4_flux]]*AF365+inventory[[#This Row],[Gas1_flux]]*AG365+inventory[[#This Row],[Gas2_flux]]*AH365+inventory[[#This Row],[Gas3_flux]]*AI365+inventory[[#This Row],[Other_radfor]]*AJ365)/AGTP_CO2</f>
        <v>312.57320143698166</v>
      </c>
      <c r="N365" s="16">
        <v>2.4874782951181013E-13</v>
      </c>
      <c r="O365" s="16">
        <v>2.6186858666646085E-12</v>
      </c>
      <c r="P365" s="16">
        <f t="shared" si="66"/>
        <v>4.093686099665443E-11</v>
      </c>
      <c r="Q365" s="16">
        <f t="shared" si="77"/>
        <v>-3.5199999999999995E-12</v>
      </c>
      <c r="R365" s="182">
        <f t="shared" si="77"/>
        <v>-3.5199999999999995E-12</v>
      </c>
      <c r="S365" s="16">
        <v>5.0741549448013701E-16</v>
      </c>
      <c r="T365" s="16">
        <v>1.1802243186797057E-15</v>
      </c>
      <c r="U365" s="24">
        <f t="shared" si="68"/>
        <v>3.6008230700930833E-14</v>
      </c>
      <c r="V365" s="24">
        <f t="shared" si="69"/>
        <v>-1.5384431959604581E-15</v>
      </c>
      <c r="W365" s="24">
        <f t="shared" si="70"/>
        <v>7.9748016939561688E-15</v>
      </c>
      <c r="Y365" s="16">
        <f t="shared" si="71"/>
        <v>0</v>
      </c>
      <c r="Z365" s="187" cm="1">
        <f t="array" ref="Z365">IF($A365&lt;=time_horizon,INDEX(N$7:N$507,time_horizon-$A365+1),0)</f>
        <v>0</v>
      </c>
      <c r="AA365" s="184" cm="1">
        <f t="array" ref="AA365">IF($A365&lt;=time_horizon,INDEX(O$7:O$507,time_horizon-$A365+1),0)</f>
        <v>0</v>
      </c>
      <c r="AB365" s="184" cm="1">
        <f t="array" ref="AB365">IF($A365&lt;=time_horizon,INDEX(P$7:P$507,time_horizon-$A365+1),0)</f>
        <v>0</v>
      </c>
      <c r="AC365" s="184" cm="1">
        <f t="array" ref="AC365">IF($A365&lt;=time_horizon,INDEX(Q$7:Q$507,time_horizon-$A365+1),0)</f>
        <v>0</v>
      </c>
      <c r="AD365" s="185" cm="1">
        <f t="array" ref="AD365">IF($A365&lt;=time_horizon,INDEX(R$7:R$507,time_horizon-$A365+1),0)</f>
        <v>0</v>
      </c>
      <c r="AE365" s="17" cm="1">
        <f t="array" ref="AE365">IF($A365&lt;=time_horizon,INDEX(S$7:S$507,time_horizon-$A365+1),0)</f>
        <v>0</v>
      </c>
      <c r="AF365" s="17" cm="1">
        <f t="array" ref="AF365">IF($A365&lt;=time_horizon,INDEX(T$7:T$507,time_horizon-$A365+1),0)</f>
        <v>0</v>
      </c>
      <c r="AG365" s="17" cm="1">
        <f t="array" ref="AG365">IF($A365&lt;=time_horizon,INDEX(U$7:U$507,time_horizon-$A365+1),0)</f>
        <v>0</v>
      </c>
      <c r="AH365" s="17" cm="1">
        <f t="array" ref="AH365">IF($A365&lt;=time_horizon,INDEX(V$7:V$507,time_horizon-$A365+1),0)</f>
        <v>0</v>
      </c>
      <c r="AI365" s="17" cm="1">
        <f t="array" ref="AI365">IF($A365&lt;=time_horizon,INDEX(W$7:W$507,time_horizon-$A365+1),0)</f>
        <v>0</v>
      </c>
      <c r="AJ365" s="17">
        <f t="shared" si="72"/>
        <v>8.0822163213617543E-2</v>
      </c>
    </row>
    <row r="366" spans="1:36" x14ac:dyDescent="0.2">
      <c r="A366" s="96">
        <v>359</v>
      </c>
      <c r="B366" s="3">
        <f>inventory[[#This Row],[Integrated_rad_forcing]]</f>
        <v>5.2008375366188492E-10</v>
      </c>
      <c r="C366" s="3">
        <f>inventory[[#This Row],[Temp_change]]</f>
        <v>2.742753205771055E-13</v>
      </c>
      <c r="E366" s="118">
        <f>inventory[[#This Row],[CO2_net]]+inventory[[#This Row],[CH4_net]]*GWP_CH4+inventory[[#This Row],[gas1_net]]*GWP_gas1+inventory[[#This Row],[gas2_net]]*GWP_gas2+inventory[[#This Row],[gas3_net]]*GWP_gas3</f>
        <v>4918.8111920297824</v>
      </c>
      <c r="F366" s="118">
        <f>inventory[[#This Row],[CO2_net]]+inventory[[#This Row],[CH4_net]]*GTP_CH4+inventory[[#This Row],[gas1_net]]*GTP_gas1+inventory[[#This Row],[gas2_net]]*GTP_gas2+inventory[[#This Row],[gas3_net]]*GTP_gas3</f>
        <v>2570.9331000621351</v>
      </c>
      <c r="G366" s="199">
        <f t="shared" si="73"/>
        <v>2086.2883993361638</v>
      </c>
      <c r="H366" s="200">
        <f t="shared" si="74"/>
        <v>540.63851697916789</v>
      </c>
      <c r="I366" s="201">
        <f t="shared" si="75"/>
        <v>5670.9023678020467</v>
      </c>
      <c r="J366" s="201">
        <f t="shared" si="76"/>
        <v>501.84439160606382</v>
      </c>
      <c r="K366" s="199">
        <f>K365+(inventory[[#This Row],[CO2_flux]]*Z366+inventory[[#This Row],[CH4_flux]]*AA366+inventory[[#This Row],[Gas1_flux]]*AB366+inventory[[#This Row],[Gas2_flux]]*AC366+inventory[[#This Row],[Gas3_flux]]*AD366+inventory[[#This Row],[Other_radfor]])/AGWP_CO2</f>
        <v>217.55715512859908</v>
      </c>
      <c r="L366" s="201">
        <f>L365+(inventory[[#This Row],[CO2_flux]]*AE366+inventory[[#This Row],[CH4_flux]]*AF366+inventory[[#This Row],[Gas1_flux]]*AG366+inventory[[#This Row],[Gas2_flux]]*AH366+inventory[[#This Row],[Gas3_flux]]*AI366+inventory[[#This Row],[Other_radfor]]*AJ366)/AGTP_CO2</f>
        <v>312.57320143698166</v>
      </c>
      <c r="N366" s="16">
        <v>2.4928660573838708E-13</v>
      </c>
      <c r="O366" s="16">
        <v>2.618685866664667E-12</v>
      </c>
      <c r="P366" s="16">
        <f t="shared" si="66"/>
        <v>4.0955300045971009E-11</v>
      </c>
      <c r="Q366" s="16">
        <f t="shared" si="77"/>
        <v>-3.5199999999999995E-12</v>
      </c>
      <c r="R366" s="182">
        <f t="shared" si="77"/>
        <v>-3.5199999999999995E-12</v>
      </c>
      <c r="S366" s="16">
        <v>5.0731738853832713E-16</v>
      </c>
      <c r="T366" s="16">
        <v>1.1773457242003442E-15</v>
      </c>
      <c r="U366" s="24">
        <f t="shared" si="68"/>
        <v>3.5866989900026378E-14</v>
      </c>
      <c r="V366" s="24">
        <f t="shared" si="69"/>
        <v>-1.5346908973449288E-15</v>
      </c>
      <c r="W366" s="24">
        <f t="shared" si="70"/>
        <v>7.9535835059135888E-15</v>
      </c>
      <c r="Y366" s="16">
        <f t="shared" si="71"/>
        <v>0</v>
      </c>
      <c r="Z366" s="187" cm="1">
        <f t="array" ref="Z366">IF($A366&lt;=time_horizon,INDEX(N$7:N$507,time_horizon-$A366+1),0)</f>
        <v>0</v>
      </c>
      <c r="AA366" s="184" cm="1">
        <f t="array" ref="AA366">IF($A366&lt;=time_horizon,INDEX(O$7:O$507,time_horizon-$A366+1),0)</f>
        <v>0</v>
      </c>
      <c r="AB366" s="184" cm="1">
        <f t="array" ref="AB366">IF($A366&lt;=time_horizon,INDEX(P$7:P$507,time_horizon-$A366+1),0)</f>
        <v>0</v>
      </c>
      <c r="AC366" s="184" cm="1">
        <f t="array" ref="AC366">IF($A366&lt;=time_horizon,INDEX(Q$7:Q$507,time_horizon-$A366+1),0)</f>
        <v>0</v>
      </c>
      <c r="AD366" s="185" cm="1">
        <f t="array" ref="AD366">IF($A366&lt;=time_horizon,INDEX(R$7:R$507,time_horizon-$A366+1),0)</f>
        <v>0</v>
      </c>
      <c r="AE366" s="17" cm="1">
        <f t="array" ref="AE366">IF($A366&lt;=time_horizon,INDEX(S$7:S$507,time_horizon-$A366+1),0)</f>
        <v>0</v>
      </c>
      <c r="AF366" s="17" cm="1">
        <f t="array" ref="AF366">IF($A366&lt;=time_horizon,INDEX(T$7:T$507,time_horizon-$A366+1),0)</f>
        <v>0</v>
      </c>
      <c r="AG366" s="17" cm="1">
        <f t="array" ref="AG366">IF($A366&lt;=time_horizon,INDEX(U$7:U$507,time_horizon-$A366+1),0)</f>
        <v>0</v>
      </c>
      <c r="AH366" s="17" cm="1">
        <f t="array" ref="AH366">IF($A366&lt;=time_horizon,INDEX(V$7:V$507,time_horizon-$A366+1),0)</f>
        <v>0</v>
      </c>
      <c r="AI366" s="17" cm="1">
        <f t="array" ref="AI366">IF($A366&lt;=time_horizon,INDEX(W$7:W$507,time_horizon-$A366+1),0)</f>
        <v>0</v>
      </c>
      <c r="AJ366" s="17">
        <f t="shared" si="72"/>
        <v>8.0822163213617543E-2</v>
      </c>
    </row>
    <row r="367" spans="1:36" x14ac:dyDescent="0.2">
      <c r="A367" s="96">
        <v>360</v>
      </c>
      <c r="B367" s="3">
        <f>inventory[[#This Row],[Integrated_rad_forcing]]</f>
        <v>5.2010694239576961E-10</v>
      </c>
      <c r="C367" s="3">
        <f>inventory[[#This Row],[Temp_change]]</f>
        <v>2.7350446121531782E-13</v>
      </c>
      <c r="E367" s="118">
        <f>inventory[[#This Row],[CO2_net]]+inventory[[#This Row],[CH4_net]]*GWP_CH4+inventory[[#This Row],[gas1_net]]*GWP_gas1+inventory[[#This Row],[gas2_net]]*GWP_gas2+inventory[[#This Row],[gas3_net]]*GWP_gas3</f>
        <v>4918.8111920297824</v>
      </c>
      <c r="F367" s="118">
        <f>inventory[[#This Row],[CO2_net]]+inventory[[#This Row],[CH4_net]]*GTP_CH4+inventory[[#This Row],[gas1_net]]*GTP_gas1+inventory[[#This Row],[gas2_net]]*GTP_gas2+inventory[[#This Row],[gas3_net]]*GTP_gas3</f>
        <v>2570.9331000621351</v>
      </c>
      <c r="G367" s="199">
        <f t="shared" si="73"/>
        <v>2081.8852485924663</v>
      </c>
      <c r="H367" s="200">
        <f t="shared" si="74"/>
        <v>539.22346177448208</v>
      </c>
      <c r="I367" s="201">
        <f t="shared" si="75"/>
        <v>5671.1552137042054</v>
      </c>
      <c r="J367" s="201">
        <f t="shared" si="76"/>
        <v>500.43394225678878</v>
      </c>
      <c r="K367" s="199">
        <f>K366+(inventory[[#This Row],[CO2_flux]]*Z367+inventory[[#This Row],[CH4_flux]]*AA367+inventory[[#This Row],[Gas1_flux]]*AB367+inventory[[#This Row],[Gas2_flux]]*AC367+inventory[[#This Row],[Gas3_flux]]*AD367+inventory[[#This Row],[Other_radfor]])/AGWP_CO2</f>
        <v>217.55715512859908</v>
      </c>
      <c r="L367" s="201">
        <f>L366+(inventory[[#This Row],[CO2_flux]]*AE367+inventory[[#This Row],[CH4_flux]]*AF367+inventory[[#This Row],[Gas1_flux]]*AG367+inventory[[#This Row],[Gas2_flux]]*AH367+inventory[[#This Row],[Gas3_flux]]*AI367+inventory[[#This Row],[Other_radfor]]*AJ367)/AGTP_CO2</f>
        <v>312.57320143698166</v>
      </c>
      <c r="N367" s="16">
        <v>2.4982498086645587E-13</v>
      </c>
      <c r="O367" s="16">
        <v>2.6186858666647212E-12</v>
      </c>
      <c r="P367" s="16">
        <f t="shared" si="66"/>
        <v>4.0973587334425061E-11</v>
      </c>
      <c r="Q367" s="16">
        <f t="shared" ref="Q367:R386" si="78">A_gas2*life_gas2*(1-EXP(-$A367/life_gas2))</f>
        <v>-3.5199999999999995E-12</v>
      </c>
      <c r="R367" s="182">
        <f t="shared" si="78"/>
        <v>-3.5199999999999995E-12</v>
      </c>
      <c r="S367" s="16">
        <v>5.0721914123555856E-16</v>
      </c>
      <c r="T367" s="16">
        <v>1.1744741506803331E-15</v>
      </c>
      <c r="U367" s="24">
        <f t="shared" si="68"/>
        <v>3.572653322318487E-14</v>
      </c>
      <c r="V367" s="24">
        <f t="shared" si="69"/>
        <v>-1.5309477506726997E-15</v>
      </c>
      <c r="W367" s="24">
        <f t="shared" si="70"/>
        <v>7.9324559132581047E-15</v>
      </c>
      <c r="Y367" s="16">
        <f t="shared" si="71"/>
        <v>0</v>
      </c>
      <c r="Z367" s="187" cm="1">
        <f t="array" ref="Z367">IF($A367&lt;=time_horizon,INDEX(N$7:N$507,time_horizon-$A367+1),0)</f>
        <v>0</v>
      </c>
      <c r="AA367" s="184" cm="1">
        <f t="array" ref="AA367">IF($A367&lt;=time_horizon,INDEX(O$7:O$507,time_horizon-$A367+1),0)</f>
        <v>0</v>
      </c>
      <c r="AB367" s="184" cm="1">
        <f t="array" ref="AB367">IF($A367&lt;=time_horizon,INDEX(P$7:P$507,time_horizon-$A367+1),0)</f>
        <v>0</v>
      </c>
      <c r="AC367" s="184" cm="1">
        <f t="array" ref="AC367">IF($A367&lt;=time_horizon,INDEX(Q$7:Q$507,time_horizon-$A367+1),0)</f>
        <v>0</v>
      </c>
      <c r="AD367" s="185" cm="1">
        <f t="array" ref="AD367">IF($A367&lt;=time_horizon,INDEX(R$7:R$507,time_horizon-$A367+1),0)</f>
        <v>0</v>
      </c>
      <c r="AE367" s="17" cm="1">
        <f t="array" ref="AE367">IF($A367&lt;=time_horizon,INDEX(S$7:S$507,time_horizon-$A367+1),0)</f>
        <v>0</v>
      </c>
      <c r="AF367" s="17" cm="1">
        <f t="array" ref="AF367">IF($A367&lt;=time_horizon,INDEX(T$7:T$507,time_horizon-$A367+1),0)</f>
        <v>0</v>
      </c>
      <c r="AG367" s="17" cm="1">
        <f t="array" ref="AG367">IF($A367&lt;=time_horizon,INDEX(U$7:U$507,time_horizon-$A367+1),0)</f>
        <v>0</v>
      </c>
      <c r="AH367" s="17" cm="1">
        <f t="array" ref="AH367">IF($A367&lt;=time_horizon,INDEX(V$7:V$507,time_horizon-$A367+1),0)</f>
        <v>0</v>
      </c>
      <c r="AI367" s="17" cm="1">
        <f t="array" ref="AI367">IF($A367&lt;=time_horizon,INDEX(W$7:W$507,time_horizon-$A367+1),0)</f>
        <v>0</v>
      </c>
      <c r="AJ367" s="17">
        <f t="shared" si="72"/>
        <v>8.0822163213617543E-2</v>
      </c>
    </row>
    <row r="368" spans="1:36" x14ac:dyDescent="0.2">
      <c r="A368" s="96">
        <v>361</v>
      </c>
      <c r="B368" s="3">
        <f>inventory[[#This Row],[Integrated_rad_forcing]]</f>
        <v>5.2012990019122308E-10</v>
      </c>
      <c r="C368" s="3">
        <f>inventory[[#This Row],[Temp_change]]</f>
        <v>2.7273705181438076E-13</v>
      </c>
      <c r="E368" s="118">
        <f>inventory[[#This Row],[CO2_net]]+inventory[[#This Row],[CH4_net]]*GWP_CH4+inventory[[#This Row],[gas1_net]]*GWP_gas1+inventory[[#This Row],[gas2_net]]*GWP_gas2+inventory[[#This Row],[gas3_net]]*GWP_gas3</f>
        <v>4918.8111920297824</v>
      </c>
      <c r="F368" s="118">
        <f>inventory[[#This Row],[CO2_net]]+inventory[[#This Row],[CH4_net]]*GTP_CH4+inventory[[#This Row],[gas1_net]]*GTP_gas1+inventory[[#This Row],[gas2_net]]*GTP_gas2+inventory[[#This Row],[gas3_net]]*GTP_gas3</f>
        <v>2570.9331000621351</v>
      </c>
      <c r="G368" s="199">
        <f t="shared" si="73"/>
        <v>2077.5034320070154</v>
      </c>
      <c r="H368" s="200">
        <f t="shared" si="74"/>
        <v>537.81481020809952</v>
      </c>
      <c r="I368" s="201">
        <f t="shared" si="75"/>
        <v>5671.4055414940667</v>
      </c>
      <c r="J368" s="201">
        <f t="shared" si="76"/>
        <v>499.0298053365741</v>
      </c>
      <c r="K368" s="199">
        <f>K367+(inventory[[#This Row],[CO2_flux]]*Z368+inventory[[#This Row],[CH4_flux]]*AA368+inventory[[#This Row],[Gas1_flux]]*AB368+inventory[[#This Row],[Gas2_flux]]*AC368+inventory[[#This Row],[Gas3_flux]]*AD368+inventory[[#This Row],[Other_radfor]])/AGWP_CO2</f>
        <v>217.55715512859908</v>
      </c>
      <c r="L368" s="201">
        <f>L367+(inventory[[#This Row],[CO2_flux]]*AE368+inventory[[#This Row],[CH4_flux]]*AF368+inventory[[#This Row],[Gas1_flux]]*AG368+inventory[[#This Row],[Gas2_flux]]*AH368+inventory[[#This Row],[Gas3_flux]]*AI368+inventory[[#This Row],[Other_radfor]]*AJ368)/AGTP_CO2</f>
        <v>312.57320143698166</v>
      </c>
      <c r="N368" s="16">
        <v>2.5036295592962791E-13</v>
      </c>
      <c r="O368" s="16">
        <v>2.6186858666647712E-12</v>
      </c>
      <c r="P368" s="16">
        <f t="shared" si="66"/>
        <v>4.0991724111070089E-11</v>
      </c>
      <c r="Q368" s="16">
        <f t="shared" si="78"/>
        <v>-3.5199999999999995E-12</v>
      </c>
      <c r="R368" s="182">
        <f t="shared" si="78"/>
        <v>-3.5199999999999995E-12</v>
      </c>
      <c r="S368" s="16">
        <v>5.0712075353382175E-16</v>
      </c>
      <c r="T368" s="16">
        <v>1.1716095809953364E-15</v>
      </c>
      <c r="U368" s="24">
        <f t="shared" si="68"/>
        <v>3.5586855139539291E-14</v>
      </c>
      <c r="V368" s="24">
        <f t="shared" si="69"/>
        <v>-1.5272137336219692E-15</v>
      </c>
      <c r="W368" s="24">
        <f t="shared" si="70"/>
        <v>7.9114178413517572E-15</v>
      </c>
      <c r="Y368" s="16">
        <f t="shared" si="71"/>
        <v>0</v>
      </c>
      <c r="Z368" s="187" cm="1">
        <f t="array" ref="Z368">IF($A368&lt;=time_horizon,INDEX(N$7:N$507,time_horizon-$A368+1),0)</f>
        <v>0</v>
      </c>
      <c r="AA368" s="184" cm="1">
        <f t="array" ref="AA368">IF($A368&lt;=time_horizon,INDEX(O$7:O$507,time_horizon-$A368+1),0)</f>
        <v>0</v>
      </c>
      <c r="AB368" s="184" cm="1">
        <f t="array" ref="AB368">IF($A368&lt;=time_horizon,INDEX(P$7:P$507,time_horizon-$A368+1),0)</f>
        <v>0</v>
      </c>
      <c r="AC368" s="184" cm="1">
        <f t="array" ref="AC368">IF($A368&lt;=time_horizon,INDEX(Q$7:Q$507,time_horizon-$A368+1),0)</f>
        <v>0</v>
      </c>
      <c r="AD368" s="185" cm="1">
        <f t="array" ref="AD368">IF($A368&lt;=time_horizon,INDEX(R$7:R$507,time_horizon-$A368+1),0)</f>
        <v>0</v>
      </c>
      <c r="AE368" s="17" cm="1">
        <f t="array" ref="AE368">IF($A368&lt;=time_horizon,INDEX(S$7:S$507,time_horizon-$A368+1),0)</f>
        <v>0</v>
      </c>
      <c r="AF368" s="17" cm="1">
        <f t="array" ref="AF368">IF($A368&lt;=time_horizon,INDEX(T$7:T$507,time_horizon-$A368+1),0)</f>
        <v>0</v>
      </c>
      <c r="AG368" s="17" cm="1">
        <f t="array" ref="AG368">IF($A368&lt;=time_horizon,INDEX(U$7:U$507,time_horizon-$A368+1),0)</f>
        <v>0</v>
      </c>
      <c r="AH368" s="17" cm="1">
        <f t="array" ref="AH368">IF($A368&lt;=time_horizon,INDEX(V$7:V$507,time_horizon-$A368+1),0)</f>
        <v>0</v>
      </c>
      <c r="AI368" s="17" cm="1">
        <f t="array" ref="AI368">IF($A368&lt;=time_horizon,INDEX(W$7:W$507,time_horizon-$A368+1),0)</f>
        <v>0</v>
      </c>
      <c r="AJ368" s="17">
        <f t="shared" si="72"/>
        <v>8.0822163213617543E-2</v>
      </c>
    </row>
    <row r="369" spans="1:36" x14ac:dyDescent="0.2">
      <c r="A369" s="96">
        <v>362</v>
      </c>
      <c r="B369" s="3">
        <f>inventory[[#This Row],[Integrated_rad_forcing]]</f>
        <v>5.201526300357724E-10</v>
      </c>
      <c r="C369" s="3">
        <f>inventory[[#This Row],[Temp_change]]</f>
        <v>2.719730554347253E-13</v>
      </c>
      <c r="E369" s="118">
        <f>inventory[[#This Row],[CO2_net]]+inventory[[#This Row],[CH4_net]]*GWP_CH4+inventory[[#This Row],[gas1_net]]*GWP_gas1+inventory[[#This Row],[gas2_net]]*GWP_gas2+inventory[[#This Row],[gas3_net]]*GWP_gas3</f>
        <v>4918.8111920297824</v>
      </c>
      <c r="F369" s="118">
        <f>inventory[[#This Row],[CO2_net]]+inventory[[#This Row],[CH4_net]]*GTP_CH4+inventory[[#This Row],[gas1_net]]*GTP_gas1+inventory[[#This Row],[gas2_net]]*GTP_gas2+inventory[[#This Row],[gas3_net]]*GTP_gas3</f>
        <v>2570.9331000621351</v>
      </c>
      <c r="G369" s="199">
        <f t="shared" si="73"/>
        <v>2073.1427947788761</v>
      </c>
      <c r="H369" s="200">
        <f t="shared" si="74"/>
        <v>536.41249095825947</v>
      </c>
      <c r="I369" s="201">
        <f t="shared" si="75"/>
        <v>5671.6533837471015</v>
      </c>
      <c r="J369" s="201">
        <f t="shared" si="76"/>
        <v>497.63191325670817</v>
      </c>
      <c r="K369" s="199">
        <f>K368+(inventory[[#This Row],[CO2_flux]]*Z369+inventory[[#This Row],[CH4_flux]]*AA369+inventory[[#This Row],[Gas1_flux]]*AB369+inventory[[#This Row],[Gas2_flux]]*AC369+inventory[[#This Row],[Gas3_flux]]*AD369+inventory[[#This Row],[Other_radfor]])/AGWP_CO2</f>
        <v>217.55715512859908</v>
      </c>
      <c r="L369" s="201">
        <f>L368+(inventory[[#This Row],[CO2_flux]]*AE369+inventory[[#This Row],[CH4_flux]]*AF369+inventory[[#This Row],[Gas1_flux]]*AG369+inventory[[#This Row],[Gas2_flux]]*AH369+inventory[[#This Row],[Gas3_flux]]*AI369+inventory[[#This Row],[Other_radfor]]*AJ369)/AGTP_CO2</f>
        <v>312.57320143698166</v>
      </c>
      <c r="N369" s="16">
        <v>2.5090053195841363E-13</v>
      </c>
      <c r="O369" s="16">
        <v>2.6186858666648173E-12</v>
      </c>
      <c r="P369" s="16">
        <f t="shared" si="66"/>
        <v>4.100971161467939E-11</v>
      </c>
      <c r="Q369" s="16">
        <f t="shared" si="78"/>
        <v>-3.5199999999999995E-12</v>
      </c>
      <c r="R369" s="182">
        <f t="shared" si="78"/>
        <v>-3.5199999999999995E-12</v>
      </c>
      <c r="S369" s="16">
        <v>5.0702222640055686E-16</v>
      </c>
      <c r="T369" s="16">
        <v>1.1687519980627885E-15</v>
      </c>
      <c r="U369" s="24">
        <f t="shared" si="68"/>
        <v>3.5447950161493238E-14</v>
      </c>
      <c r="V369" s="24">
        <f t="shared" si="69"/>
        <v>-1.5234888239253786E-15</v>
      </c>
      <c r="W369" s="24">
        <f t="shared" si="70"/>
        <v>7.8904682369389508E-15</v>
      </c>
      <c r="Y369" s="16">
        <f t="shared" si="71"/>
        <v>0</v>
      </c>
      <c r="Z369" s="187" cm="1">
        <f t="array" ref="Z369">IF($A369&lt;=time_horizon,INDEX(N$7:N$507,time_horizon-$A369+1),0)</f>
        <v>0</v>
      </c>
      <c r="AA369" s="184" cm="1">
        <f t="array" ref="AA369">IF($A369&lt;=time_horizon,INDEX(O$7:O$507,time_horizon-$A369+1),0)</f>
        <v>0</v>
      </c>
      <c r="AB369" s="184" cm="1">
        <f t="array" ref="AB369">IF($A369&lt;=time_horizon,INDEX(P$7:P$507,time_horizon-$A369+1),0)</f>
        <v>0</v>
      </c>
      <c r="AC369" s="184" cm="1">
        <f t="array" ref="AC369">IF($A369&lt;=time_horizon,INDEX(Q$7:Q$507,time_horizon-$A369+1),0)</f>
        <v>0</v>
      </c>
      <c r="AD369" s="185" cm="1">
        <f t="array" ref="AD369">IF($A369&lt;=time_horizon,INDEX(R$7:R$507,time_horizon-$A369+1),0)</f>
        <v>0</v>
      </c>
      <c r="AE369" s="17" cm="1">
        <f t="array" ref="AE369">IF($A369&lt;=time_horizon,INDEX(S$7:S$507,time_horizon-$A369+1),0)</f>
        <v>0</v>
      </c>
      <c r="AF369" s="17" cm="1">
        <f t="array" ref="AF369">IF($A369&lt;=time_horizon,INDEX(T$7:T$507,time_horizon-$A369+1),0)</f>
        <v>0</v>
      </c>
      <c r="AG369" s="17" cm="1">
        <f t="array" ref="AG369">IF($A369&lt;=time_horizon,INDEX(U$7:U$507,time_horizon-$A369+1),0)</f>
        <v>0</v>
      </c>
      <c r="AH369" s="17" cm="1">
        <f t="array" ref="AH369">IF($A369&lt;=time_horizon,INDEX(V$7:V$507,time_horizon-$A369+1),0)</f>
        <v>0</v>
      </c>
      <c r="AI369" s="17" cm="1">
        <f t="array" ref="AI369">IF($A369&lt;=time_horizon,INDEX(W$7:W$507,time_horizon-$A369+1),0)</f>
        <v>0</v>
      </c>
      <c r="AJ369" s="17">
        <f t="shared" si="72"/>
        <v>8.0822163213617543E-2</v>
      </c>
    </row>
    <row r="370" spans="1:36" x14ac:dyDescent="0.2">
      <c r="A370" s="96">
        <v>363</v>
      </c>
      <c r="B370" s="3">
        <f>inventory[[#This Row],[Integrated_rad_forcing]]</f>
        <v>5.2017513486836382E-10</v>
      </c>
      <c r="C370" s="3">
        <f>inventory[[#This Row],[Temp_change]]</f>
        <v>2.7121243580449876E-13</v>
      </c>
      <c r="E370" s="118">
        <f>inventory[[#This Row],[CO2_net]]+inventory[[#This Row],[CH4_net]]*GWP_CH4+inventory[[#This Row],[gas1_net]]*GWP_gas1+inventory[[#This Row],[gas2_net]]*GWP_gas2+inventory[[#This Row],[gas3_net]]*GWP_gas3</f>
        <v>4918.8111920297824</v>
      </c>
      <c r="F370" s="118">
        <f>inventory[[#This Row],[CO2_net]]+inventory[[#This Row],[CH4_net]]*GTP_CH4+inventory[[#This Row],[gas1_net]]*GTP_gas1+inventory[[#This Row],[gas2_net]]*GTP_gas2+inventory[[#This Row],[gas3_net]]*GTP_gas3</f>
        <v>2570.9331000621351</v>
      </c>
      <c r="G370" s="199">
        <f t="shared" si="73"/>
        <v>2068.8031835369352</v>
      </c>
      <c r="H370" s="200">
        <f t="shared" si="74"/>
        <v>535.01643398071337</v>
      </c>
      <c r="I370" s="201">
        <f t="shared" si="75"/>
        <v>5671.8987725090674</v>
      </c>
      <c r="J370" s="201">
        <f t="shared" si="76"/>
        <v>496.24019965020688</v>
      </c>
      <c r="K370" s="199">
        <f>K369+(inventory[[#This Row],[CO2_flux]]*Z370+inventory[[#This Row],[CH4_flux]]*AA370+inventory[[#This Row],[Gas1_flux]]*AB370+inventory[[#This Row],[Gas2_flux]]*AC370+inventory[[#This Row],[Gas3_flux]]*AD370+inventory[[#This Row],[Other_radfor]])/AGWP_CO2</f>
        <v>217.55715512859908</v>
      </c>
      <c r="L370" s="201">
        <f>L369+(inventory[[#This Row],[CO2_flux]]*AE370+inventory[[#This Row],[CH4_flux]]*AF370+inventory[[#This Row],[Gas1_flux]]*AG370+inventory[[#This Row],[Gas2_flux]]*AH370+inventory[[#This Row],[Gas3_flux]]*AI370+inventory[[#This Row],[Other_radfor]]*AJ370)/AGTP_CO2</f>
        <v>312.57320143698166</v>
      </c>
      <c r="N370" s="16">
        <v>2.5143770998024325E-13</v>
      </c>
      <c r="O370" s="16">
        <v>2.6186858666648597E-12</v>
      </c>
      <c r="P370" s="16">
        <f t="shared" si="66"/>
        <v>4.1027551073830672E-11</v>
      </c>
      <c r="Q370" s="16">
        <f t="shared" si="78"/>
        <v>-3.5199999999999995E-12</v>
      </c>
      <c r="R370" s="182">
        <f t="shared" si="78"/>
        <v>-3.5199999999999995E-12</v>
      </c>
      <c r="S370" s="16">
        <v>5.0692356080836876E-16</v>
      </c>
      <c r="T370" s="16">
        <v>1.165901384841793E-15</v>
      </c>
      <c r="U370" s="24">
        <f t="shared" si="68"/>
        <v>3.5309812844370168E-14</v>
      </c>
      <c r="V370" s="24">
        <f t="shared" si="69"/>
        <v>-1.5197729993698799E-15</v>
      </c>
      <c r="W370" s="24">
        <f t="shared" si="70"/>
        <v>7.8696060676819815E-15</v>
      </c>
      <c r="Y370" s="16">
        <f t="shared" si="71"/>
        <v>0</v>
      </c>
      <c r="Z370" s="187" cm="1">
        <f t="array" ref="Z370">IF($A370&lt;=time_horizon,INDEX(N$7:N$507,time_horizon-$A370+1),0)</f>
        <v>0</v>
      </c>
      <c r="AA370" s="184" cm="1">
        <f t="array" ref="AA370">IF($A370&lt;=time_horizon,INDEX(O$7:O$507,time_horizon-$A370+1),0)</f>
        <v>0</v>
      </c>
      <c r="AB370" s="184" cm="1">
        <f t="array" ref="AB370">IF($A370&lt;=time_horizon,INDEX(P$7:P$507,time_horizon-$A370+1),0)</f>
        <v>0</v>
      </c>
      <c r="AC370" s="184" cm="1">
        <f t="array" ref="AC370">IF($A370&lt;=time_horizon,INDEX(Q$7:Q$507,time_horizon-$A370+1),0)</f>
        <v>0</v>
      </c>
      <c r="AD370" s="185" cm="1">
        <f t="array" ref="AD370">IF($A370&lt;=time_horizon,INDEX(R$7:R$507,time_horizon-$A370+1),0)</f>
        <v>0</v>
      </c>
      <c r="AE370" s="17" cm="1">
        <f t="array" ref="AE370">IF($A370&lt;=time_horizon,INDEX(S$7:S$507,time_horizon-$A370+1),0)</f>
        <v>0</v>
      </c>
      <c r="AF370" s="17" cm="1">
        <f t="array" ref="AF370">IF($A370&lt;=time_horizon,INDEX(T$7:T$507,time_horizon-$A370+1),0)</f>
        <v>0</v>
      </c>
      <c r="AG370" s="17" cm="1">
        <f t="array" ref="AG370">IF($A370&lt;=time_horizon,INDEX(U$7:U$507,time_horizon-$A370+1),0)</f>
        <v>0</v>
      </c>
      <c r="AH370" s="17" cm="1">
        <f t="array" ref="AH370">IF($A370&lt;=time_horizon,INDEX(V$7:V$507,time_horizon-$A370+1),0)</f>
        <v>0</v>
      </c>
      <c r="AI370" s="17" cm="1">
        <f t="array" ref="AI370">IF($A370&lt;=time_horizon,INDEX(W$7:W$507,time_horizon-$A370+1),0)</f>
        <v>0</v>
      </c>
      <c r="AJ370" s="17">
        <f t="shared" si="72"/>
        <v>8.0822163213617543E-2</v>
      </c>
    </row>
    <row r="371" spans="1:36" x14ac:dyDescent="0.2">
      <c r="A371" s="96">
        <v>364</v>
      </c>
      <c r="B371" s="3">
        <f>inventory[[#This Row],[Integrated_rad_forcing]]</f>
        <v>5.2019741758029002E-10</v>
      </c>
      <c r="C371" s="3">
        <f>inventory[[#This Row],[Temp_change]]</f>
        <v>2.7045515730564748E-13</v>
      </c>
      <c r="E371" s="118">
        <f>inventory[[#This Row],[CO2_net]]+inventory[[#This Row],[CH4_net]]*GWP_CH4+inventory[[#This Row],[gas1_net]]*GWP_gas1+inventory[[#This Row],[gas2_net]]*GWP_gas2+inventory[[#This Row],[gas3_net]]*GWP_gas3</f>
        <v>4918.8111920297824</v>
      </c>
      <c r="F371" s="118">
        <f>inventory[[#This Row],[CO2_net]]+inventory[[#This Row],[CH4_net]]*GTP_CH4+inventory[[#This Row],[gas1_net]]*GTP_gas1+inventory[[#This Row],[gas2_net]]*GTP_gas2+inventory[[#This Row],[gas3_net]]*GTP_gas3</f>
        <v>2570.9331000621351</v>
      </c>
      <c r="G371" s="199">
        <f t="shared" si="73"/>
        <v>2064.4844463246036</v>
      </c>
      <c r="H371" s="200">
        <f t="shared" si="74"/>
        <v>533.62657048255812</v>
      </c>
      <c r="I371" s="201">
        <f t="shared" si="75"/>
        <v>5672.1417393061138</v>
      </c>
      <c r="J371" s="201">
        <f t="shared" si="76"/>
        <v>494.85459934634889</v>
      </c>
      <c r="K371" s="199">
        <f>K370+(inventory[[#This Row],[CO2_flux]]*Z371+inventory[[#This Row],[CH4_flux]]*AA371+inventory[[#This Row],[Gas1_flux]]*AB371+inventory[[#This Row],[Gas2_flux]]*AC371+inventory[[#This Row],[Gas3_flux]]*AD371+inventory[[#This Row],[Other_radfor]])/AGWP_CO2</f>
        <v>217.55715512859908</v>
      </c>
      <c r="L371" s="201">
        <f>L370+(inventory[[#This Row],[CO2_flux]]*AE371+inventory[[#This Row],[CH4_flux]]*AF371+inventory[[#This Row],[Gas1_flux]]*AG371+inventory[[#This Row],[Gas2_flux]]*AH371+inventory[[#This Row],[Gas3_flux]]*AI371+inventory[[#This Row],[Other_radfor]]*AJ371)/AGTP_CO2</f>
        <v>312.57320143698166</v>
      </c>
      <c r="N371" s="16">
        <v>2.519744910194873E-13</v>
      </c>
      <c r="O371" s="16">
        <v>2.6186858666648989E-12</v>
      </c>
      <c r="P371" s="16">
        <f t="shared" si="66"/>
        <v>4.1045243706989922E-11</v>
      </c>
      <c r="Q371" s="16">
        <f t="shared" si="78"/>
        <v>-3.5199999999999995E-12</v>
      </c>
      <c r="R371" s="182">
        <f t="shared" si="78"/>
        <v>-3.5199999999999995E-12</v>
      </c>
      <c r="S371" s="16">
        <v>5.0682475773474898E-16</v>
      </c>
      <c r="T371" s="16">
        <v>1.1630577243330193E-15</v>
      </c>
      <c r="U371" s="24">
        <f t="shared" si="68"/>
        <v>3.517243778606575E-14</v>
      </c>
      <c r="V371" s="24">
        <f t="shared" si="69"/>
        <v>-1.5160662377966039E-15</v>
      </c>
      <c r="W371" s="24">
        <f t="shared" si="70"/>
        <v>7.8488303217067606E-15</v>
      </c>
      <c r="Y371" s="16">
        <f t="shared" si="71"/>
        <v>0</v>
      </c>
      <c r="Z371" s="187" cm="1">
        <f t="array" ref="Z371">IF($A371&lt;=time_horizon,INDEX(N$7:N$507,time_horizon-$A371+1),0)</f>
        <v>0</v>
      </c>
      <c r="AA371" s="184" cm="1">
        <f t="array" ref="AA371">IF($A371&lt;=time_horizon,INDEX(O$7:O$507,time_horizon-$A371+1),0)</f>
        <v>0</v>
      </c>
      <c r="AB371" s="184" cm="1">
        <f t="array" ref="AB371">IF($A371&lt;=time_horizon,INDEX(P$7:P$507,time_horizon-$A371+1),0)</f>
        <v>0</v>
      </c>
      <c r="AC371" s="184" cm="1">
        <f t="array" ref="AC371">IF($A371&lt;=time_horizon,INDEX(Q$7:Q$507,time_horizon-$A371+1),0)</f>
        <v>0</v>
      </c>
      <c r="AD371" s="185" cm="1">
        <f t="array" ref="AD371">IF($A371&lt;=time_horizon,INDEX(R$7:R$507,time_horizon-$A371+1),0)</f>
        <v>0</v>
      </c>
      <c r="AE371" s="17" cm="1">
        <f t="array" ref="AE371">IF($A371&lt;=time_horizon,INDEX(S$7:S$507,time_horizon-$A371+1),0)</f>
        <v>0</v>
      </c>
      <c r="AF371" s="17" cm="1">
        <f t="array" ref="AF371">IF($A371&lt;=time_horizon,INDEX(T$7:T$507,time_horizon-$A371+1),0)</f>
        <v>0</v>
      </c>
      <c r="AG371" s="17" cm="1">
        <f t="array" ref="AG371">IF($A371&lt;=time_horizon,INDEX(U$7:U$507,time_horizon-$A371+1),0)</f>
        <v>0</v>
      </c>
      <c r="AH371" s="17" cm="1">
        <f t="array" ref="AH371">IF($A371&lt;=time_horizon,INDEX(V$7:V$507,time_horizon-$A371+1),0)</f>
        <v>0</v>
      </c>
      <c r="AI371" s="17" cm="1">
        <f t="array" ref="AI371">IF($A371&lt;=time_horizon,INDEX(W$7:W$507,time_horizon-$A371+1),0)</f>
        <v>0</v>
      </c>
      <c r="AJ371" s="17">
        <f t="shared" si="72"/>
        <v>8.0822163213617543E-2</v>
      </c>
    </row>
    <row r="372" spans="1:36" x14ac:dyDescent="0.2">
      <c r="A372" s="96">
        <v>365</v>
      </c>
      <c r="B372" s="3">
        <f>inventory[[#This Row],[Integrated_rad_forcing]]</f>
        <v>5.2021948101609848E-10</v>
      </c>
      <c r="C372" s="3">
        <f>inventory[[#This Row],[Temp_change]]</f>
        <v>2.6970118496029998E-13</v>
      </c>
      <c r="E372" s="118">
        <f>inventory[[#This Row],[CO2_net]]+inventory[[#This Row],[CH4_net]]*GWP_CH4+inventory[[#This Row],[gas1_net]]*GWP_gas1+inventory[[#This Row],[gas2_net]]*GWP_gas2+inventory[[#This Row],[gas3_net]]*GWP_gas3</f>
        <v>4918.8111920297824</v>
      </c>
      <c r="F372" s="118">
        <f>inventory[[#This Row],[CO2_net]]+inventory[[#This Row],[CH4_net]]*GTP_CH4+inventory[[#This Row],[gas1_net]]*GTP_gas1+inventory[[#This Row],[gas2_net]]*GTP_gas2+inventory[[#This Row],[gas3_net]]*GTP_gas3</f>
        <v>2570.9331000621351</v>
      </c>
      <c r="G372" s="199">
        <f t="shared" si="73"/>
        <v>2060.1864325847014</v>
      </c>
      <c r="H372" s="200">
        <f t="shared" si="74"/>
        <v>532.24283289662492</v>
      </c>
      <c r="I372" s="201">
        <f t="shared" si="75"/>
        <v>5672.3823151546903</v>
      </c>
      <c r="J372" s="201">
        <f t="shared" si="76"/>
        <v>493.47504834576102</v>
      </c>
      <c r="K372" s="199">
        <f>K371+(inventory[[#This Row],[CO2_flux]]*Z372+inventory[[#This Row],[CH4_flux]]*AA372+inventory[[#This Row],[Gas1_flux]]*AB372+inventory[[#This Row],[Gas2_flux]]*AC372+inventory[[#This Row],[Gas3_flux]]*AD372+inventory[[#This Row],[Other_radfor]])/AGWP_CO2</f>
        <v>217.55715512859908</v>
      </c>
      <c r="L372" s="201">
        <f>L371+(inventory[[#This Row],[CO2_flux]]*AE372+inventory[[#This Row],[CH4_flux]]*AF372+inventory[[#This Row],[Gas1_flux]]*AG372+inventory[[#This Row],[Gas2_flux]]*AH372+inventory[[#This Row],[Gas3_flux]]*AI372+inventory[[#This Row],[Other_radfor]]*AJ372)/AGTP_CO2</f>
        <v>312.57320143698166</v>
      </c>
      <c r="N372" s="16">
        <v>2.5251087609747692E-13</v>
      </c>
      <c r="O372" s="16">
        <v>2.6186858666649352E-12</v>
      </c>
      <c r="P372" s="16">
        <f t="shared" si="66"/>
        <v>4.1062790722594668E-11</v>
      </c>
      <c r="Q372" s="16">
        <f t="shared" si="78"/>
        <v>-3.5199999999999995E-12</v>
      </c>
      <c r="R372" s="182">
        <f t="shared" si="78"/>
        <v>-3.5199999999999995E-12</v>
      </c>
      <c r="S372" s="16">
        <v>5.0672581816180659E-16</v>
      </c>
      <c r="T372" s="16">
        <v>1.1602209995786031E-15</v>
      </c>
      <c r="U372" s="24">
        <f t="shared" si="68"/>
        <v>3.5035819626702863E-14</v>
      </c>
      <c r="V372" s="24">
        <f t="shared" si="69"/>
        <v>-1.5123685171007262E-15</v>
      </c>
      <c r="W372" s="24">
        <f t="shared" si="70"/>
        <v>7.8281400071585043E-15</v>
      </c>
      <c r="Y372" s="16">
        <f t="shared" si="71"/>
        <v>0</v>
      </c>
      <c r="Z372" s="187" cm="1">
        <f t="array" ref="Z372">IF($A372&lt;=time_horizon,INDEX(N$7:N$507,time_horizon-$A372+1),0)</f>
        <v>0</v>
      </c>
      <c r="AA372" s="184" cm="1">
        <f t="array" ref="AA372">IF($A372&lt;=time_horizon,INDEX(O$7:O$507,time_horizon-$A372+1),0)</f>
        <v>0</v>
      </c>
      <c r="AB372" s="184" cm="1">
        <f t="array" ref="AB372">IF($A372&lt;=time_horizon,INDEX(P$7:P$507,time_horizon-$A372+1),0)</f>
        <v>0</v>
      </c>
      <c r="AC372" s="184" cm="1">
        <f t="array" ref="AC372">IF($A372&lt;=time_horizon,INDEX(Q$7:Q$507,time_horizon-$A372+1),0)</f>
        <v>0</v>
      </c>
      <c r="AD372" s="185" cm="1">
        <f t="array" ref="AD372">IF($A372&lt;=time_horizon,INDEX(R$7:R$507,time_horizon-$A372+1),0)</f>
        <v>0</v>
      </c>
      <c r="AE372" s="17" cm="1">
        <f t="array" ref="AE372">IF($A372&lt;=time_horizon,INDEX(S$7:S$507,time_horizon-$A372+1),0)</f>
        <v>0</v>
      </c>
      <c r="AF372" s="17" cm="1">
        <f t="array" ref="AF372">IF($A372&lt;=time_horizon,INDEX(T$7:T$507,time_horizon-$A372+1),0)</f>
        <v>0</v>
      </c>
      <c r="AG372" s="17" cm="1">
        <f t="array" ref="AG372">IF($A372&lt;=time_horizon,INDEX(U$7:U$507,time_horizon-$A372+1),0)</f>
        <v>0</v>
      </c>
      <c r="AH372" s="17" cm="1">
        <f t="array" ref="AH372">IF($A372&lt;=time_horizon,INDEX(V$7:V$507,time_horizon-$A372+1),0)</f>
        <v>0</v>
      </c>
      <c r="AI372" s="17" cm="1">
        <f t="array" ref="AI372">IF($A372&lt;=time_horizon,INDEX(W$7:W$507,time_horizon-$A372+1),0)</f>
        <v>0</v>
      </c>
      <c r="AJ372" s="17">
        <f t="shared" si="72"/>
        <v>8.0822163213617543E-2</v>
      </c>
    </row>
    <row r="373" spans="1:36" x14ac:dyDescent="0.2">
      <c r="A373" s="96">
        <v>366</v>
      </c>
      <c r="B373" s="3">
        <f>inventory[[#This Row],[Integrated_rad_forcing]]</f>
        <v>5.2024132797448075E-10</v>
      </c>
      <c r="C373" s="3">
        <f>inventory[[#This Row],[Temp_change]]</f>
        <v>2.6895048441744491E-13</v>
      </c>
      <c r="E373" s="118">
        <f>inventory[[#This Row],[CO2_net]]+inventory[[#This Row],[CH4_net]]*GWP_CH4+inventory[[#This Row],[gas1_net]]*GWP_gas1+inventory[[#This Row],[gas2_net]]*GWP_gas2+inventory[[#This Row],[gas3_net]]*GWP_gas3</f>
        <v>4918.8111920297824</v>
      </c>
      <c r="F373" s="118">
        <f>inventory[[#This Row],[CO2_net]]+inventory[[#This Row],[CH4_net]]*GTP_CH4+inventory[[#This Row],[gas1_net]]*GTP_gas1+inventory[[#This Row],[gas2_net]]*GTP_gas2+inventory[[#This Row],[gas3_net]]*GTP_gas3</f>
        <v>2570.9331000621351</v>
      </c>
      <c r="G373" s="199">
        <f t="shared" si="73"/>
        <v>2055.9089931445105</v>
      </c>
      <c r="H373" s="200">
        <f t="shared" si="74"/>
        <v>530.86515485641473</v>
      </c>
      <c r="I373" s="201">
        <f t="shared" si="75"/>
        <v>5672.6205305712401</v>
      </c>
      <c r="J373" s="201">
        <f t="shared" si="76"/>
        <v>492.10148379604232</v>
      </c>
      <c r="K373" s="199">
        <f>K372+(inventory[[#This Row],[CO2_flux]]*Z373+inventory[[#This Row],[CH4_flux]]*AA373+inventory[[#This Row],[Gas1_flux]]*AB373+inventory[[#This Row],[Gas2_flux]]*AC373+inventory[[#This Row],[Gas3_flux]]*AD373+inventory[[#This Row],[Other_radfor]])/AGWP_CO2</f>
        <v>217.55715512859908</v>
      </c>
      <c r="L373" s="201">
        <f>L372+(inventory[[#This Row],[CO2_flux]]*AE373+inventory[[#This Row],[CH4_flux]]*AF373+inventory[[#This Row],[Gas1_flux]]*AG373+inventory[[#This Row],[Gas2_flux]]*AH373+inventory[[#This Row],[Gas3_flux]]*AI373+inventory[[#This Row],[Other_radfor]]*AJ373)/AGTP_CO2</f>
        <v>312.57320143698166</v>
      </c>
      <c r="N373" s="16">
        <v>2.5304686623252339E-13</v>
      </c>
      <c r="O373" s="16">
        <v>2.6186858666649687E-12</v>
      </c>
      <c r="P373" s="16">
        <f t="shared" si="66"/>
        <v>4.1080193319136514E-11</v>
      </c>
      <c r="Q373" s="16">
        <f t="shared" si="78"/>
        <v>-3.5199999999999995E-12</v>
      </c>
      <c r="R373" s="182">
        <f t="shared" si="78"/>
        <v>-3.5199999999999995E-12</v>
      </c>
      <c r="S373" s="16">
        <v>5.0662674307600593E-16</v>
      </c>
      <c r="T373" s="16">
        <v>1.1573911936620426E-15</v>
      </c>
      <c r="U373" s="24">
        <f t="shared" si="68"/>
        <v>3.4899953048289493E-14</v>
      </c>
      <c r="V373" s="24">
        <f t="shared" si="69"/>
        <v>-1.5086798152313379E-15</v>
      </c>
      <c r="W373" s="24">
        <f t="shared" si="70"/>
        <v>7.8075341517671898E-15</v>
      </c>
      <c r="Y373" s="16">
        <f t="shared" si="71"/>
        <v>0</v>
      </c>
      <c r="Z373" s="187" cm="1">
        <f t="array" ref="Z373">IF($A373&lt;=time_horizon,INDEX(N$7:N$507,time_horizon-$A373+1),0)</f>
        <v>0</v>
      </c>
      <c r="AA373" s="184" cm="1">
        <f t="array" ref="AA373">IF($A373&lt;=time_horizon,INDEX(O$7:O$507,time_horizon-$A373+1),0)</f>
        <v>0</v>
      </c>
      <c r="AB373" s="184" cm="1">
        <f t="array" ref="AB373">IF($A373&lt;=time_horizon,INDEX(P$7:P$507,time_horizon-$A373+1),0)</f>
        <v>0</v>
      </c>
      <c r="AC373" s="184" cm="1">
        <f t="array" ref="AC373">IF($A373&lt;=time_horizon,INDEX(Q$7:Q$507,time_horizon-$A373+1),0)</f>
        <v>0</v>
      </c>
      <c r="AD373" s="185" cm="1">
        <f t="array" ref="AD373">IF($A373&lt;=time_horizon,INDEX(R$7:R$507,time_horizon-$A373+1),0)</f>
        <v>0</v>
      </c>
      <c r="AE373" s="17" cm="1">
        <f t="array" ref="AE373">IF($A373&lt;=time_horizon,INDEX(S$7:S$507,time_horizon-$A373+1),0)</f>
        <v>0</v>
      </c>
      <c r="AF373" s="17" cm="1">
        <f t="array" ref="AF373">IF($A373&lt;=time_horizon,INDEX(T$7:T$507,time_horizon-$A373+1),0)</f>
        <v>0</v>
      </c>
      <c r="AG373" s="17" cm="1">
        <f t="array" ref="AG373">IF($A373&lt;=time_horizon,INDEX(U$7:U$507,time_horizon-$A373+1),0)</f>
        <v>0</v>
      </c>
      <c r="AH373" s="17" cm="1">
        <f t="array" ref="AH373">IF($A373&lt;=time_horizon,INDEX(V$7:V$507,time_horizon-$A373+1),0)</f>
        <v>0</v>
      </c>
      <c r="AI373" s="17" cm="1">
        <f t="array" ref="AI373">IF($A373&lt;=time_horizon,INDEX(W$7:W$507,time_horizon-$A373+1),0)</f>
        <v>0</v>
      </c>
      <c r="AJ373" s="17">
        <f t="shared" si="72"/>
        <v>8.0822163213617543E-2</v>
      </c>
    </row>
    <row r="374" spans="1:36" x14ac:dyDescent="0.2">
      <c r="A374" s="96">
        <v>367</v>
      </c>
      <c r="B374" s="3">
        <f>inventory[[#This Row],[Integrated_rad_forcing]]</f>
        <v>5.2026296120914323E-10</v>
      </c>
      <c r="C374" s="3">
        <f>inventory[[#This Row],[Temp_change]]</f>
        <v>2.682030219398958E-13</v>
      </c>
      <c r="E374" s="118">
        <f>inventory[[#This Row],[CO2_net]]+inventory[[#This Row],[CH4_net]]*GWP_CH4+inventory[[#This Row],[gas1_net]]*GWP_gas1+inventory[[#This Row],[gas2_net]]*GWP_gas2+inventory[[#This Row],[gas3_net]]*GWP_gas3</f>
        <v>4918.8111920297824</v>
      </c>
      <c r="F374" s="118">
        <f>inventory[[#This Row],[CO2_net]]+inventory[[#This Row],[CH4_net]]*GTP_CH4+inventory[[#This Row],[gas1_net]]*GTP_gas1+inventory[[#This Row],[gas2_net]]*GTP_gas2+inventory[[#This Row],[gas3_net]]*GTP_gas3</f>
        <v>2570.9331000621351</v>
      </c>
      <c r="G374" s="199">
        <f t="shared" si="73"/>
        <v>2051.6519802009993</v>
      </c>
      <c r="H374" s="200">
        <f t="shared" si="74"/>
        <v>529.4934711715639</v>
      </c>
      <c r="I374" s="201">
        <f t="shared" si="75"/>
        <v>5672.8564155816966</v>
      </c>
      <c r="J374" s="201">
        <f t="shared" si="76"/>
        <v>490.73384396791369</v>
      </c>
      <c r="K374" s="199">
        <f>K373+(inventory[[#This Row],[CO2_flux]]*Z374+inventory[[#This Row],[CH4_flux]]*AA374+inventory[[#This Row],[Gas1_flux]]*AB374+inventory[[#This Row],[Gas2_flux]]*AC374+inventory[[#This Row],[Gas3_flux]]*AD374+inventory[[#This Row],[Other_radfor]])/AGWP_CO2</f>
        <v>217.55715512859908</v>
      </c>
      <c r="L374" s="201">
        <f>L373+(inventory[[#This Row],[CO2_flux]]*AE374+inventory[[#This Row],[CH4_flux]]*AF374+inventory[[#This Row],[Gas1_flux]]*AG374+inventory[[#This Row],[Gas2_flux]]*AH374+inventory[[#This Row],[Gas3_flux]]*AI374+inventory[[#This Row],[Other_radfor]]*AJ374)/AGTP_CO2</f>
        <v>312.57320143698166</v>
      </c>
      <c r="N374" s="16">
        <v>2.5358246243993744E-13</v>
      </c>
      <c r="O374" s="16">
        <v>2.6186858666649994E-12</v>
      </c>
      <c r="P374" s="16">
        <f t="shared" si="66"/>
        <v>4.1097452685242987E-11</v>
      </c>
      <c r="Q374" s="16">
        <f t="shared" si="78"/>
        <v>-3.5199999999999995E-12</v>
      </c>
      <c r="R374" s="182">
        <f t="shared" si="78"/>
        <v>-3.5199999999999995E-12</v>
      </c>
      <c r="S374" s="16">
        <v>5.0652753346791312E-16</v>
      </c>
      <c r="T374" s="16">
        <v>1.154568289708099E-15</v>
      </c>
      <c r="U374" s="24">
        <f t="shared" si="68"/>
        <v>3.4764832774379479E-14</v>
      </c>
      <c r="V374" s="24">
        <f t="shared" si="69"/>
        <v>-1.5050001101913118E-15</v>
      </c>
      <c r="W374" s="24">
        <f t="shared" si="70"/>
        <v>7.7870118024225137E-15</v>
      </c>
      <c r="Y374" s="16">
        <f t="shared" si="71"/>
        <v>0</v>
      </c>
      <c r="Z374" s="187" cm="1">
        <f t="array" ref="Z374">IF($A374&lt;=time_horizon,INDEX(N$7:N$507,time_horizon-$A374+1),0)</f>
        <v>0</v>
      </c>
      <c r="AA374" s="184" cm="1">
        <f t="array" ref="AA374">IF($A374&lt;=time_horizon,INDEX(O$7:O$507,time_horizon-$A374+1),0)</f>
        <v>0</v>
      </c>
      <c r="AB374" s="184" cm="1">
        <f t="array" ref="AB374">IF($A374&lt;=time_horizon,INDEX(P$7:P$507,time_horizon-$A374+1),0)</f>
        <v>0</v>
      </c>
      <c r="AC374" s="184" cm="1">
        <f t="array" ref="AC374">IF($A374&lt;=time_horizon,INDEX(Q$7:Q$507,time_horizon-$A374+1),0)</f>
        <v>0</v>
      </c>
      <c r="AD374" s="185" cm="1">
        <f t="array" ref="AD374">IF($A374&lt;=time_horizon,INDEX(R$7:R$507,time_horizon-$A374+1),0)</f>
        <v>0</v>
      </c>
      <c r="AE374" s="17" cm="1">
        <f t="array" ref="AE374">IF($A374&lt;=time_horizon,INDEX(S$7:S$507,time_horizon-$A374+1),0)</f>
        <v>0</v>
      </c>
      <c r="AF374" s="17" cm="1">
        <f t="array" ref="AF374">IF($A374&lt;=time_horizon,INDEX(T$7:T$507,time_horizon-$A374+1),0)</f>
        <v>0</v>
      </c>
      <c r="AG374" s="17" cm="1">
        <f t="array" ref="AG374">IF($A374&lt;=time_horizon,INDEX(U$7:U$507,time_horizon-$A374+1),0)</f>
        <v>0</v>
      </c>
      <c r="AH374" s="17" cm="1">
        <f t="array" ref="AH374">IF($A374&lt;=time_horizon,INDEX(V$7:V$507,time_horizon-$A374+1),0)</f>
        <v>0</v>
      </c>
      <c r="AI374" s="17" cm="1">
        <f t="array" ref="AI374">IF($A374&lt;=time_horizon,INDEX(W$7:W$507,time_horizon-$A374+1),0)</f>
        <v>0</v>
      </c>
      <c r="AJ374" s="17">
        <f t="shared" si="72"/>
        <v>8.0822163213617543E-2</v>
      </c>
    </row>
    <row r="375" spans="1:36" x14ac:dyDescent="0.2">
      <c r="A375" s="96">
        <v>368</v>
      </c>
      <c r="B375" s="3">
        <f>inventory[[#This Row],[Integrated_rad_forcing]]</f>
        <v>5.2028438342966024E-10</v>
      </c>
      <c r="C375" s="3">
        <f>inventory[[#This Row],[Temp_change]]</f>
        <v>2.674587643915381E-13</v>
      </c>
      <c r="E375" s="118">
        <f>inventory[[#This Row],[CO2_net]]+inventory[[#This Row],[CH4_net]]*GWP_CH4+inventory[[#This Row],[gas1_net]]*GWP_gas1+inventory[[#This Row],[gas2_net]]*GWP_gas2+inventory[[#This Row],[gas3_net]]*GWP_gas3</f>
        <v>4918.8111920297824</v>
      </c>
      <c r="F375" s="118">
        <f>inventory[[#This Row],[CO2_net]]+inventory[[#This Row],[CH4_net]]*GTP_CH4+inventory[[#This Row],[gas1_net]]*GTP_gas1+inventory[[#This Row],[gas2_net]]*GTP_gas2+inventory[[#This Row],[gas3_net]]*GTP_gas3</f>
        <v>2570.9331000621351</v>
      </c>
      <c r="G375" s="199">
        <f t="shared" si="73"/>
        <v>2047.4152473062154</v>
      </c>
      <c r="H375" s="200">
        <f t="shared" si="74"/>
        <v>528.12771780383457</v>
      </c>
      <c r="I375" s="201">
        <f t="shared" si="75"/>
        <v>5673.0899997307843</v>
      </c>
      <c r="J375" s="201">
        <f t="shared" si="76"/>
        <v>489.37206823188353</v>
      </c>
      <c r="K375" s="199">
        <f>K374+(inventory[[#This Row],[CO2_flux]]*Z375+inventory[[#This Row],[CH4_flux]]*AA375+inventory[[#This Row],[Gas1_flux]]*AB375+inventory[[#This Row],[Gas2_flux]]*AC375+inventory[[#This Row],[Gas3_flux]]*AD375+inventory[[#This Row],[Other_radfor]])/AGWP_CO2</f>
        <v>217.55715512859908</v>
      </c>
      <c r="L375" s="201">
        <f>L374+(inventory[[#This Row],[CO2_flux]]*AE375+inventory[[#This Row],[CH4_flux]]*AF375+inventory[[#This Row],[Gas1_flux]]*AG375+inventory[[#This Row],[Gas2_flux]]*AH375+inventory[[#This Row],[Gas3_flux]]*AI375+inventory[[#This Row],[Other_radfor]]*AJ375)/AGTP_CO2</f>
        <v>312.57320143698166</v>
      </c>
      <c r="N375" s="16">
        <v>2.541176657320485E-13</v>
      </c>
      <c r="O375" s="16">
        <v>2.6186858666650277E-12</v>
      </c>
      <c r="P375" s="16">
        <f t="shared" si="66"/>
        <v>4.1114569999758711E-11</v>
      </c>
      <c r="Q375" s="16">
        <f t="shared" si="78"/>
        <v>-3.5199999999999995E-12</v>
      </c>
      <c r="R375" s="182">
        <f t="shared" si="78"/>
        <v>-3.5199999999999995E-12</v>
      </c>
      <c r="S375" s="16">
        <v>5.0642819033194878E-16</v>
      </c>
      <c r="T375" s="16">
        <v>1.1517522708826953E-15</v>
      </c>
      <c r="U375" s="24">
        <f t="shared" si="68"/>
        <v>3.4630453569735989E-14</v>
      </c>
      <c r="V375" s="24">
        <f t="shared" si="69"/>
        <v>-1.5013293800371725E-15</v>
      </c>
      <c r="W375" s="24">
        <f t="shared" si="70"/>
        <v>7.7665720247582306E-15</v>
      </c>
      <c r="Y375" s="16">
        <f t="shared" si="71"/>
        <v>0</v>
      </c>
      <c r="Z375" s="187" cm="1">
        <f t="array" ref="Z375">IF($A375&lt;=time_horizon,INDEX(N$7:N$507,time_horizon-$A375+1),0)</f>
        <v>0</v>
      </c>
      <c r="AA375" s="184" cm="1">
        <f t="array" ref="AA375">IF($A375&lt;=time_horizon,INDEX(O$7:O$507,time_horizon-$A375+1),0)</f>
        <v>0</v>
      </c>
      <c r="AB375" s="184" cm="1">
        <f t="array" ref="AB375">IF($A375&lt;=time_horizon,INDEX(P$7:P$507,time_horizon-$A375+1),0)</f>
        <v>0</v>
      </c>
      <c r="AC375" s="184" cm="1">
        <f t="array" ref="AC375">IF($A375&lt;=time_horizon,INDEX(Q$7:Q$507,time_horizon-$A375+1),0)</f>
        <v>0</v>
      </c>
      <c r="AD375" s="185" cm="1">
        <f t="array" ref="AD375">IF($A375&lt;=time_horizon,INDEX(R$7:R$507,time_horizon-$A375+1),0)</f>
        <v>0</v>
      </c>
      <c r="AE375" s="17" cm="1">
        <f t="array" ref="AE375">IF($A375&lt;=time_horizon,INDEX(S$7:S$507,time_horizon-$A375+1),0)</f>
        <v>0</v>
      </c>
      <c r="AF375" s="17" cm="1">
        <f t="array" ref="AF375">IF($A375&lt;=time_horizon,INDEX(T$7:T$507,time_horizon-$A375+1),0)</f>
        <v>0</v>
      </c>
      <c r="AG375" s="17" cm="1">
        <f t="array" ref="AG375">IF($A375&lt;=time_horizon,INDEX(U$7:U$507,time_horizon-$A375+1),0)</f>
        <v>0</v>
      </c>
      <c r="AH375" s="17" cm="1">
        <f t="array" ref="AH375">IF($A375&lt;=time_horizon,INDEX(V$7:V$507,time_horizon-$A375+1),0)</f>
        <v>0</v>
      </c>
      <c r="AI375" s="17" cm="1">
        <f t="array" ref="AI375">IF($A375&lt;=time_horizon,INDEX(W$7:W$507,time_horizon-$A375+1),0)</f>
        <v>0</v>
      </c>
      <c r="AJ375" s="17">
        <f t="shared" si="72"/>
        <v>8.0822163213617543E-2</v>
      </c>
    </row>
    <row r="376" spans="1:36" x14ac:dyDescent="0.2">
      <c r="A376" s="96">
        <v>369</v>
      </c>
      <c r="B376" s="3">
        <f>inventory[[#This Row],[Integrated_rad_forcing]]</f>
        <v>5.2030559730230975E-10</v>
      </c>
      <c r="C376" s="3">
        <f>inventory[[#This Row],[Temp_change]]</f>
        <v>2.6671767922485075E-13</v>
      </c>
      <c r="E376" s="118">
        <f>inventory[[#This Row],[CO2_net]]+inventory[[#This Row],[CH4_net]]*GWP_CH4+inventory[[#This Row],[gas1_net]]*GWP_gas1+inventory[[#This Row],[gas2_net]]*GWP_gas2+inventory[[#This Row],[gas3_net]]*GWP_gas3</f>
        <v>4918.8111920297824</v>
      </c>
      <c r="F376" s="118">
        <f>inventory[[#This Row],[CO2_net]]+inventory[[#This Row],[CH4_net]]*GTP_CH4+inventory[[#This Row],[gas1_net]]*GTP_gas1+inventory[[#This Row],[gas2_net]]*GTP_gas2+inventory[[#This Row],[gas3_net]]*GTP_gas3</f>
        <v>2570.9331000621351</v>
      </c>
      <c r="G376" s="199">
        <f t="shared" si="73"/>
        <v>2043.1986493528459</v>
      </c>
      <c r="H376" s="200">
        <f t="shared" si="74"/>
        <v>526.76783184361375</v>
      </c>
      <c r="I376" s="201">
        <f t="shared" si="75"/>
        <v>5673.3213120911323</v>
      </c>
      <c r="J376" s="201">
        <f t="shared" si="76"/>
        <v>488.01609703541584</v>
      </c>
      <c r="K376" s="199">
        <f>K375+(inventory[[#This Row],[CO2_flux]]*Z376+inventory[[#This Row],[CH4_flux]]*AA376+inventory[[#This Row],[Gas1_flux]]*AB376+inventory[[#This Row],[Gas2_flux]]*AC376+inventory[[#This Row],[Gas3_flux]]*AD376+inventory[[#This Row],[Other_radfor]])/AGWP_CO2</f>
        <v>217.55715512859908</v>
      </c>
      <c r="L376" s="201">
        <f>L375+(inventory[[#This Row],[CO2_flux]]*AE376+inventory[[#This Row],[CH4_flux]]*AF376+inventory[[#This Row],[Gas1_flux]]*AG376+inventory[[#This Row],[Gas2_flux]]*AH376+inventory[[#This Row],[Gas3_flux]]*AI376+inventory[[#This Row],[Other_radfor]]*AJ376)/AGTP_CO2</f>
        <v>312.57320143698166</v>
      </c>
      <c r="N376" s="16">
        <v>2.5465247711822299E-13</v>
      </c>
      <c r="O376" s="16">
        <v>2.618685866665054E-12</v>
      </c>
      <c r="P376" s="16">
        <f t="shared" si="66"/>
        <v>4.1131546431825967E-11</v>
      </c>
      <c r="Q376" s="16">
        <f t="shared" si="78"/>
        <v>-3.5199999999999995E-12</v>
      </c>
      <c r="R376" s="182">
        <f t="shared" si="78"/>
        <v>-3.5199999999999995E-12</v>
      </c>
      <c r="S376" s="16">
        <v>5.0632871466614837E-16</v>
      </c>
      <c r="T376" s="16">
        <v>1.1489431203928152E-15</v>
      </c>
      <c r="U376" s="24">
        <f t="shared" si="68"/>
        <v>3.4496810239997739E-14</v>
      </c>
      <c r="V376" s="24">
        <f t="shared" si="69"/>
        <v>-1.4976676028789658E-15</v>
      </c>
      <c r="W376" s="24">
        <f t="shared" si="70"/>
        <v>7.7462139027455627E-15</v>
      </c>
      <c r="Y376" s="16">
        <f t="shared" si="71"/>
        <v>0</v>
      </c>
      <c r="Z376" s="187" cm="1">
        <f t="array" ref="Z376">IF($A376&lt;=time_horizon,INDEX(N$7:N$507,time_horizon-$A376+1),0)</f>
        <v>0</v>
      </c>
      <c r="AA376" s="184" cm="1">
        <f t="array" ref="AA376">IF($A376&lt;=time_horizon,INDEX(O$7:O$507,time_horizon-$A376+1),0)</f>
        <v>0</v>
      </c>
      <c r="AB376" s="184" cm="1">
        <f t="array" ref="AB376">IF($A376&lt;=time_horizon,INDEX(P$7:P$507,time_horizon-$A376+1),0)</f>
        <v>0</v>
      </c>
      <c r="AC376" s="184" cm="1">
        <f t="array" ref="AC376">IF($A376&lt;=time_horizon,INDEX(Q$7:Q$507,time_horizon-$A376+1),0)</f>
        <v>0</v>
      </c>
      <c r="AD376" s="185" cm="1">
        <f t="array" ref="AD376">IF($A376&lt;=time_horizon,INDEX(R$7:R$507,time_horizon-$A376+1),0)</f>
        <v>0</v>
      </c>
      <c r="AE376" s="17" cm="1">
        <f t="array" ref="AE376">IF($A376&lt;=time_horizon,INDEX(S$7:S$507,time_horizon-$A376+1),0)</f>
        <v>0</v>
      </c>
      <c r="AF376" s="17" cm="1">
        <f t="array" ref="AF376">IF($A376&lt;=time_horizon,INDEX(T$7:T$507,time_horizon-$A376+1),0)</f>
        <v>0</v>
      </c>
      <c r="AG376" s="17" cm="1">
        <f t="array" ref="AG376">IF($A376&lt;=time_horizon,INDEX(U$7:U$507,time_horizon-$A376+1),0)</f>
        <v>0</v>
      </c>
      <c r="AH376" s="17" cm="1">
        <f t="array" ref="AH376">IF($A376&lt;=time_horizon,INDEX(V$7:V$507,time_horizon-$A376+1),0)</f>
        <v>0</v>
      </c>
      <c r="AI376" s="17" cm="1">
        <f t="array" ref="AI376">IF($A376&lt;=time_horizon,INDEX(W$7:W$507,time_horizon-$A376+1),0)</f>
        <v>0</v>
      </c>
      <c r="AJ376" s="17">
        <f t="shared" si="72"/>
        <v>8.0822163213617543E-2</v>
      </c>
    </row>
    <row r="377" spans="1:36" x14ac:dyDescent="0.2">
      <c r="A377" s="96">
        <v>370</v>
      </c>
      <c r="B377" s="3">
        <f>inventory[[#This Row],[Integrated_rad_forcing]]</f>
        <v>5.2032660545089034E-10</v>
      </c>
      <c r="C377" s="3">
        <f>inventory[[#This Row],[Temp_change]]</f>
        <v>2.6597973446869753E-13</v>
      </c>
      <c r="E377" s="118">
        <f>inventory[[#This Row],[CO2_net]]+inventory[[#This Row],[CH4_net]]*GWP_CH4+inventory[[#This Row],[gas1_net]]*GWP_gas1+inventory[[#This Row],[gas2_net]]*GWP_gas2+inventory[[#This Row],[gas3_net]]*GWP_gas3</f>
        <v>4918.8111920297824</v>
      </c>
      <c r="F377" s="118">
        <f>inventory[[#This Row],[CO2_net]]+inventory[[#This Row],[CH4_net]]*GTP_CH4+inventory[[#This Row],[gas1_net]]*GTP_gas1+inventory[[#This Row],[gas2_net]]*GTP_gas2+inventory[[#This Row],[gas3_net]]*GTP_gas3</f>
        <v>2570.9331000621351</v>
      </c>
      <c r="G377" s="199">
        <f t="shared" si="73"/>
        <v>2039.0020425599394</v>
      </c>
      <c r="H377" s="200">
        <f t="shared" si="74"/>
        <v>525.41375148691179</v>
      </c>
      <c r="I377" s="201">
        <f t="shared" si="75"/>
        <v>5673.5503812721827</v>
      </c>
      <c r="J377" s="201">
        <f t="shared" si="76"/>
        <v>486.66587188059196</v>
      </c>
      <c r="K377" s="199">
        <f>K376+(inventory[[#This Row],[CO2_flux]]*Z377+inventory[[#This Row],[CH4_flux]]*AA377+inventory[[#This Row],[Gas1_flux]]*AB377+inventory[[#This Row],[Gas2_flux]]*AC377+inventory[[#This Row],[Gas3_flux]]*AD377+inventory[[#This Row],[Other_radfor]])/AGWP_CO2</f>
        <v>217.55715512859908</v>
      </c>
      <c r="L377" s="201">
        <f>L376+(inventory[[#This Row],[CO2_flux]]*AE377+inventory[[#This Row],[CH4_flux]]*AF377+inventory[[#This Row],[Gas1_flux]]*AG377+inventory[[#This Row],[Gas2_flux]]*AH377+inventory[[#This Row],[Gas3_flux]]*AI377+inventory[[#This Row],[Other_radfor]]*AJ377)/AGTP_CO2</f>
        <v>312.57320143698166</v>
      </c>
      <c r="N377" s="16">
        <v>2.5518689760488291E-13</v>
      </c>
      <c r="O377" s="16">
        <v>2.6186858666650782E-12</v>
      </c>
      <c r="P377" s="16">
        <f t="shared" si="66"/>
        <v>4.11483831409645E-11</v>
      </c>
      <c r="Q377" s="16">
        <f t="shared" si="78"/>
        <v>-3.5199999999999995E-12</v>
      </c>
      <c r="R377" s="182">
        <f t="shared" si="78"/>
        <v>-3.5199999999999995E-12</v>
      </c>
      <c r="S377" s="16">
        <v>5.0622910747192948E-16</v>
      </c>
      <c r="T377" s="16">
        <v>1.146140821486403E-15</v>
      </c>
      <c r="U377" s="24">
        <f t="shared" si="68"/>
        <v>3.4363897631347985E-14</v>
      </c>
      <c r="V377" s="24">
        <f t="shared" si="69"/>
        <v>-1.4940147568801264E-15</v>
      </c>
      <c r="W377" s="24">
        <f t="shared" si="70"/>
        <v>7.725936538295562E-15</v>
      </c>
      <c r="Y377" s="16">
        <f t="shared" si="71"/>
        <v>0</v>
      </c>
      <c r="Z377" s="187" cm="1">
        <f t="array" ref="Z377">IF($A377&lt;=time_horizon,INDEX(N$7:N$507,time_horizon-$A377+1),0)</f>
        <v>0</v>
      </c>
      <c r="AA377" s="184" cm="1">
        <f t="array" ref="AA377">IF($A377&lt;=time_horizon,INDEX(O$7:O$507,time_horizon-$A377+1),0)</f>
        <v>0</v>
      </c>
      <c r="AB377" s="184" cm="1">
        <f t="array" ref="AB377">IF($A377&lt;=time_horizon,INDEX(P$7:P$507,time_horizon-$A377+1),0)</f>
        <v>0</v>
      </c>
      <c r="AC377" s="184" cm="1">
        <f t="array" ref="AC377">IF($A377&lt;=time_horizon,INDEX(Q$7:Q$507,time_horizon-$A377+1),0)</f>
        <v>0</v>
      </c>
      <c r="AD377" s="185" cm="1">
        <f t="array" ref="AD377">IF($A377&lt;=time_horizon,INDEX(R$7:R$507,time_horizon-$A377+1),0)</f>
        <v>0</v>
      </c>
      <c r="AE377" s="17" cm="1">
        <f t="array" ref="AE377">IF($A377&lt;=time_horizon,INDEX(S$7:S$507,time_horizon-$A377+1),0)</f>
        <v>0</v>
      </c>
      <c r="AF377" s="17" cm="1">
        <f t="array" ref="AF377">IF($A377&lt;=time_horizon,INDEX(T$7:T$507,time_horizon-$A377+1),0)</f>
        <v>0</v>
      </c>
      <c r="AG377" s="17" cm="1">
        <f t="array" ref="AG377">IF($A377&lt;=time_horizon,INDEX(U$7:U$507,time_horizon-$A377+1),0)</f>
        <v>0</v>
      </c>
      <c r="AH377" s="17" cm="1">
        <f t="array" ref="AH377">IF($A377&lt;=time_horizon,INDEX(V$7:V$507,time_horizon-$A377+1),0)</f>
        <v>0</v>
      </c>
      <c r="AI377" s="17" cm="1">
        <f t="array" ref="AI377">IF($A377&lt;=time_horizon,INDEX(W$7:W$507,time_horizon-$A377+1),0)</f>
        <v>0</v>
      </c>
      <c r="AJ377" s="17">
        <f t="shared" si="72"/>
        <v>8.0822163213617543E-2</v>
      </c>
    </row>
    <row r="378" spans="1:36" x14ac:dyDescent="0.2">
      <c r="A378" s="96">
        <v>371</v>
      </c>
      <c r="B378" s="3">
        <f>inventory[[#This Row],[Integrated_rad_forcing]]</f>
        <v>5.2034741045752364E-10</v>
      </c>
      <c r="C378" s="3">
        <f>inventory[[#This Row],[Temp_change]]</f>
        <v>2.6524489871638138E-13</v>
      </c>
      <c r="E378" s="118">
        <f>inventory[[#This Row],[CO2_net]]+inventory[[#This Row],[CH4_net]]*GWP_CH4+inventory[[#This Row],[gas1_net]]*GWP_gas1+inventory[[#This Row],[gas2_net]]*GWP_gas2+inventory[[#This Row],[gas3_net]]*GWP_gas3</f>
        <v>4918.8111920297824</v>
      </c>
      <c r="F378" s="118">
        <f>inventory[[#This Row],[CO2_net]]+inventory[[#This Row],[CH4_net]]*GTP_CH4+inventory[[#This Row],[gas1_net]]*GTP_gas1+inventory[[#This Row],[gas2_net]]*GTP_gas2+inventory[[#This Row],[gas3_net]]*GTP_gas3</f>
        <v>2570.9331000621351</v>
      </c>
      <c r="G378" s="199">
        <f t="shared" si="73"/>
        <v>2034.825284458796</v>
      </c>
      <c r="H378" s="200">
        <f t="shared" si="74"/>
        <v>524.06541601284994</v>
      </c>
      <c r="I378" s="201">
        <f t="shared" si="75"/>
        <v>5673.7772354289382</v>
      </c>
      <c r="J378" s="201">
        <f t="shared" si="76"/>
        <v>485.32133530225332</v>
      </c>
      <c r="K378" s="199">
        <f>K377+(inventory[[#This Row],[CO2_flux]]*Z378+inventory[[#This Row],[CH4_flux]]*AA378+inventory[[#This Row],[Gas1_flux]]*AB378+inventory[[#This Row],[Gas2_flux]]*AC378+inventory[[#This Row],[Gas3_flux]]*AD378+inventory[[#This Row],[Other_radfor]])/AGWP_CO2</f>
        <v>217.55715512859908</v>
      </c>
      <c r="L378" s="201">
        <f>L377+(inventory[[#This Row],[CO2_flux]]*AE378+inventory[[#This Row],[CH4_flux]]*AF378+inventory[[#This Row],[Gas1_flux]]*AG378+inventory[[#This Row],[Gas2_flux]]*AH378+inventory[[#This Row],[Gas3_flux]]*AI378+inventory[[#This Row],[Other_radfor]]*AJ378)/AGTP_CO2</f>
        <v>312.57320143698166</v>
      </c>
      <c r="N378" s="16">
        <v>2.5572092819552358E-13</v>
      </c>
      <c r="O378" s="16">
        <v>2.6186858666651004E-12</v>
      </c>
      <c r="P378" s="16">
        <f t="shared" si="66"/>
        <v>4.116508127715075E-11</v>
      </c>
      <c r="Q378" s="16">
        <f t="shared" si="78"/>
        <v>-3.5199999999999995E-12</v>
      </c>
      <c r="R378" s="182">
        <f t="shared" si="78"/>
        <v>-3.5199999999999995E-12</v>
      </c>
      <c r="S378" s="16">
        <v>5.0612936975386605E-16</v>
      </c>
      <c r="T378" s="16">
        <v>1.1433453574522642E-15</v>
      </c>
      <c r="U378" s="24">
        <f t="shared" si="68"/>
        <v>3.4231710630186183E-14</v>
      </c>
      <c r="V378" s="24">
        <f t="shared" si="69"/>
        <v>-1.4903708202573499E-15</v>
      </c>
      <c r="W378" s="24">
        <f t="shared" si="70"/>
        <v>7.7057390508701955E-15</v>
      </c>
      <c r="Y378" s="16">
        <f t="shared" si="71"/>
        <v>0</v>
      </c>
      <c r="Z378" s="187" cm="1">
        <f t="array" ref="Z378">IF($A378&lt;=time_horizon,INDEX(N$7:N$507,time_horizon-$A378+1),0)</f>
        <v>0</v>
      </c>
      <c r="AA378" s="184" cm="1">
        <f t="array" ref="AA378">IF($A378&lt;=time_horizon,INDEX(O$7:O$507,time_horizon-$A378+1),0)</f>
        <v>0</v>
      </c>
      <c r="AB378" s="184" cm="1">
        <f t="array" ref="AB378">IF($A378&lt;=time_horizon,INDEX(P$7:P$507,time_horizon-$A378+1),0)</f>
        <v>0</v>
      </c>
      <c r="AC378" s="184" cm="1">
        <f t="array" ref="AC378">IF($A378&lt;=time_horizon,INDEX(Q$7:Q$507,time_horizon-$A378+1),0)</f>
        <v>0</v>
      </c>
      <c r="AD378" s="185" cm="1">
        <f t="array" ref="AD378">IF($A378&lt;=time_horizon,INDEX(R$7:R$507,time_horizon-$A378+1),0)</f>
        <v>0</v>
      </c>
      <c r="AE378" s="17" cm="1">
        <f t="array" ref="AE378">IF($A378&lt;=time_horizon,INDEX(S$7:S$507,time_horizon-$A378+1),0)</f>
        <v>0</v>
      </c>
      <c r="AF378" s="17" cm="1">
        <f t="array" ref="AF378">IF($A378&lt;=time_horizon,INDEX(T$7:T$507,time_horizon-$A378+1),0)</f>
        <v>0</v>
      </c>
      <c r="AG378" s="17" cm="1">
        <f t="array" ref="AG378">IF($A378&lt;=time_horizon,INDEX(U$7:U$507,time_horizon-$A378+1),0)</f>
        <v>0</v>
      </c>
      <c r="AH378" s="17" cm="1">
        <f t="array" ref="AH378">IF($A378&lt;=time_horizon,INDEX(V$7:V$507,time_horizon-$A378+1),0)</f>
        <v>0</v>
      </c>
      <c r="AI378" s="17" cm="1">
        <f t="array" ref="AI378">IF($A378&lt;=time_horizon,INDEX(W$7:W$507,time_horizon-$A378+1),0)</f>
        <v>0</v>
      </c>
      <c r="AJ378" s="17">
        <f t="shared" si="72"/>
        <v>8.0822163213617543E-2</v>
      </c>
    </row>
    <row r="379" spans="1:36" x14ac:dyDescent="0.2">
      <c r="A379" s="96">
        <v>372</v>
      </c>
      <c r="B379" s="3">
        <f>inventory[[#This Row],[Integrated_rad_forcing]]</f>
        <v>5.2036801486343804E-10</v>
      </c>
      <c r="C379" s="3">
        <f>inventory[[#This Row],[Temp_change]]</f>
        <v>2.6451314111395653E-13</v>
      </c>
      <c r="E379" s="118">
        <f>inventory[[#This Row],[CO2_net]]+inventory[[#This Row],[CH4_net]]*GWP_CH4+inventory[[#This Row],[gas1_net]]*GWP_gas1+inventory[[#This Row],[gas2_net]]*GWP_gas2+inventory[[#This Row],[gas3_net]]*GWP_gas3</f>
        <v>4918.8111920297824</v>
      </c>
      <c r="F379" s="118">
        <f>inventory[[#This Row],[CO2_net]]+inventory[[#This Row],[CH4_net]]*GTP_CH4+inventory[[#This Row],[gas1_net]]*GTP_gas1+inventory[[#This Row],[gas2_net]]*GTP_gas2+inventory[[#This Row],[gas3_net]]*GTP_gas3</f>
        <v>2570.9331000621351</v>
      </c>
      <c r="G379" s="199">
        <f t="shared" si="73"/>
        <v>2030.6682338790147</v>
      </c>
      <c r="H379" s="200">
        <f t="shared" si="74"/>
        <v>522.72276576162619</v>
      </c>
      <c r="I379" s="201">
        <f t="shared" si="75"/>
        <v>5674.0019022705083</v>
      </c>
      <c r="J379" s="201">
        <f t="shared" si="76"/>
        <v>483.98243084661613</v>
      </c>
      <c r="K379" s="199">
        <f>K378+(inventory[[#This Row],[CO2_flux]]*Z379+inventory[[#This Row],[CH4_flux]]*AA379+inventory[[#This Row],[Gas1_flux]]*AB379+inventory[[#This Row],[Gas2_flux]]*AC379+inventory[[#This Row],[Gas3_flux]]*AD379+inventory[[#This Row],[Other_radfor]])/AGWP_CO2</f>
        <v>217.55715512859908</v>
      </c>
      <c r="L379" s="201">
        <f>L378+(inventory[[#This Row],[CO2_flux]]*AE379+inventory[[#This Row],[CH4_flux]]*AF379+inventory[[#This Row],[Gas1_flux]]*AG379+inventory[[#This Row],[Gas2_flux]]*AH379+inventory[[#This Row],[Gas3_flux]]*AI379+inventory[[#This Row],[Other_radfor]]*AJ379)/AGTP_CO2</f>
        <v>312.57320143698166</v>
      </c>
      <c r="N379" s="16">
        <v>2.562545698907314E-13</v>
      </c>
      <c r="O379" s="16">
        <v>2.618685866665121E-12</v>
      </c>
      <c r="P379" s="16">
        <f t="shared" si="66"/>
        <v>4.1181641980896378E-11</v>
      </c>
      <c r="Q379" s="16">
        <f t="shared" si="78"/>
        <v>-3.5199999999999995E-12</v>
      </c>
      <c r="R379" s="182">
        <f t="shared" si="78"/>
        <v>-3.5199999999999995E-12</v>
      </c>
      <c r="S379" s="16">
        <v>5.0602950251946884E-16</v>
      </c>
      <c r="T379" s="16">
        <v>1.1405567116199649E-15</v>
      </c>
      <c r="U379" s="24">
        <f t="shared" si="68"/>
        <v>3.4100244162802408E-14</v>
      </c>
      <c r="V379" s="24">
        <f t="shared" si="69"/>
        <v>-1.4867357712804618E-15</v>
      </c>
      <c r="W379" s="24">
        <f t="shared" si="70"/>
        <v>7.6856205771019518E-15</v>
      </c>
      <c r="Y379" s="16">
        <f t="shared" si="71"/>
        <v>0</v>
      </c>
      <c r="Z379" s="187" cm="1">
        <f t="array" ref="Z379">IF($A379&lt;=time_horizon,INDEX(N$7:N$507,time_horizon-$A379+1),0)</f>
        <v>0</v>
      </c>
      <c r="AA379" s="184" cm="1">
        <f t="array" ref="AA379">IF($A379&lt;=time_horizon,INDEX(O$7:O$507,time_horizon-$A379+1),0)</f>
        <v>0</v>
      </c>
      <c r="AB379" s="184" cm="1">
        <f t="array" ref="AB379">IF($A379&lt;=time_horizon,INDEX(P$7:P$507,time_horizon-$A379+1),0)</f>
        <v>0</v>
      </c>
      <c r="AC379" s="184" cm="1">
        <f t="array" ref="AC379">IF($A379&lt;=time_horizon,INDEX(Q$7:Q$507,time_horizon-$A379+1),0)</f>
        <v>0</v>
      </c>
      <c r="AD379" s="185" cm="1">
        <f t="array" ref="AD379">IF($A379&lt;=time_horizon,INDEX(R$7:R$507,time_horizon-$A379+1),0)</f>
        <v>0</v>
      </c>
      <c r="AE379" s="17" cm="1">
        <f t="array" ref="AE379">IF($A379&lt;=time_horizon,INDEX(S$7:S$507,time_horizon-$A379+1),0)</f>
        <v>0</v>
      </c>
      <c r="AF379" s="17" cm="1">
        <f t="array" ref="AF379">IF($A379&lt;=time_horizon,INDEX(T$7:T$507,time_horizon-$A379+1),0)</f>
        <v>0</v>
      </c>
      <c r="AG379" s="17" cm="1">
        <f t="array" ref="AG379">IF($A379&lt;=time_horizon,INDEX(U$7:U$507,time_horizon-$A379+1),0)</f>
        <v>0</v>
      </c>
      <c r="AH379" s="17" cm="1">
        <f t="array" ref="AH379">IF($A379&lt;=time_horizon,INDEX(V$7:V$507,time_horizon-$A379+1),0)</f>
        <v>0</v>
      </c>
      <c r="AI379" s="17" cm="1">
        <f t="array" ref="AI379">IF($A379&lt;=time_horizon,INDEX(W$7:W$507,time_horizon-$A379+1),0)</f>
        <v>0</v>
      </c>
      <c r="AJ379" s="17">
        <f t="shared" si="72"/>
        <v>8.0822163213617543E-2</v>
      </c>
    </row>
    <row r="380" spans="1:36" x14ac:dyDescent="0.2">
      <c r="A380" s="96">
        <v>373</v>
      </c>
      <c r="B380" s="3">
        <f>inventory[[#This Row],[Integrated_rad_forcing]]</f>
        <v>5.203884211697374E-10</v>
      </c>
      <c r="C380" s="3">
        <f>inventory[[#This Row],[Temp_change]]</f>
        <v>2.6378443134879275E-13</v>
      </c>
      <c r="E380" s="118">
        <f>inventory[[#This Row],[CO2_net]]+inventory[[#This Row],[CH4_net]]*GWP_CH4+inventory[[#This Row],[gas1_net]]*GWP_gas1+inventory[[#This Row],[gas2_net]]*GWP_gas2+inventory[[#This Row],[gas3_net]]*GWP_gas3</f>
        <v>4918.8111920297824</v>
      </c>
      <c r="F380" s="118">
        <f>inventory[[#This Row],[CO2_net]]+inventory[[#This Row],[CH4_net]]*GTP_CH4+inventory[[#This Row],[gas1_net]]*GTP_gas1+inventory[[#This Row],[gas2_net]]*GTP_gas2+inventory[[#This Row],[gas3_net]]*GTP_gas3</f>
        <v>2570.9331000621351</v>
      </c>
      <c r="G380" s="199">
        <f t="shared" si="73"/>
        <v>2026.530750934701</v>
      </c>
      <c r="H380" s="200">
        <f t="shared" si="74"/>
        <v>521.38574211294895</v>
      </c>
      <c r="I380" s="201">
        <f t="shared" si="75"/>
        <v>5674.2244090684926</v>
      </c>
      <c r="J380" s="201">
        <f t="shared" si="76"/>
        <v>482.64910305034721</v>
      </c>
      <c r="K380" s="199">
        <f>K379+(inventory[[#This Row],[CO2_flux]]*Z380+inventory[[#This Row],[CH4_flux]]*AA380+inventory[[#This Row],[Gas1_flux]]*AB380+inventory[[#This Row],[Gas2_flux]]*AC380+inventory[[#This Row],[Gas3_flux]]*AD380+inventory[[#This Row],[Other_radfor]])/AGWP_CO2</f>
        <v>217.55715512859908</v>
      </c>
      <c r="L380" s="201">
        <f>L379+(inventory[[#This Row],[CO2_flux]]*AE380+inventory[[#This Row],[CH4_flux]]*AF380+inventory[[#This Row],[Gas1_flux]]*AG380+inventory[[#This Row],[Gas2_flux]]*AH380+inventory[[#This Row],[Gas3_flux]]*AI380+inventory[[#This Row],[Other_radfor]]*AJ380)/AGTP_CO2</f>
        <v>312.57320143698166</v>
      </c>
      <c r="N380" s="16">
        <v>2.5678782368820092E-13</v>
      </c>
      <c r="O380" s="16">
        <v>2.61868586666514E-12</v>
      </c>
      <c r="P380" s="16">
        <f t="shared" si="66"/>
        <v>4.1198066383326164E-11</v>
      </c>
      <c r="Q380" s="16">
        <f t="shared" si="78"/>
        <v>-3.5199999999999995E-12</v>
      </c>
      <c r="R380" s="182">
        <f t="shared" si="78"/>
        <v>-3.5199999999999995E-12</v>
      </c>
      <c r="S380" s="16">
        <v>5.0592950677897237E-16</v>
      </c>
      <c r="T380" s="16">
        <v>1.1377748673597323E-15</v>
      </c>
      <c r="U380" s="24">
        <f t="shared" si="68"/>
        <v>3.3969493195054349E-14</v>
      </c>
      <c r="V380" s="24">
        <f t="shared" si="69"/>
        <v>-1.4831095882722874E-15</v>
      </c>
      <c r="W380" s="24">
        <f t="shared" si="70"/>
        <v>7.6655802704218033E-15</v>
      </c>
      <c r="Y380" s="16">
        <f t="shared" si="71"/>
        <v>0</v>
      </c>
      <c r="Z380" s="187" cm="1">
        <f t="array" ref="Z380">IF($A380&lt;=time_horizon,INDEX(N$7:N$507,time_horizon-$A380+1),0)</f>
        <v>0</v>
      </c>
      <c r="AA380" s="184" cm="1">
        <f t="array" ref="AA380">IF($A380&lt;=time_horizon,INDEX(O$7:O$507,time_horizon-$A380+1),0)</f>
        <v>0</v>
      </c>
      <c r="AB380" s="184" cm="1">
        <f t="array" ref="AB380">IF($A380&lt;=time_horizon,INDEX(P$7:P$507,time_horizon-$A380+1),0)</f>
        <v>0</v>
      </c>
      <c r="AC380" s="184" cm="1">
        <f t="array" ref="AC380">IF($A380&lt;=time_horizon,INDEX(Q$7:Q$507,time_horizon-$A380+1),0)</f>
        <v>0</v>
      </c>
      <c r="AD380" s="185" cm="1">
        <f t="array" ref="AD380">IF($A380&lt;=time_horizon,INDEX(R$7:R$507,time_horizon-$A380+1),0)</f>
        <v>0</v>
      </c>
      <c r="AE380" s="17" cm="1">
        <f t="array" ref="AE380">IF($A380&lt;=time_horizon,INDEX(S$7:S$507,time_horizon-$A380+1),0)</f>
        <v>0</v>
      </c>
      <c r="AF380" s="17" cm="1">
        <f t="array" ref="AF380">IF($A380&lt;=time_horizon,INDEX(T$7:T$507,time_horizon-$A380+1),0)</f>
        <v>0</v>
      </c>
      <c r="AG380" s="17" cm="1">
        <f t="array" ref="AG380">IF($A380&lt;=time_horizon,INDEX(U$7:U$507,time_horizon-$A380+1),0)</f>
        <v>0</v>
      </c>
      <c r="AH380" s="17" cm="1">
        <f t="array" ref="AH380">IF($A380&lt;=time_horizon,INDEX(V$7:V$507,time_horizon-$A380+1),0)</f>
        <v>0</v>
      </c>
      <c r="AI380" s="17" cm="1">
        <f t="array" ref="AI380">IF($A380&lt;=time_horizon,INDEX(W$7:W$507,time_horizon-$A380+1),0)</f>
        <v>0</v>
      </c>
      <c r="AJ380" s="17">
        <f t="shared" si="72"/>
        <v>8.0822163213617543E-2</v>
      </c>
    </row>
    <row r="381" spans="1:36" x14ac:dyDescent="0.2">
      <c r="A381" s="96">
        <v>374</v>
      </c>
      <c r="B381" s="3">
        <f>inventory[[#This Row],[Integrated_rad_forcing]]</f>
        <v>5.2040863183815431E-10</v>
      </c>
      <c r="C381" s="3">
        <f>inventory[[#This Row],[Temp_change]]</f>
        <v>2.6305873963838565E-13</v>
      </c>
      <c r="E381" s="118">
        <f>inventory[[#This Row],[CO2_net]]+inventory[[#This Row],[CH4_net]]*GWP_CH4+inventory[[#This Row],[gas1_net]]*GWP_gas1+inventory[[#This Row],[gas2_net]]*GWP_gas2+inventory[[#This Row],[gas3_net]]*GWP_gas3</f>
        <v>4918.8111920297824</v>
      </c>
      <c r="F381" s="118">
        <f>inventory[[#This Row],[CO2_net]]+inventory[[#This Row],[CH4_net]]*GTP_CH4+inventory[[#This Row],[gas1_net]]*GTP_gas1+inventory[[#This Row],[gas2_net]]*GTP_gas2+inventory[[#This Row],[gas3_net]]*GTP_gas3</f>
        <v>2570.9331000621351</v>
      </c>
      <c r="G381" s="199">
        <f t="shared" si="73"/>
        <v>2022.4126970108348</v>
      </c>
      <c r="H381" s="200">
        <f t="shared" si="74"/>
        <v>520.05428746492828</v>
      </c>
      <c r="I381" s="201">
        <f t="shared" si="75"/>
        <v>5674.444782665194</v>
      </c>
      <c r="J381" s="201">
        <f t="shared" si="76"/>
        <v>481.32129742009022</v>
      </c>
      <c r="K381" s="199">
        <f>K380+(inventory[[#This Row],[CO2_flux]]*Z381+inventory[[#This Row],[CH4_flux]]*AA381+inventory[[#This Row],[Gas1_flux]]*AB381+inventory[[#This Row],[Gas2_flux]]*AC381+inventory[[#This Row],[Gas3_flux]]*AD381+inventory[[#This Row],[Other_radfor]])/AGWP_CO2</f>
        <v>217.55715512859908</v>
      </c>
      <c r="L381" s="201">
        <f>L380+(inventory[[#This Row],[CO2_flux]]*AE381+inventory[[#This Row],[CH4_flux]]*AF381+inventory[[#This Row],[Gas1_flux]]*AG381+inventory[[#This Row],[Gas2_flux]]*AH381+inventory[[#This Row],[Gas3_flux]]*AI381+inventory[[#This Row],[Other_radfor]]*AJ381)/AGTP_CO2</f>
        <v>312.57320143698166</v>
      </c>
      <c r="N381" s="16">
        <v>2.5732069058275215E-13</v>
      </c>
      <c r="O381" s="16">
        <v>2.6186858666651574E-12</v>
      </c>
      <c r="P381" s="16">
        <f t="shared" si="66"/>
        <v>4.1214355606255288E-11</v>
      </c>
      <c r="Q381" s="16">
        <f t="shared" si="78"/>
        <v>-3.5199999999999995E-12</v>
      </c>
      <c r="R381" s="182">
        <f t="shared" si="78"/>
        <v>-3.5199999999999995E-12</v>
      </c>
      <c r="S381" s="16">
        <v>5.0582938354512838E-16</v>
      </c>
      <c r="T381" s="16">
        <v>1.134999808082356E-15</v>
      </c>
      <c r="U381" s="24">
        <f t="shared" si="68"/>
        <v>3.3839452732047031E-14</v>
      </c>
      <c r="V381" s="24">
        <f t="shared" si="69"/>
        <v>-1.4794922496085231E-15</v>
      </c>
      <c r="W381" s="24">
        <f t="shared" si="70"/>
        <v>7.6456173006953299E-15</v>
      </c>
      <c r="Y381" s="16">
        <f t="shared" si="71"/>
        <v>0</v>
      </c>
      <c r="Z381" s="187" cm="1">
        <f t="array" ref="Z381">IF($A381&lt;=time_horizon,INDEX(N$7:N$507,time_horizon-$A381+1),0)</f>
        <v>0</v>
      </c>
      <c r="AA381" s="184" cm="1">
        <f t="array" ref="AA381">IF($A381&lt;=time_horizon,INDEX(O$7:O$507,time_horizon-$A381+1),0)</f>
        <v>0</v>
      </c>
      <c r="AB381" s="184" cm="1">
        <f t="array" ref="AB381">IF($A381&lt;=time_horizon,INDEX(P$7:P$507,time_horizon-$A381+1),0)</f>
        <v>0</v>
      </c>
      <c r="AC381" s="184" cm="1">
        <f t="array" ref="AC381">IF($A381&lt;=time_horizon,INDEX(Q$7:Q$507,time_horizon-$A381+1),0)</f>
        <v>0</v>
      </c>
      <c r="AD381" s="185" cm="1">
        <f t="array" ref="AD381">IF($A381&lt;=time_horizon,INDEX(R$7:R$507,time_horizon-$A381+1),0)</f>
        <v>0</v>
      </c>
      <c r="AE381" s="17" cm="1">
        <f t="array" ref="AE381">IF($A381&lt;=time_horizon,INDEX(S$7:S$507,time_horizon-$A381+1),0)</f>
        <v>0</v>
      </c>
      <c r="AF381" s="17" cm="1">
        <f t="array" ref="AF381">IF($A381&lt;=time_horizon,INDEX(T$7:T$507,time_horizon-$A381+1),0)</f>
        <v>0</v>
      </c>
      <c r="AG381" s="17" cm="1">
        <f t="array" ref="AG381">IF($A381&lt;=time_horizon,INDEX(U$7:U$507,time_horizon-$A381+1),0)</f>
        <v>0</v>
      </c>
      <c r="AH381" s="17" cm="1">
        <f t="array" ref="AH381">IF($A381&lt;=time_horizon,INDEX(V$7:V$507,time_horizon-$A381+1),0)</f>
        <v>0</v>
      </c>
      <c r="AI381" s="17" cm="1">
        <f t="array" ref="AI381">IF($A381&lt;=time_horizon,INDEX(W$7:W$507,time_horizon-$A381+1),0)</f>
        <v>0</v>
      </c>
      <c r="AJ381" s="17">
        <f t="shared" si="72"/>
        <v>8.0822163213617543E-2</v>
      </c>
    </row>
    <row r="382" spans="1:36" x14ac:dyDescent="0.2">
      <c r="A382" s="96">
        <v>375</v>
      </c>
      <c r="B382" s="3">
        <f>inventory[[#This Row],[Integrated_rad_forcing]]</f>
        <v>5.2042864929178638E-10</v>
      </c>
      <c r="C382" s="3">
        <f>inventory[[#This Row],[Temp_change]]</f>
        <v>2.6233603671940879E-13</v>
      </c>
      <c r="E382" s="118">
        <f>inventory[[#This Row],[CO2_net]]+inventory[[#This Row],[CH4_net]]*GWP_CH4+inventory[[#This Row],[gas1_net]]*GWP_gas1+inventory[[#This Row],[gas2_net]]*GWP_gas2+inventory[[#This Row],[gas3_net]]*GWP_gas3</f>
        <v>4918.8111920297824</v>
      </c>
      <c r="F382" s="118">
        <f>inventory[[#This Row],[CO2_net]]+inventory[[#This Row],[CH4_net]]*GTP_CH4+inventory[[#This Row],[gas1_net]]*GTP_gas1+inventory[[#This Row],[gas2_net]]*GTP_gas2+inventory[[#This Row],[gas3_net]]*GTP_gas3</f>
        <v>2570.9331000621351</v>
      </c>
      <c r="G382" s="199">
        <f t="shared" si="73"/>
        <v>2018.31393474979</v>
      </c>
      <c r="H382" s="200">
        <f t="shared" si="74"/>
        <v>518.72834521341611</v>
      </c>
      <c r="I382" s="201">
        <f t="shared" si="75"/>
        <v>5674.6630494816445</v>
      </c>
      <c r="J382" s="201">
        <f t="shared" si="76"/>
        <v>479.99896041243403</v>
      </c>
      <c r="K382" s="199">
        <f>K381+(inventory[[#This Row],[CO2_flux]]*Z382+inventory[[#This Row],[CH4_flux]]*AA382+inventory[[#This Row],[Gas1_flux]]*AB382+inventory[[#This Row],[Gas2_flux]]*AC382+inventory[[#This Row],[Gas3_flux]]*AD382+inventory[[#This Row],[Other_radfor]])/AGWP_CO2</f>
        <v>217.55715512859908</v>
      </c>
      <c r="L382" s="201">
        <f>L381+(inventory[[#This Row],[CO2_flux]]*AE382+inventory[[#This Row],[CH4_flux]]*AF382+inventory[[#This Row],[Gas1_flux]]*AG382+inventory[[#This Row],[Gas2_flux]]*AH382+inventory[[#This Row],[Gas3_flux]]*AI382+inventory[[#This Row],[Other_radfor]]*AJ382)/AGTP_CO2</f>
        <v>312.57320143698166</v>
      </c>
      <c r="N382" s="16">
        <v>2.5785317156634695E-13</v>
      </c>
      <c r="O382" s="16">
        <v>2.6186858666651735E-12</v>
      </c>
      <c r="P382" s="16">
        <f t="shared" si="66"/>
        <v>4.1230510762265914E-11</v>
      </c>
      <c r="Q382" s="16">
        <f t="shared" si="78"/>
        <v>-3.5199999999999995E-12</v>
      </c>
      <c r="R382" s="182">
        <f t="shared" si="78"/>
        <v>-3.5199999999999995E-12</v>
      </c>
      <c r="S382" s="16">
        <v>5.0572913383300473E-16</v>
      </c>
      <c r="T382" s="16">
        <v>1.1322315172390882E-15</v>
      </c>
      <c r="U382" s="24">
        <f t="shared" si="68"/>
        <v>3.3710117817815111E-14</v>
      </c>
      <c r="V382" s="24">
        <f t="shared" si="69"/>
        <v>-1.4758837337176089E-15</v>
      </c>
      <c r="W382" s="24">
        <f t="shared" si="70"/>
        <v>7.6257308538668368E-15</v>
      </c>
      <c r="Y382" s="16">
        <f t="shared" si="71"/>
        <v>0</v>
      </c>
      <c r="Z382" s="187" cm="1">
        <f t="array" ref="Z382">IF($A382&lt;=time_horizon,INDEX(N$7:N$507,time_horizon-$A382+1),0)</f>
        <v>0</v>
      </c>
      <c r="AA382" s="184" cm="1">
        <f t="array" ref="AA382">IF($A382&lt;=time_horizon,INDEX(O$7:O$507,time_horizon-$A382+1),0)</f>
        <v>0</v>
      </c>
      <c r="AB382" s="184" cm="1">
        <f t="array" ref="AB382">IF($A382&lt;=time_horizon,INDEX(P$7:P$507,time_horizon-$A382+1),0)</f>
        <v>0</v>
      </c>
      <c r="AC382" s="184" cm="1">
        <f t="array" ref="AC382">IF($A382&lt;=time_horizon,INDEX(Q$7:Q$507,time_horizon-$A382+1),0)</f>
        <v>0</v>
      </c>
      <c r="AD382" s="185" cm="1">
        <f t="array" ref="AD382">IF($A382&lt;=time_horizon,INDEX(R$7:R$507,time_horizon-$A382+1),0)</f>
        <v>0</v>
      </c>
      <c r="AE382" s="17" cm="1">
        <f t="array" ref="AE382">IF($A382&lt;=time_horizon,INDEX(S$7:S$507,time_horizon-$A382+1),0)</f>
        <v>0</v>
      </c>
      <c r="AF382" s="17" cm="1">
        <f t="array" ref="AF382">IF($A382&lt;=time_horizon,INDEX(T$7:T$507,time_horizon-$A382+1),0)</f>
        <v>0</v>
      </c>
      <c r="AG382" s="17" cm="1">
        <f t="array" ref="AG382">IF($A382&lt;=time_horizon,INDEX(U$7:U$507,time_horizon-$A382+1),0)</f>
        <v>0</v>
      </c>
      <c r="AH382" s="17" cm="1">
        <f t="array" ref="AH382">IF($A382&lt;=time_horizon,INDEX(V$7:V$507,time_horizon-$A382+1),0)</f>
        <v>0</v>
      </c>
      <c r="AI382" s="17" cm="1">
        <f t="array" ref="AI382">IF($A382&lt;=time_horizon,INDEX(W$7:W$507,time_horizon-$A382+1),0)</f>
        <v>0</v>
      </c>
      <c r="AJ382" s="17">
        <f t="shared" si="72"/>
        <v>8.0822163213617543E-2</v>
      </c>
    </row>
    <row r="383" spans="1:36" x14ac:dyDescent="0.2">
      <c r="A383" s="96">
        <v>376</v>
      </c>
      <c r="B383" s="3">
        <f>inventory[[#This Row],[Integrated_rad_forcing]]</f>
        <v>5.2044847591581894E-10</v>
      </c>
      <c r="C383" s="3">
        <f>inventory[[#This Row],[Temp_change]]</f>
        <v>2.6161629383700071E-13</v>
      </c>
      <c r="E383" s="118">
        <f>inventory[[#This Row],[CO2_net]]+inventory[[#This Row],[CH4_net]]*GWP_CH4+inventory[[#This Row],[gas1_net]]*GWP_gas1+inventory[[#This Row],[gas2_net]]*GWP_gas2+inventory[[#This Row],[gas3_net]]*GWP_gas3</f>
        <v>4918.8111920297824</v>
      </c>
      <c r="F383" s="118">
        <f>inventory[[#This Row],[CO2_net]]+inventory[[#This Row],[CH4_net]]*GTP_CH4+inventory[[#This Row],[gas1_net]]*GTP_gas1+inventory[[#This Row],[gas2_net]]*GTP_gas2+inventory[[#This Row],[gas3_net]]*GTP_gas3</f>
        <v>2570.9331000621351</v>
      </c>
      <c r="G383" s="199">
        <f t="shared" si="73"/>
        <v>2014.234328038011</v>
      </c>
      <c r="H383" s="200">
        <f t="shared" si="74"/>
        <v>517.40785973178254</v>
      </c>
      <c r="I383" s="201">
        <f t="shared" si="75"/>
        <v>5674.8792355254882</v>
      </c>
      <c r="J383" s="201">
        <f t="shared" si="76"/>
        <v>478.68203941431119</v>
      </c>
      <c r="K383" s="199">
        <f>K382+(inventory[[#This Row],[CO2_flux]]*Z383+inventory[[#This Row],[CH4_flux]]*AA383+inventory[[#This Row],[Gas1_flux]]*AB383+inventory[[#This Row],[Gas2_flux]]*AC383+inventory[[#This Row],[Gas3_flux]]*AD383+inventory[[#This Row],[Other_radfor]])/AGWP_CO2</f>
        <v>217.55715512859908</v>
      </c>
      <c r="L383" s="201">
        <f>L382+(inventory[[#This Row],[CO2_flux]]*AE383+inventory[[#This Row],[CH4_flux]]*AF383+inventory[[#This Row],[Gas1_flux]]*AG383+inventory[[#This Row],[Gas2_flux]]*AH383+inventory[[#This Row],[Gas3_flux]]*AI383+inventory[[#This Row],[Other_radfor]]*AJ383)/AGTP_CO2</f>
        <v>312.57320143698166</v>
      </c>
      <c r="N383" s="16">
        <v>2.5838526762810562E-13</v>
      </c>
      <c r="O383" s="16">
        <v>2.6186858666651885E-12</v>
      </c>
      <c r="P383" s="16">
        <f t="shared" si="66"/>
        <v>4.1246532954783227E-11</v>
      </c>
      <c r="Q383" s="16">
        <f t="shared" si="78"/>
        <v>-3.5199999999999995E-12</v>
      </c>
      <c r="R383" s="182">
        <f t="shared" si="78"/>
        <v>-3.5199999999999995E-12</v>
      </c>
      <c r="S383" s="16">
        <v>5.0562875865979151E-16</v>
      </c>
      <c r="T383" s="16">
        <v>1.1294699783215446E-15</v>
      </c>
      <c r="U383" s="24">
        <f t="shared" si="68"/>
        <v>3.3581483535007768E-14</v>
      </c>
      <c r="V383" s="24">
        <f t="shared" si="69"/>
        <v>-1.4722840190805968E-15</v>
      </c>
      <c r="W383" s="24">
        <f t="shared" si="70"/>
        <v>7.605920131611259E-15</v>
      </c>
      <c r="Y383" s="16">
        <f t="shared" si="71"/>
        <v>0</v>
      </c>
      <c r="Z383" s="187" cm="1">
        <f t="array" ref="Z383">IF($A383&lt;=time_horizon,INDEX(N$7:N$507,time_horizon-$A383+1),0)</f>
        <v>0</v>
      </c>
      <c r="AA383" s="184" cm="1">
        <f t="array" ref="AA383">IF($A383&lt;=time_horizon,INDEX(O$7:O$507,time_horizon-$A383+1),0)</f>
        <v>0</v>
      </c>
      <c r="AB383" s="184" cm="1">
        <f t="array" ref="AB383">IF($A383&lt;=time_horizon,INDEX(P$7:P$507,time_horizon-$A383+1),0)</f>
        <v>0</v>
      </c>
      <c r="AC383" s="184" cm="1">
        <f t="array" ref="AC383">IF($A383&lt;=time_horizon,INDEX(Q$7:Q$507,time_horizon-$A383+1),0)</f>
        <v>0</v>
      </c>
      <c r="AD383" s="185" cm="1">
        <f t="array" ref="AD383">IF($A383&lt;=time_horizon,INDEX(R$7:R$507,time_horizon-$A383+1),0)</f>
        <v>0</v>
      </c>
      <c r="AE383" s="17" cm="1">
        <f t="array" ref="AE383">IF($A383&lt;=time_horizon,INDEX(S$7:S$507,time_horizon-$A383+1),0)</f>
        <v>0</v>
      </c>
      <c r="AF383" s="17" cm="1">
        <f t="array" ref="AF383">IF($A383&lt;=time_horizon,INDEX(T$7:T$507,time_horizon-$A383+1),0)</f>
        <v>0</v>
      </c>
      <c r="AG383" s="17" cm="1">
        <f t="array" ref="AG383">IF($A383&lt;=time_horizon,INDEX(U$7:U$507,time_horizon-$A383+1),0)</f>
        <v>0</v>
      </c>
      <c r="AH383" s="17" cm="1">
        <f t="array" ref="AH383">IF($A383&lt;=time_horizon,INDEX(V$7:V$507,time_horizon-$A383+1),0)</f>
        <v>0</v>
      </c>
      <c r="AI383" s="17" cm="1">
        <f t="array" ref="AI383">IF($A383&lt;=time_horizon,INDEX(W$7:W$507,time_horizon-$A383+1),0)</f>
        <v>0</v>
      </c>
      <c r="AJ383" s="17">
        <f t="shared" si="72"/>
        <v>8.0822163213617543E-2</v>
      </c>
    </row>
    <row r="384" spans="1:36" x14ac:dyDescent="0.2">
      <c r="A384" s="96">
        <v>377</v>
      </c>
      <c r="B384" s="3">
        <f>inventory[[#This Row],[Integrated_rad_forcing]]</f>
        <v>5.2046811405823206E-10</v>
      </c>
      <c r="C384" s="3">
        <f>inventory[[#This Row],[Temp_change]]</f>
        <v>2.608994827342837E-13</v>
      </c>
      <c r="E384" s="118">
        <f>inventory[[#This Row],[CO2_net]]+inventory[[#This Row],[CH4_net]]*GWP_CH4+inventory[[#This Row],[gas1_net]]*GWP_gas1+inventory[[#This Row],[gas2_net]]*GWP_gas2+inventory[[#This Row],[gas3_net]]*GWP_gas3</f>
        <v>4918.8111920297824</v>
      </c>
      <c r="F384" s="118">
        <f>inventory[[#This Row],[CO2_net]]+inventory[[#This Row],[CH4_net]]*GTP_CH4+inventory[[#This Row],[gas1_net]]*GTP_gas1+inventory[[#This Row],[gas2_net]]*GTP_gas2+inventory[[#This Row],[gas3_net]]*GTP_gas3</f>
        <v>2570.9331000621351</v>
      </c>
      <c r="G384" s="199">
        <f t="shared" si="73"/>
        <v>2010.173741992842</v>
      </c>
      <c r="H384" s="200">
        <f t="shared" si="74"/>
        <v>516.09277635112483</v>
      </c>
      <c r="I384" s="201">
        <f t="shared" si="75"/>
        <v>5675.0933663986907</v>
      </c>
      <c r="J384" s="201">
        <f t="shared" si="76"/>
        <v>477.37048272382009</v>
      </c>
      <c r="K384" s="199">
        <f>K383+(inventory[[#This Row],[CO2_flux]]*Z384+inventory[[#This Row],[CH4_flux]]*AA384+inventory[[#This Row],[Gas1_flux]]*AB384+inventory[[#This Row],[Gas2_flux]]*AC384+inventory[[#This Row],[Gas3_flux]]*AD384+inventory[[#This Row],[Other_radfor]])/AGWP_CO2</f>
        <v>217.55715512859908</v>
      </c>
      <c r="L384" s="201">
        <f>L383+(inventory[[#This Row],[CO2_flux]]*AE384+inventory[[#This Row],[CH4_flux]]*AF384+inventory[[#This Row],[Gas1_flux]]*AG384+inventory[[#This Row],[Gas2_flux]]*AH384+inventory[[#This Row],[Gas3_flux]]*AI384+inventory[[#This Row],[Other_radfor]]*AJ384)/AGTP_CO2</f>
        <v>312.57320143698166</v>
      </c>
      <c r="N384" s="16">
        <v>2.5891697975432285E-13</v>
      </c>
      <c r="O384" s="16">
        <v>2.6186858666652022E-12</v>
      </c>
      <c r="P384" s="16">
        <f t="shared" si="66"/>
        <v>4.1262423278150756E-11</v>
      </c>
      <c r="Q384" s="16">
        <f t="shared" si="78"/>
        <v>-3.5199999999999995E-12</v>
      </c>
      <c r="R384" s="182">
        <f t="shared" si="78"/>
        <v>-3.5199999999999995E-12</v>
      </c>
      <c r="S384" s="16">
        <v>5.0552825904461063E-16</v>
      </c>
      <c r="T384" s="16">
        <v>1.1267151748616079E-15</v>
      </c>
      <c r="U384" s="24">
        <f t="shared" si="68"/>
        <v>3.3453545004576231E-14</v>
      </c>
      <c r="V384" s="24">
        <f t="shared" si="69"/>
        <v>-1.4686930842310242E-15</v>
      </c>
      <c r="W384" s="24">
        <f t="shared" si="70"/>
        <v>7.5861843509937231E-15</v>
      </c>
      <c r="Y384" s="16">
        <f t="shared" si="71"/>
        <v>0</v>
      </c>
      <c r="Z384" s="187" cm="1">
        <f t="array" ref="Z384">IF($A384&lt;=time_horizon,INDEX(N$7:N$507,time_horizon-$A384+1),0)</f>
        <v>0</v>
      </c>
      <c r="AA384" s="184" cm="1">
        <f t="array" ref="AA384">IF($A384&lt;=time_horizon,INDEX(O$7:O$507,time_horizon-$A384+1),0)</f>
        <v>0</v>
      </c>
      <c r="AB384" s="184" cm="1">
        <f t="array" ref="AB384">IF($A384&lt;=time_horizon,INDEX(P$7:P$507,time_horizon-$A384+1),0)</f>
        <v>0</v>
      </c>
      <c r="AC384" s="184" cm="1">
        <f t="array" ref="AC384">IF($A384&lt;=time_horizon,INDEX(Q$7:Q$507,time_horizon-$A384+1),0)</f>
        <v>0</v>
      </c>
      <c r="AD384" s="185" cm="1">
        <f t="array" ref="AD384">IF($A384&lt;=time_horizon,INDEX(R$7:R$507,time_horizon-$A384+1),0)</f>
        <v>0</v>
      </c>
      <c r="AE384" s="17" cm="1">
        <f t="array" ref="AE384">IF($A384&lt;=time_horizon,INDEX(S$7:S$507,time_horizon-$A384+1),0)</f>
        <v>0</v>
      </c>
      <c r="AF384" s="17" cm="1">
        <f t="array" ref="AF384">IF($A384&lt;=time_horizon,INDEX(T$7:T$507,time_horizon-$A384+1),0)</f>
        <v>0</v>
      </c>
      <c r="AG384" s="17" cm="1">
        <f t="array" ref="AG384">IF($A384&lt;=time_horizon,INDEX(U$7:U$507,time_horizon-$A384+1),0)</f>
        <v>0</v>
      </c>
      <c r="AH384" s="17" cm="1">
        <f t="array" ref="AH384">IF($A384&lt;=time_horizon,INDEX(V$7:V$507,time_horizon-$A384+1),0)</f>
        <v>0</v>
      </c>
      <c r="AI384" s="17" cm="1">
        <f t="array" ref="AI384">IF($A384&lt;=time_horizon,INDEX(W$7:W$507,time_horizon-$A384+1),0)</f>
        <v>0</v>
      </c>
      <c r="AJ384" s="17">
        <f t="shared" si="72"/>
        <v>8.0822163213617543E-2</v>
      </c>
    </row>
    <row r="385" spans="1:36" x14ac:dyDescent="0.2">
      <c r="A385" s="96">
        <v>378</v>
      </c>
      <c r="B385" s="3">
        <f>inventory[[#This Row],[Integrated_rad_forcing]]</f>
        <v>5.2048756603049296E-10</v>
      </c>
      <c r="C385" s="3">
        <f>inventory[[#This Row],[Temp_change]]</f>
        <v>2.6018557564210753E-13</v>
      </c>
      <c r="E385" s="118">
        <f>inventory[[#This Row],[CO2_net]]+inventory[[#This Row],[CH4_net]]*GWP_CH4+inventory[[#This Row],[gas1_net]]*GWP_gas1+inventory[[#This Row],[gas2_net]]*GWP_gas2+inventory[[#This Row],[gas3_net]]*GWP_gas3</f>
        <v>4918.8111920297824</v>
      </c>
      <c r="F385" s="118">
        <f>inventory[[#This Row],[CO2_net]]+inventory[[#This Row],[CH4_net]]*GTP_CH4+inventory[[#This Row],[gas1_net]]*GTP_gas1+inventory[[#This Row],[gas2_net]]*GTP_gas2+inventory[[#This Row],[gas3_net]]*GTP_gas3</f>
        <v>2570.9331000621351</v>
      </c>
      <c r="G385" s="199">
        <f t="shared" si="73"/>
        <v>2006.1320429495042</v>
      </c>
      <c r="H385" s="200">
        <f t="shared" si="74"/>
        <v>514.7830413408924</v>
      </c>
      <c r="I385" s="201">
        <f t="shared" si="75"/>
        <v>5675.3054673050847</v>
      </c>
      <c r="J385" s="201">
        <f t="shared" si="76"/>
        <v>476.06423953145935</v>
      </c>
      <c r="K385" s="199">
        <f>K384+(inventory[[#This Row],[CO2_flux]]*Z385+inventory[[#This Row],[CH4_flux]]*AA385+inventory[[#This Row],[Gas1_flux]]*AB385+inventory[[#This Row],[Gas2_flux]]*AC385+inventory[[#This Row],[Gas3_flux]]*AD385+inventory[[#This Row],[Other_radfor]])/AGWP_CO2</f>
        <v>217.55715512859908</v>
      </c>
      <c r="L385" s="201">
        <f>L384+(inventory[[#This Row],[CO2_flux]]*AE385+inventory[[#This Row],[CH4_flux]]*AF385+inventory[[#This Row],[Gas1_flux]]*AG385+inventory[[#This Row],[Gas2_flux]]*AH385+inventory[[#This Row],[Gas3_flux]]*AI385+inventory[[#This Row],[Other_radfor]]*AJ385)/AGTP_CO2</f>
        <v>312.57320143698166</v>
      </c>
      <c r="N385" s="16">
        <v>2.5944830892848363E-13</v>
      </c>
      <c r="O385" s="16">
        <v>2.6186858666652147E-12</v>
      </c>
      <c r="P385" s="16">
        <f t="shared" si="66"/>
        <v>4.1278182817705151E-11</v>
      </c>
      <c r="Q385" s="16">
        <f t="shared" si="78"/>
        <v>-3.5199999999999995E-12</v>
      </c>
      <c r="R385" s="182">
        <f t="shared" si="78"/>
        <v>-3.5199999999999995E-12</v>
      </c>
      <c r="S385" s="16">
        <v>5.0542763600833359E-16</v>
      </c>
      <c r="T385" s="16">
        <v>1.123967090431327E-15</v>
      </c>
      <c r="U385" s="24">
        <f t="shared" si="68"/>
        <v>3.3326297385463811E-14</v>
      </c>
      <c r="V385" s="24">
        <f t="shared" si="69"/>
        <v>-1.4651109077547864E-15</v>
      </c>
      <c r="W385" s="24">
        <f t="shared" si="70"/>
        <v>7.566522744136565E-15</v>
      </c>
      <c r="Y385" s="16">
        <f t="shared" si="71"/>
        <v>0</v>
      </c>
      <c r="Z385" s="187" cm="1">
        <f t="array" ref="Z385">IF($A385&lt;=time_horizon,INDEX(N$7:N$507,time_horizon-$A385+1),0)</f>
        <v>0</v>
      </c>
      <c r="AA385" s="184" cm="1">
        <f t="array" ref="AA385">IF($A385&lt;=time_horizon,INDEX(O$7:O$507,time_horizon-$A385+1),0)</f>
        <v>0</v>
      </c>
      <c r="AB385" s="184" cm="1">
        <f t="array" ref="AB385">IF($A385&lt;=time_horizon,INDEX(P$7:P$507,time_horizon-$A385+1),0)</f>
        <v>0</v>
      </c>
      <c r="AC385" s="184" cm="1">
        <f t="array" ref="AC385">IF($A385&lt;=time_horizon,INDEX(Q$7:Q$507,time_horizon-$A385+1),0)</f>
        <v>0</v>
      </c>
      <c r="AD385" s="185" cm="1">
        <f t="array" ref="AD385">IF($A385&lt;=time_horizon,INDEX(R$7:R$507,time_horizon-$A385+1),0)</f>
        <v>0</v>
      </c>
      <c r="AE385" s="17" cm="1">
        <f t="array" ref="AE385">IF($A385&lt;=time_horizon,INDEX(S$7:S$507,time_horizon-$A385+1),0)</f>
        <v>0</v>
      </c>
      <c r="AF385" s="17" cm="1">
        <f t="array" ref="AF385">IF($A385&lt;=time_horizon,INDEX(T$7:T$507,time_horizon-$A385+1),0)</f>
        <v>0</v>
      </c>
      <c r="AG385" s="17" cm="1">
        <f t="array" ref="AG385">IF($A385&lt;=time_horizon,INDEX(U$7:U$507,time_horizon-$A385+1),0)</f>
        <v>0</v>
      </c>
      <c r="AH385" s="17" cm="1">
        <f t="array" ref="AH385">IF($A385&lt;=time_horizon,INDEX(V$7:V$507,time_horizon-$A385+1),0)</f>
        <v>0</v>
      </c>
      <c r="AI385" s="17" cm="1">
        <f t="array" ref="AI385">IF($A385&lt;=time_horizon,INDEX(W$7:W$507,time_horizon-$A385+1),0)</f>
        <v>0</v>
      </c>
      <c r="AJ385" s="17">
        <f t="shared" si="72"/>
        <v>8.0822163213617543E-2</v>
      </c>
    </row>
    <row r="386" spans="1:36" x14ac:dyDescent="0.2">
      <c r="A386" s="96">
        <v>379</v>
      </c>
      <c r="B386" s="3">
        <f>inventory[[#This Row],[Integrated_rad_forcing]]</f>
        <v>5.2050683410823494E-10</v>
      </c>
      <c r="C386" s="3">
        <f>inventory[[#This Row],[Temp_change]]</f>
        <v>2.5947454526901395E-13</v>
      </c>
      <c r="E386" s="118">
        <f>inventory[[#This Row],[CO2_net]]+inventory[[#This Row],[CH4_net]]*GWP_CH4+inventory[[#This Row],[gas1_net]]*GWP_gas1+inventory[[#This Row],[gas2_net]]*GWP_gas2+inventory[[#This Row],[gas3_net]]*GWP_gas3</f>
        <v>4918.8111920297824</v>
      </c>
      <c r="F386" s="118">
        <f>inventory[[#This Row],[CO2_net]]+inventory[[#This Row],[CH4_net]]*GTP_CH4+inventory[[#This Row],[gas1_net]]*GTP_gas1+inventory[[#This Row],[gas2_net]]*GTP_gas2+inventory[[#This Row],[gas3_net]]*GTP_gas3</f>
        <v>2570.9331000621351</v>
      </c>
      <c r="G386" s="199">
        <f t="shared" si="73"/>
        <v>2002.109098448226</v>
      </c>
      <c r="H386" s="200">
        <f t="shared" si="74"/>
        <v>513.47860188992502</v>
      </c>
      <c r="I386" s="201">
        <f t="shared" si="75"/>
        <v>5675.5155630577801</v>
      </c>
      <c r="J386" s="201">
        <f t="shared" si="76"/>
        <v>474.76325990176542</v>
      </c>
      <c r="K386" s="199">
        <f>K385+(inventory[[#This Row],[CO2_flux]]*Z386+inventory[[#This Row],[CH4_flux]]*AA386+inventory[[#This Row],[Gas1_flux]]*AB386+inventory[[#This Row],[Gas2_flux]]*AC386+inventory[[#This Row],[Gas3_flux]]*AD386+inventory[[#This Row],[Other_radfor]])/AGWP_CO2</f>
        <v>217.55715512859908</v>
      </c>
      <c r="L386" s="201">
        <f>L385+(inventory[[#This Row],[CO2_flux]]*AE386+inventory[[#This Row],[CH4_flux]]*AF386+inventory[[#This Row],[Gas1_flux]]*AG386+inventory[[#This Row],[Gas2_flux]]*AH386+inventory[[#This Row],[Gas3_flux]]*AI386+inventory[[#This Row],[Other_radfor]]*AJ386)/AGTP_CO2</f>
        <v>312.57320143698166</v>
      </c>
      <c r="N386" s="16">
        <v>2.5997925613127878E-13</v>
      </c>
      <c r="O386" s="16">
        <v>2.6186858666652264E-12</v>
      </c>
      <c r="P386" s="16">
        <f t="shared" si="66"/>
        <v>4.1293812649850289E-11</v>
      </c>
      <c r="Q386" s="16">
        <f t="shared" si="78"/>
        <v>-3.5199999999999995E-12</v>
      </c>
      <c r="R386" s="182">
        <f t="shared" si="78"/>
        <v>-3.5199999999999995E-12</v>
      </c>
      <c r="S386" s="16">
        <v>5.0532689057340272E-16</v>
      </c>
      <c r="T386" s="16">
        <v>1.1212257086428203E-15</v>
      </c>
      <c r="U386" s="24">
        <f t="shared" si="68"/>
        <v>3.3199735874298489E-14</v>
      </c>
      <c r="V386" s="24">
        <f t="shared" si="69"/>
        <v>-1.461537468290008E-15</v>
      </c>
      <c r="W386" s="24">
        <f t="shared" si="70"/>
        <v>7.5469345578936685E-15</v>
      </c>
      <c r="Y386" s="16">
        <f t="shared" si="71"/>
        <v>0</v>
      </c>
      <c r="Z386" s="187" cm="1">
        <f t="array" ref="Z386">IF($A386&lt;=time_horizon,INDEX(N$7:N$507,time_horizon-$A386+1),0)</f>
        <v>0</v>
      </c>
      <c r="AA386" s="184" cm="1">
        <f t="array" ref="AA386">IF($A386&lt;=time_horizon,INDEX(O$7:O$507,time_horizon-$A386+1),0)</f>
        <v>0</v>
      </c>
      <c r="AB386" s="184" cm="1">
        <f t="array" ref="AB386">IF($A386&lt;=time_horizon,INDEX(P$7:P$507,time_horizon-$A386+1),0)</f>
        <v>0</v>
      </c>
      <c r="AC386" s="184" cm="1">
        <f t="array" ref="AC386">IF($A386&lt;=time_horizon,INDEX(Q$7:Q$507,time_horizon-$A386+1),0)</f>
        <v>0</v>
      </c>
      <c r="AD386" s="185" cm="1">
        <f t="array" ref="AD386">IF($A386&lt;=time_horizon,INDEX(R$7:R$507,time_horizon-$A386+1),0)</f>
        <v>0</v>
      </c>
      <c r="AE386" s="17" cm="1">
        <f t="array" ref="AE386">IF($A386&lt;=time_horizon,INDEX(S$7:S$507,time_horizon-$A386+1),0)</f>
        <v>0</v>
      </c>
      <c r="AF386" s="17" cm="1">
        <f t="array" ref="AF386">IF($A386&lt;=time_horizon,INDEX(T$7:T$507,time_horizon-$A386+1),0)</f>
        <v>0</v>
      </c>
      <c r="AG386" s="17" cm="1">
        <f t="array" ref="AG386">IF($A386&lt;=time_horizon,INDEX(U$7:U$507,time_horizon-$A386+1),0)</f>
        <v>0</v>
      </c>
      <c r="AH386" s="17" cm="1">
        <f t="array" ref="AH386">IF($A386&lt;=time_horizon,INDEX(V$7:V$507,time_horizon-$A386+1),0)</f>
        <v>0</v>
      </c>
      <c r="AI386" s="17" cm="1">
        <f t="array" ref="AI386">IF($A386&lt;=time_horizon,INDEX(W$7:W$507,time_horizon-$A386+1),0)</f>
        <v>0</v>
      </c>
      <c r="AJ386" s="17">
        <f t="shared" si="72"/>
        <v>8.0822163213617543E-2</v>
      </c>
    </row>
    <row r="387" spans="1:36" x14ac:dyDescent="0.2">
      <c r="A387" s="96">
        <v>380</v>
      </c>
      <c r="B387" s="3">
        <f>inventory[[#This Row],[Integrated_rad_forcing]]</f>
        <v>5.2052592053192199E-10</v>
      </c>
      <c r="C387" s="3">
        <f>inventory[[#This Row],[Temp_change]]</f>
        <v>2.5876636479141766E-13</v>
      </c>
      <c r="E387" s="118">
        <f>inventory[[#This Row],[CO2_net]]+inventory[[#This Row],[CH4_net]]*GWP_CH4+inventory[[#This Row],[gas1_net]]*GWP_gas1+inventory[[#This Row],[gas2_net]]*GWP_gas2+inventory[[#This Row],[gas3_net]]*GWP_gas3</f>
        <v>4918.8111920297824</v>
      </c>
      <c r="F387" s="118">
        <f>inventory[[#This Row],[CO2_net]]+inventory[[#This Row],[CH4_net]]*GTP_CH4+inventory[[#This Row],[gas1_net]]*GTP_gas1+inventory[[#This Row],[gas2_net]]*GTP_gas2+inventory[[#This Row],[gas3_net]]*GTP_gas3</f>
        <v>2570.9331000621351</v>
      </c>
      <c r="G387" s="199">
        <f t="shared" si="73"/>
        <v>1998.1047772215177</v>
      </c>
      <c r="H387" s="200">
        <f t="shared" si="74"/>
        <v>512.17940608789138</v>
      </c>
      <c r="I387" s="201">
        <f t="shared" si="75"/>
        <v>5675.7236780864032</v>
      </c>
      <c r="J387" s="201">
        <f t="shared" si="76"/>
        <v>473.46749475534682</v>
      </c>
      <c r="K387" s="199">
        <f>K386+(inventory[[#This Row],[CO2_flux]]*Z387+inventory[[#This Row],[CH4_flux]]*AA387+inventory[[#This Row],[Gas1_flux]]*AB387+inventory[[#This Row],[Gas2_flux]]*AC387+inventory[[#This Row],[Gas3_flux]]*AD387+inventory[[#This Row],[Other_radfor]])/AGWP_CO2</f>
        <v>217.55715512859908</v>
      </c>
      <c r="L387" s="201">
        <f>L386+(inventory[[#This Row],[CO2_flux]]*AE387+inventory[[#This Row],[CH4_flux]]*AF387+inventory[[#This Row],[Gas1_flux]]*AG387+inventory[[#This Row],[Gas2_flux]]*AH387+inventory[[#This Row],[Gas3_flux]]*AI387+inventory[[#This Row],[Other_radfor]]*AJ387)/AGTP_CO2</f>
        <v>312.57320143698166</v>
      </c>
      <c r="N387" s="16">
        <v>2.6050982234062015E-13</v>
      </c>
      <c r="O387" s="16">
        <v>2.6186858666652373E-12</v>
      </c>
      <c r="P387" s="16">
        <f t="shared" si="66"/>
        <v>4.1309313842130818E-11</v>
      </c>
      <c r="Q387" s="16">
        <f t="shared" ref="Q387:R406" si="79">A_gas2*life_gas2*(1-EXP(-$A387/life_gas2))</f>
        <v>-3.5199999999999995E-12</v>
      </c>
      <c r="R387" s="182">
        <f t="shared" si="79"/>
        <v>-3.5199999999999995E-12</v>
      </c>
      <c r="S387" s="16">
        <v>5.0522602376365878E-16</v>
      </c>
      <c r="T387" s="16">
        <v>1.1184910131481776E-15</v>
      </c>
      <c r="U387" s="24">
        <f t="shared" si="68"/>
        <v>3.3073855705088034E-14</v>
      </c>
      <c r="V387" s="24">
        <f t="shared" si="69"/>
        <v>-1.457972744526915E-15</v>
      </c>
      <c r="W387" s="24">
        <f t="shared" si="70"/>
        <v>7.5274190535319225E-15</v>
      </c>
      <c r="Y387" s="16">
        <f t="shared" si="71"/>
        <v>0</v>
      </c>
      <c r="Z387" s="187" cm="1">
        <f t="array" ref="Z387">IF($A387&lt;=time_horizon,INDEX(N$7:N$507,time_horizon-$A387+1),0)</f>
        <v>0</v>
      </c>
      <c r="AA387" s="184" cm="1">
        <f t="array" ref="AA387">IF($A387&lt;=time_horizon,INDEX(O$7:O$507,time_horizon-$A387+1),0)</f>
        <v>0</v>
      </c>
      <c r="AB387" s="184" cm="1">
        <f t="array" ref="AB387">IF($A387&lt;=time_horizon,INDEX(P$7:P$507,time_horizon-$A387+1),0)</f>
        <v>0</v>
      </c>
      <c r="AC387" s="184" cm="1">
        <f t="array" ref="AC387">IF($A387&lt;=time_horizon,INDEX(Q$7:Q$507,time_horizon-$A387+1),0)</f>
        <v>0</v>
      </c>
      <c r="AD387" s="185" cm="1">
        <f t="array" ref="AD387">IF($A387&lt;=time_horizon,INDEX(R$7:R$507,time_horizon-$A387+1),0)</f>
        <v>0</v>
      </c>
      <c r="AE387" s="17" cm="1">
        <f t="array" ref="AE387">IF($A387&lt;=time_horizon,INDEX(S$7:S$507,time_horizon-$A387+1),0)</f>
        <v>0</v>
      </c>
      <c r="AF387" s="17" cm="1">
        <f t="array" ref="AF387">IF($A387&lt;=time_horizon,INDEX(T$7:T$507,time_horizon-$A387+1),0)</f>
        <v>0</v>
      </c>
      <c r="AG387" s="17" cm="1">
        <f t="array" ref="AG387">IF($A387&lt;=time_horizon,INDEX(U$7:U$507,time_horizon-$A387+1),0)</f>
        <v>0</v>
      </c>
      <c r="AH387" s="17" cm="1">
        <f t="array" ref="AH387">IF($A387&lt;=time_horizon,INDEX(V$7:V$507,time_horizon-$A387+1),0)</f>
        <v>0</v>
      </c>
      <c r="AI387" s="17" cm="1">
        <f t="array" ref="AI387">IF($A387&lt;=time_horizon,INDEX(W$7:W$507,time_horizon-$A387+1),0)</f>
        <v>0</v>
      </c>
      <c r="AJ387" s="17">
        <f t="shared" si="72"/>
        <v>8.0822163213617543E-2</v>
      </c>
    </row>
    <row r="388" spans="1:36" x14ac:dyDescent="0.2">
      <c r="A388" s="96">
        <v>381</v>
      </c>
      <c r="B388" s="3">
        <f>inventory[[#This Row],[Integrated_rad_forcing]]</f>
        <v>5.2054482750749973E-10</v>
      </c>
      <c r="C388" s="3">
        <f>inventory[[#This Row],[Temp_change]]</f>
        <v>2.5806100784399793E-13</v>
      </c>
      <c r="E388" s="118">
        <f>inventory[[#This Row],[CO2_net]]+inventory[[#This Row],[CH4_net]]*GWP_CH4+inventory[[#This Row],[gas1_net]]*GWP_gas1+inventory[[#This Row],[gas2_net]]*GWP_gas2+inventory[[#This Row],[gas3_net]]*GWP_gas3</f>
        <v>4918.8111920297824</v>
      </c>
      <c r="F388" s="118">
        <f>inventory[[#This Row],[CO2_net]]+inventory[[#This Row],[CH4_net]]*GTP_CH4+inventory[[#This Row],[gas1_net]]*GTP_gas1+inventory[[#This Row],[gas2_net]]*GTP_gas2+inventory[[#This Row],[gas3_net]]*GTP_gas3</f>
        <v>2570.9331000621351</v>
      </c>
      <c r="G388" s="199">
        <f t="shared" si="73"/>
        <v>1994.118949181594</v>
      </c>
      <c r="H388" s="200">
        <f t="shared" si="74"/>
        <v>510.88540290712274</v>
      </c>
      <c r="I388" s="201">
        <f t="shared" si="75"/>
        <v>5675.9298364442002</v>
      </c>
      <c r="J388" s="201">
        <f t="shared" si="76"/>
        <v>472.17689585130341</v>
      </c>
      <c r="K388" s="199">
        <f>K387+(inventory[[#This Row],[CO2_flux]]*Z388+inventory[[#This Row],[CH4_flux]]*AA388+inventory[[#This Row],[Gas1_flux]]*AB388+inventory[[#This Row],[Gas2_flux]]*AC388+inventory[[#This Row],[Gas3_flux]]*AD388+inventory[[#This Row],[Other_radfor]])/AGWP_CO2</f>
        <v>217.55715512859908</v>
      </c>
      <c r="L388" s="201">
        <f>L387+(inventory[[#This Row],[CO2_flux]]*AE388+inventory[[#This Row],[CH4_flux]]*AF388+inventory[[#This Row],[Gas1_flux]]*AG388+inventory[[#This Row],[Gas2_flux]]*AH388+inventory[[#This Row],[Gas3_flux]]*AI388+inventory[[#This Row],[Other_radfor]]*AJ388)/AGTP_CO2</f>
        <v>312.57320143698166</v>
      </c>
      <c r="N388" s="16">
        <v>2.6104000853165576E-13</v>
      </c>
      <c r="O388" s="16">
        <v>2.6186858666652474E-12</v>
      </c>
      <c r="P388" s="16">
        <f t="shared" si="66"/>
        <v>4.1324687453305054E-11</v>
      </c>
      <c r="Q388" s="16">
        <f t="shared" si="79"/>
        <v>-3.5199999999999995E-12</v>
      </c>
      <c r="R388" s="182">
        <f t="shared" si="79"/>
        <v>-3.5199999999999995E-12</v>
      </c>
      <c r="S388" s="16">
        <v>5.051250366041728E-16</v>
      </c>
      <c r="T388" s="16">
        <v>1.1157629876393628E-15</v>
      </c>
      <c r="U388" s="24">
        <f t="shared" si="68"/>
        <v>3.2948652148917587E-14</v>
      </c>
      <c r="V388" s="24">
        <f t="shared" si="69"/>
        <v>-1.4544167152077095E-15</v>
      </c>
      <c r="W388" s="24">
        <f t="shared" si="70"/>
        <v>7.5079755064196927E-15</v>
      </c>
      <c r="Y388" s="16">
        <f t="shared" si="71"/>
        <v>0</v>
      </c>
      <c r="Z388" s="187" cm="1">
        <f t="array" ref="Z388">IF($A388&lt;=time_horizon,INDEX(N$7:N$507,time_horizon-$A388+1),0)</f>
        <v>0</v>
      </c>
      <c r="AA388" s="184" cm="1">
        <f t="array" ref="AA388">IF($A388&lt;=time_horizon,INDEX(O$7:O$507,time_horizon-$A388+1),0)</f>
        <v>0</v>
      </c>
      <c r="AB388" s="184" cm="1">
        <f t="array" ref="AB388">IF($A388&lt;=time_horizon,INDEX(P$7:P$507,time_horizon-$A388+1),0)</f>
        <v>0</v>
      </c>
      <c r="AC388" s="184" cm="1">
        <f t="array" ref="AC388">IF($A388&lt;=time_horizon,INDEX(Q$7:Q$507,time_horizon-$A388+1),0)</f>
        <v>0</v>
      </c>
      <c r="AD388" s="185" cm="1">
        <f t="array" ref="AD388">IF($A388&lt;=time_horizon,INDEX(R$7:R$507,time_horizon-$A388+1),0)</f>
        <v>0</v>
      </c>
      <c r="AE388" s="17" cm="1">
        <f t="array" ref="AE388">IF($A388&lt;=time_horizon,INDEX(S$7:S$507,time_horizon-$A388+1),0)</f>
        <v>0</v>
      </c>
      <c r="AF388" s="17" cm="1">
        <f t="array" ref="AF388">IF($A388&lt;=time_horizon,INDEX(T$7:T$507,time_horizon-$A388+1),0)</f>
        <v>0</v>
      </c>
      <c r="AG388" s="17" cm="1">
        <f t="array" ref="AG388">IF($A388&lt;=time_horizon,INDEX(U$7:U$507,time_horizon-$A388+1),0)</f>
        <v>0</v>
      </c>
      <c r="AH388" s="17" cm="1">
        <f t="array" ref="AH388">IF($A388&lt;=time_horizon,INDEX(V$7:V$507,time_horizon-$A388+1),0)</f>
        <v>0</v>
      </c>
      <c r="AI388" s="17" cm="1">
        <f t="array" ref="AI388">IF($A388&lt;=time_horizon,INDEX(W$7:W$507,time_horizon-$A388+1),0)</f>
        <v>0</v>
      </c>
      <c r="AJ388" s="17">
        <f t="shared" si="72"/>
        <v>8.0822163213617543E-2</v>
      </c>
    </row>
    <row r="389" spans="1:36" x14ac:dyDescent="0.2">
      <c r="A389" s="96">
        <v>382</v>
      </c>
      <c r="B389" s="3">
        <f>inventory[[#This Row],[Integrated_rad_forcing]]</f>
        <v>5.2056355720703257E-10</v>
      </c>
      <c r="C389" s="3">
        <f>inventory[[#This Row],[Temp_change]]</f>
        <v>2.5735844851029683E-13</v>
      </c>
      <c r="E389" s="118">
        <f>inventory[[#This Row],[CO2_net]]+inventory[[#This Row],[CH4_net]]*GWP_CH4+inventory[[#This Row],[gas1_net]]*GWP_gas1+inventory[[#This Row],[gas2_net]]*GWP_gas2+inventory[[#This Row],[gas3_net]]*GWP_gas3</f>
        <v>4918.8111920297824</v>
      </c>
      <c r="F389" s="118">
        <f>inventory[[#This Row],[CO2_net]]+inventory[[#This Row],[CH4_net]]*GTP_CH4+inventory[[#This Row],[gas1_net]]*GTP_gas1+inventory[[#This Row],[gas2_net]]*GTP_gas2+inventory[[#This Row],[gas3_net]]*GTP_gas3</f>
        <v>2570.9331000621351</v>
      </c>
      <c r="G389" s="199">
        <f t="shared" si="73"/>
        <v>1990.151485407936</v>
      </c>
      <c r="H389" s="200">
        <f t="shared" si="74"/>
        <v>509.59654218482865</v>
      </c>
      <c r="I389" s="201">
        <f t="shared" si="75"/>
        <v>5676.1340618149816</v>
      </c>
      <c r="J389" s="201">
        <f t="shared" si="76"/>
        <v>470.89141577002403</v>
      </c>
      <c r="K389" s="199">
        <f>K388+(inventory[[#This Row],[CO2_flux]]*Z389+inventory[[#This Row],[CH4_flux]]*AA389+inventory[[#This Row],[Gas1_flux]]*AB389+inventory[[#This Row],[Gas2_flux]]*AC389+inventory[[#This Row],[Gas3_flux]]*AD389+inventory[[#This Row],[Other_radfor]])/AGWP_CO2</f>
        <v>217.55715512859908</v>
      </c>
      <c r="L389" s="201">
        <f>L388+(inventory[[#This Row],[CO2_flux]]*AE389+inventory[[#This Row],[CH4_flux]]*AF389+inventory[[#This Row],[Gas1_flux]]*AG389+inventory[[#This Row],[Gas2_flux]]*AH389+inventory[[#This Row],[Gas3_flux]]*AI389+inventory[[#This Row],[Other_radfor]]*AJ389)/AGTP_CO2</f>
        <v>312.57320143698166</v>
      </c>
      <c r="N389" s="16">
        <v>2.6156981567678442E-13</v>
      </c>
      <c r="O389" s="16">
        <v>2.6186858666652567E-12</v>
      </c>
      <c r="P389" s="16">
        <f t="shared" si="66"/>
        <v>4.1339934533417296E-11</v>
      </c>
      <c r="Q389" s="16">
        <f t="shared" si="79"/>
        <v>-3.5199999999999995E-12</v>
      </c>
      <c r="R389" s="182">
        <f t="shared" si="79"/>
        <v>-3.5199999999999995E-12</v>
      </c>
      <c r="S389" s="16">
        <v>5.0502393012108379E-16</v>
      </c>
      <c r="T389" s="16">
        <v>1.1130416158481155E-15</v>
      </c>
      <c r="U389" s="24">
        <f t="shared" si="68"/>
        <v>3.2824120513649748E-14</v>
      </c>
      <c r="V389" s="24">
        <f t="shared" si="69"/>
        <v>-1.4508693591264408E-15</v>
      </c>
      <c r="W389" s="24">
        <f t="shared" si="70"/>
        <v>7.4886032057221182E-15</v>
      </c>
      <c r="Y389" s="16">
        <f t="shared" si="71"/>
        <v>0</v>
      </c>
      <c r="Z389" s="187" cm="1">
        <f t="array" ref="Z389">IF($A389&lt;=time_horizon,INDEX(N$7:N$507,time_horizon-$A389+1),0)</f>
        <v>0</v>
      </c>
      <c r="AA389" s="184" cm="1">
        <f t="array" ref="AA389">IF($A389&lt;=time_horizon,INDEX(O$7:O$507,time_horizon-$A389+1),0)</f>
        <v>0</v>
      </c>
      <c r="AB389" s="184" cm="1">
        <f t="array" ref="AB389">IF($A389&lt;=time_horizon,INDEX(P$7:P$507,time_horizon-$A389+1),0)</f>
        <v>0</v>
      </c>
      <c r="AC389" s="184" cm="1">
        <f t="array" ref="AC389">IF($A389&lt;=time_horizon,INDEX(Q$7:Q$507,time_horizon-$A389+1),0)</f>
        <v>0</v>
      </c>
      <c r="AD389" s="185" cm="1">
        <f t="array" ref="AD389">IF($A389&lt;=time_horizon,INDEX(R$7:R$507,time_horizon-$A389+1),0)</f>
        <v>0</v>
      </c>
      <c r="AE389" s="17" cm="1">
        <f t="array" ref="AE389">IF($A389&lt;=time_horizon,INDEX(S$7:S$507,time_horizon-$A389+1),0)</f>
        <v>0</v>
      </c>
      <c r="AF389" s="17" cm="1">
        <f t="array" ref="AF389">IF($A389&lt;=time_horizon,INDEX(T$7:T$507,time_horizon-$A389+1),0)</f>
        <v>0</v>
      </c>
      <c r="AG389" s="17" cm="1">
        <f t="array" ref="AG389">IF($A389&lt;=time_horizon,INDEX(U$7:U$507,time_horizon-$A389+1),0)</f>
        <v>0</v>
      </c>
      <c r="AH389" s="17" cm="1">
        <f t="array" ref="AH389">IF($A389&lt;=time_horizon,INDEX(V$7:V$507,time_horizon-$A389+1),0)</f>
        <v>0</v>
      </c>
      <c r="AI389" s="17" cm="1">
        <f t="array" ref="AI389">IF($A389&lt;=time_horizon,INDEX(W$7:W$507,time_horizon-$A389+1),0)</f>
        <v>0</v>
      </c>
      <c r="AJ389" s="17">
        <f t="shared" si="72"/>
        <v>8.0822163213617543E-2</v>
      </c>
    </row>
    <row r="390" spans="1:36" x14ac:dyDescent="0.2">
      <c r="A390" s="96">
        <v>383</v>
      </c>
      <c r="B390" s="3">
        <f>inventory[[#This Row],[Integrated_rad_forcing]]</f>
        <v>5.2058211176932958E-10</v>
      </c>
      <c r="C390" s="3">
        <f>inventory[[#This Row],[Temp_change]]</f>
        <v>2.5665866131352025E-13</v>
      </c>
      <c r="E390" s="118">
        <f>inventory[[#This Row],[CO2_net]]+inventory[[#This Row],[CH4_net]]*GWP_CH4+inventory[[#This Row],[gas1_net]]*GWP_gas1+inventory[[#This Row],[gas2_net]]*GWP_gas2+inventory[[#This Row],[gas3_net]]*GWP_gas3</f>
        <v>4918.8111920297824</v>
      </c>
      <c r="F390" s="118">
        <f>inventory[[#This Row],[CO2_net]]+inventory[[#This Row],[CH4_net]]*GTP_CH4+inventory[[#This Row],[gas1_net]]*GTP_gas1+inventory[[#This Row],[gas2_net]]*GTP_gas2+inventory[[#This Row],[gas3_net]]*GTP_gas3</f>
        <v>2570.9331000621351</v>
      </c>
      <c r="G390" s="199">
        <f t="shared" si="73"/>
        <v>1986.2022581350041</v>
      </c>
      <c r="H390" s="200">
        <f t="shared" si="74"/>
        <v>508.31277460569231</v>
      </c>
      <c r="I390" s="201">
        <f t="shared" si="75"/>
        <v>5676.3363775199477</v>
      </c>
      <c r="J390" s="201">
        <f t="shared" si="76"/>
        <v>469.61100789635492</v>
      </c>
      <c r="K390" s="199">
        <f>K389+(inventory[[#This Row],[CO2_flux]]*Z390+inventory[[#This Row],[CH4_flux]]*AA390+inventory[[#This Row],[Gas1_flux]]*AB390+inventory[[#This Row],[Gas2_flux]]*AC390+inventory[[#This Row],[Gas3_flux]]*AD390+inventory[[#This Row],[Other_radfor]])/AGWP_CO2</f>
        <v>217.55715512859908</v>
      </c>
      <c r="L390" s="201">
        <f>L389+(inventory[[#This Row],[CO2_flux]]*AE390+inventory[[#This Row],[CH4_flux]]*AF390+inventory[[#This Row],[Gas1_flux]]*AG390+inventory[[#This Row],[Gas2_flux]]*AH390+inventory[[#This Row],[Gas3_flux]]*AI390+inventory[[#This Row],[Other_radfor]]*AJ390)/AGTP_CO2</f>
        <v>312.57320143698166</v>
      </c>
      <c r="N390" s="16">
        <v>2.6209924474567038E-13</v>
      </c>
      <c r="O390" s="16">
        <v>2.6186858666652652E-12</v>
      </c>
      <c r="P390" s="16">
        <f t="shared" si="66"/>
        <v>4.1355056123869569E-11</v>
      </c>
      <c r="Q390" s="16">
        <f t="shared" si="79"/>
        <v>-3.5199999999999995E-12</v>
      </c>
      <c r="R390" s="182">
        <f t="shared" si="79"/>
        <v>-3.5199999999999995E-12</v>
      </c>
      <c r="S390" s="16">
        <v>5.0492270534144092E-16</v>
      </c>
      <c r="T390" s="16">
        <v>1.110326881545856E-15</v>
      </c>
      <c r="U390" s="24">
        <f t="shared" si="68"/>
        <v>3.2700256143627135E-14</v>
      </c>
      <c r="V390" s="24">
        <f t="shared" si="69"/>
        <v>-1.4473306551288812E-15</v>
      </c>
      <c r="W390" s="24">
        <f t="shared" si="70"/>
        <v>7.4693014541030784E-15</v>
      </c>
      <c r="Y390" s="16">
        <f t="shared" si="71"/>
        <v>0</v>
      </c>
      <c r="Z390" s="187" cm="1">
        <f t="array" ref="Z390">IF($A390&lt;=time_horizon,INDEX(N$7:N$507,time_horizon-$A390+1),0)</f>
        <v>0</v>
      </c>
      <c r="AA390" s="184" cm="1">
        <f t="array" ref="AA390">IF($A390&lt;=time_horizon,INDEX(O$7:O$507,time_horizon-$A390+1),0)</f>
        <v>0</v>
      </c>
      <c r="AB390" s="184" cm="1">
        <f t="array" ref="AB390">IF($A390&lt;=time_horizon,INDEX(P$7:P$507,time_horizon-$A390+1),0)</f>
        <v>0</v>
      </c>
      <c r="AC390" s="184" cm="1">
        <f t="array" ref="AC390">IF($A390&lt;=time_horizon,INDEX(Q$7:Q$507,time_horizon-$A390+1),0)</f>
        <v>0</v>
      </c>
      <c r="AD390" s="185" cm="1">
        <f t="array" ref="AD390">IF($A390&lt;=time_horizon,INDEX(R$7:R$507,time_horizon-$A390+1),0)</f>
        <v>0</v>
      </c>
      <c r="AE390" s="17" cm="1">
        <f t="array" ref="AE390">IF($A390&lt;=time_horizon,INDEX(S$7:S$507,time_horizon-$A390+1),0)</f>
        <v>0</v>
      </c>
      <c r="AF390" s="17" cm="1">
        <f t="array" ref="AF390">IF($A390&lt;=time_horizon,INDEX(T$7:T$507,time_horizon-$A390+1),0)</f>
        <v>0</v>
      </c>
      <c r="AG390" s="17" cm="1">
        <f t="array" ref="AG390">IF($A390&lt;=time_horizon,INDEX(U$7:U$507,time_horizon-$A390+1),0)</f>
        <v>0</v>
      </c>
      <c r="AH390" s="17" cm="1">
        <f t="array" ref="AH390">IF($A390&lt;=time_horizon,INDEX(V$7:V$507,time_horizon-$A390+1),0)</f>
        <v>0</v>
      </c>
      <c r="AI390" s="17" cm="1">
        <f t="array" ref="AI390">IF($A390&lt;=time_horizon,INDEX(W$7:W$507,time_horizon-$A390+1),0)</f>
        <v>0</v>
      </c>
      <c r="AJ390" s="17">
        <f t="shared" si="72"/>
        <v>8.0822163213617543E-2</v>
      </c>
    </row>
    <row r="391" spans="1:36" x14ac:dyDescent="0.2">
      <c r="A391" s="96">
        <v>384</v>
      </c>
      <c r="B391" s="3">
        <f>inventory[[#This Row],[Integrated_rad_forcing]]</f>
        <v>5.2060049330055534E-10</v>
      </c>
      <c r="C391" s="3">
        <f>inventory[[#This Row],[Temp_change]]</f>
        <v>2.5596162120753591E-13</v>
      </c>
      <c r="E391" s="118">
        <f>inventory[[#This Row],[CO2_net]]+inventory[[#This Row],[CH4_net]]*GWP_CH4+inventory[[#This Row],[gas1_net]]*GWP_gas1+inventory[[#This Row],[gas2_net]]*GWP_gas2+inventory[[#This Row],[gas3_net]]*GWP_gas3</f>
        <v>4918.8111920297824</v>
      </c>
      <c r="F391" s="118">
        <f>inventory[[#This Row],[CO2_net]]+inventory[[#This Row],[CH4_net]]*GTP_CH4+inventory[[#This Row],[gas1_net]]*GTP_gas1+inventory[[#This Row],[gas2_net]]*GTP_gas2+inventory[[#This Row],[gas3_net]]*GTP_gas3</f>
        <v>2570.9331000621351</v>
      </c>
      <c r="G391" s="199">
        <f t="shared" si="73"/>
        <v>1982.2711407400816</v>
      </c>
      <c r="H391" s="200">
        <f t="shared" si="74"/>
        <v>507.03405168483187</v>
      </c>
      <c r="I391" s="201">
        <f t="shared" si="75"/>
        <v>5676.5368065243492</v>
      </c>
      <c r="J391" s="201">
        <f t="shared" si="76"/>
        <v>468.33562640312863</v>
      </c>
      <c r="K391" s="199">
        <f>K390+(inventory[[#This Row],[CO2_flux]]*Z391+inventory[[#This Row],[CH4_flux]]*AA391+inventory[[#This Row],[Gas1_flux]]*AB391+inventory[[#This Row],[Gas2_flux]]*AC391+inventory[[#This Row],[Gas3_flux]]*AD391+inventory[[#This Row],[Other_radfor]])/AGWP_CO2</f>
        <v>217.55715512859908</v>
      </c>
      <c r="L391" s="201">
        <f>L390+(inventory[[#This Row],[CO2_flux]]*AE391+inventory[[#This Row],[CH4_flux]]*AF391+inventory[[#This Row],[Gas1_flux]]*AG391+inventory[[#This Row],[Gas2_flux]]*AH391+inventory[[#This Row],[Gas3_flux]]*AI391+inventory[[#This Row],[Other_radfor]]*AJ391)/AGTP_CO2</f>
        <v>312.57320143698166</v>
      </c>
      <c r="N391" s="16">
        <v>2.6262829670525747E-13</v>
      </c>
      <c r="O391" s="16">
        <v>2.6186858666652729E-12</v>
      </c>
      <c r="P391" s="16">
        <f t="shared" ref="P391:P454" si="80">A_gas1*life_gas1*(1-EXP(-$A391/life_gas1))</f>
        <v>4.137005325749271E-11</v>
      </c>
      <c r="Q391" s="16">
        <f t="shared" si="79"/>
        <v>-3.5199999999999995E-12</v>
      </c>
      <c r="R391" s="182">
        <f t="shared" si="79"/>
        <v>-3.5199999999999995E-12</v>
      </c>
      <c r="S391" s="16">
        <v>5.0482136329305058E-16</v>
      </c>
      <c r="T391" s="16">
        <v>1.1076187685435855E-15</v>
      </c>
      <c r="U391" s="24">
        <f t="shared" ref="U391:U454" si="81">A_gas1*(life_gas1*clim_sens1/(life_gas1-clim_time1)*(EXP(-$A391/life_gas1)-EXP(-$A391/clim_time1))
                 +life_gas1*clim_sens2/(life_gas1-clim_time2)*(EXP(-$A391/life_gas1)-EXP(-$A391/clim_time2)))</f>
        <v>3.2577054419377294E-14</v>
      </c>
      <c r="V391" s="24">
        <f t="shared" ref="V391:V454" si="82">A_gas2*(life_gas2*clim_sens1/(life_gas2-clim_time1)*(EXP(-$A391/life_gas2)-EXP(-$A391/clim_time1))
                 +life_gas2*clim_sens2/(life_gas2-clim_time2)*(EXP(-$A391/life_gas2)-EXP(-$A391/clim_time2)))</f>
        <v>-1.4438005821123975E-15</v>
      </c>
      <c r="W391" s="24">
        <f t="shared" ref="W391:W454" si="83">A_gas1*(life_gas3*clim_sens1/(life_gas3-clim_time1)*(EXP(-$A391/life_gas3)-EXP(-$A391/clim_time1))
                 +life_gas3*clim_sens2/(life_gas3-clim_time2)*(EXP(-$A391/life_gas3)-EXP(-$A391/clim_time2)))</f>
        <v>7.4500695674337164E-15</v>
      </c>
      <c r="Y391" s="16">
        <f t="shared" ref="Y391:Y454" si="84">IF(A391&lt;=time_horizon,time_horizon-A391,0)</f>
        <v>0</v>
      </c>
      <c r="Z391" s="187" cm="1">
        <f t="array" ref="Z391">IF($A391&lt;=time_horizon,INDEX(N$7:N$507,time_horizon-$A391+1),0)</f>
        <v>0</v>
      </c>
      <c r="AA391" s="184" cm="1">
        <f t="array" ref="AA391">IF($A391&lt;=time_horizon,INDEX(O$7:O$507,time_horizon-$A391+1),0)</f>
        <v>0</v>
      </c>
      <c r="AB391" s="184" cm="1">
        <f t="array" ref="AB391">IF($A391&lt;=time_horizon,INDEX(P$7:P$507,time_horizon-$A391+1),0)</f>
        <v>0</v>
      </c>
      <c r="AC391" s="184" cm="1">
        <f t="array" ref="AC391">IF($A391&lt;=time_horizon,INDEX(Q$7:Q$507,time_horizon-$A391+1),0)</f>
        <v>0</v>
      </c>
      <c r="AD391" s="185" cm="1">
        <f t="array" ref="AD391">IF($A391&lt;=time_horizon,INDEX(R$7:R$507,time_horizon-$A391+1),0)</f>
        <v>0</v>
      </c>
      <c r="AE391" s="17" cm="1">
        <f t="array" ref="AE391">IF($A391&lt;=time_horizon,INDEX(S$7:S$507,time_horizon-$A391+1),0)</f>
        <v>0</v>
      </c>
      <c r="AF391" s="17" cm="1">
        <f t="array" ref="AF391">IF($A391&lt;=time_horizon,INDEX(T$7:T$507,time_horizon-$A391+1),0)</f>
        <v>0</v>
      </c>
      <c r="AG391" s="17" cm="1">
        <f t="array" ref="AG391">IF($A391&lt;=time_horizon,INDEX(U$7:U$507,time_horizon-$A391+1),0)</f>
        <v>0</v>
      </c>
      <c r="AH391" s="17" cm="1">
        <f t="array" ref="AH391">IF($A391&lt;=time_horizon,INDEX(V$7:V$507,time_horizon-$A391+1),0)</f>
        <v>0</v>
      </c>
      <c r="AI391" s="17" cm="1">
        <f t="array" ref="AI391">IF($A391&lt;=time_horizon,INDEX(W$7:W$507,time_horizon-$A391+1),0)</f>
        <v>0</v>
      </c>
      <c r="AJ391" s="17">
        <f t="shared" ref="AJ391:AJ454" si="85">Other_forcing_efficacy*(clim_sens1*(EXP((1-Y391)/clim_time1)-EXP(-Y391/clim_time1))
                                               +clim_sens2*(EXP((1-Y391)/clim_time2)-EXP(-Y391/clim_time2)))</f>
        <v>8.0822163213617543E-2</v>
      </c>
    </row>
    <row r="392" spans="1:36" x14ac:dyDescent="0.2">
      <c r="A392" s="96">
        <v>385</v>
      </c>
      <c r="B392" s="3">
        <f>inventory[[#This Row],[Integrated_rad_forcing]]</f>
        <v>5.2061870387483019E-10</v>
      </c>
      <c r="C392" s="3">
        <f>inventory[[#This Row],[Temp_change]]</f>
        <v>2.5526730356806502E-13</v>
      </c>
      <c r="E392" s="118">
        <f>inventory[[#This Row],[CO2_net]]+inventory[[#This Row],[CH4_net]]*GWP_CH4+inventory[[#This Row],[gas1_net]]*GWP_gas1+inventory[[#This Row],[gas2_net]]*GWP_gas2+inventory[[#This Row],[gas3_net]]*GWP_gas3</f>
        <v>4918.8111920297824</v>
      </c>
      <c r="F392" s="118">
        <f>inventory[[#This Row],[CO2_net]]+inventory[[#This Row],[CH4_net]]*GTP_CH4+inventory[[#This Row],[gas1_net]]*GTP_gas1+inventory[[#This Row],[gas2_net]]*GTP_gas2+inventory[[#This Row],[gas3_net]]*GTP_gas3</f>
        <v>2570.9331000621351</v>
      </c>
      <c r="G392" s="199">
        <f t="shared" ref="G392:G455" si="86">B392/N392</f>
        <v>1978.3580077312665</v>
      </c>
      <c r="H392" s="200">
        <f t="shared" ref="H392:H455" si="87">C392/S392</f>
        <v>505.76032575112413</v>
      </c>
      <c r="I392" s="201">
        <f t="shared" ref="I392:I455" si="88">B392/AGWP_CO2</f>
        <v>5676.7353714440324</v>
      </c>
      <c r="J392" s="201">
        <f t="shared" ref="J392:J455" si="89">C392/AGTP_CO2</f>
        <v>467.06522623504765</v>
      </c>
      <c r="K392" s="199">
        <f>K391+(inventory[[#This Row],[CO2_flux]]*Z392+inventory[[#This Row],[CH4_flux]]*AA392+inventory[[#This Row],[Gas1_flux]]*AB392+inventory[[#This Row],[Gas2_flux]]*AC392+inventory[[#This Row],[Gas3_flux]]*AD392+inventory[[#This Row],[Other_radfor]])/AGWP_CO2</f>
        <v>217.55715512859908</v>
      </c>
      <c r="L392" s="201">
        <f>L391+(inventory[[#This Row],[CO2_flux]]*AE392+inventory[[#This Row],[CH4_flux]]*AF392+inventory[[#This Row],[Gas1_flux]]*AG392+inventory[[#This Row],[Gas2_flux]]*AH392+inventory[[#This Row],[Gas3_flux]]*AI392+inventory[[#This Row],[Other_radfor]]*AJ392)/AGTP_CO2</f>
        <v>312.57320143698166</v>
      </c>
      <c r="N392" s="16">
        <v>2.6315697251978333E-13</v>
      </c>
      <c r="O392" s="16">
        <v>2.6186858666652801E-12</v>
      </c>
      <c r="P392" s="16">
        <f t="shared" si="80"/>
        <v>4.1384926958616972E-11</v>
      </c>
      <c r="Q392" s="16">
        <f t="shared" si="79"/>
        <v>-3.5199999999999995E-12</v>
      </c>
      <c r="R392" s="182">
        <f t="shared" si="79"/>
        <v>-3.5199999999999995E-12</v>
      </c>
      <c r="S392" s="16">
        <v>5.0471990500432736E-16</v>
      </c>
      <c r="T392" s="16">
        <v>1.1049172606917927E-15</v>
      </c>
      <c r="U392" s="24">
        <f t="shared" si="81"/>
        <v>3.2454510757320144E-14</v>
      </c>
      <c r="V392" s="24">
        <f t="shared" si="82"/>
        <v>-1.4402791190258266E-15</v>
      </c>
      <c r="W392" s="24">
        <f t="shared" si="83"/>
        <v>7.4309068745073466E-15</v>
      </c>
      <c r="Y392" s="16">
        <f t="shared" si="84"/>
        <v>0</v>
      </c>
      <c r="Z392" s="187" cm="1">
        <f t="array" ref="Z392">IF($A392&lt;=time_horizon,INDEX(N$7:N$507,time_horizon-$A392+1),0)</f>
        <v>0</v>
      </c>
      <c r="AA392" s="184" cm="1">
        <f t="array" ref="AA392">IF($A392&lt;=time_horizon,INDEX(O$7:O$507,time_horizon-$A392+1),0)</f>
        <v>0</v>
      </c>
      <c r="AB392" s="184" cm="1">
        <f t="array" ref="AB392">IF($A392&lt;=time_horizon,INDEX(P$7:P$507,time_horizon-$A392+1),0)</f>
        <v>0</v>
      </c>
      <c r="AC392" s="184" cm="1">
        <f t="array" ref="AC392">IF($A392&lt;=time_horizon,INDEX(Q$7:Q$507,time_horizon-$A392+1),0)</f>
        <v>0</v>
      </c>
      <c r="AD392" s="185" cm="1">
        <f t="array" ref="AD392">IF($A392&lt;=time_horizon,INDEX(R$7:R$507,time_horizon-$A392+1),0)</f>
        <v>0</v>
      </c>
      <c r="AE392" s="17" cm="1">
        <f t="array" ref="AE392">IF($A392&lt;=time_horizon,INDEX(S$7:S$507,time_horizon-$A392+1),0)</f>
        <v>0</v>
      </c>
      <c r="AF392" s="17" cm="1">
        <f t="array" ref="AF392">IF($A392&lt;=time_horizon,INDEX(T$7:T$507,time_horizon-$A392+1),0)</f>
        <v>0</v>
      </c>
      <c r="AG392" s="17" cm="1">
        <f t="array" ref="AG392">IF($A392&lt;=time_horizon,INDEX(U$7:U$507,time_horizon-$A392+1),0)</f>
        <v>0</v>
      </c>
      <c r="AH392" s="17" cm="1">
        <f t="array" ref="AH392">IF($A392&lt;=time_horizon,INDEX(V$7:V$507,time_horizon-$A392+1),0)</f>
        <v>0</v>
      </c>
      <c r="AI392" s="17" cm="1">
        <f t="array" ref="AI392">IF($A392&lt;=time_horizon,INDEX(W$7:W$507,time_horizon-$A392+1),0)</f>
        <v>0</v>
      </c>
      <c r="AJ392" s="17">
        <f t="shared" si="85"/>
        <v>8.0822163213617543E-2</v>
      </c>
    </row>
    <row r="393" spans="1:36" x14ac:dyDescent="0.2">
      <c r="A393" s="96">
        <v>386</v>
      </c>
      <c r="B393" s="3">
        <f>inventory[[#This Row],[Integrated_rad_forcing]]</f>
        <v>5.2063674553481709E-10</v>
      </c>
      <c r="C393" s="3">
        <f>inventory[[#This Row],[Temp_change]]</f>
        <v>2.5457568418406294E-13</v>
      </c>
      <c r="E393" s="118">
        <f>inventory[[#This Row],[CO2_net]]+inventory[[#This Row],[CH4_net]]*GWP_CH4+inventory[[#This Row],[gas1_net]]*GWP_gas1+inventory[[#This Row],[gas2_net]]*GWP_gas2+inventory[[#This Row],[gas3_net]]*GWP_gas3</f>
        <v>4918.8111920297824</v>
      </c>
      <c r="F393" s="118">
        <f>inventory[[#This Row],[CO2_net]]+inventory[[#This Row],[CH4_net]]*GTP_CH4+inventory[[#This Row],[gas1_net]]*GTP_gas1+inventory[[#This Row],[gas2_net]]*GTP_gas2+inventory[[#This Row],[gas3_net]]*GTP_gas3</f>
        <v>2570.9331000621351</v>
      </c>
      <c r="G393" s="199">
        <f t="shared" si="86"/>
        <v>1974.4627347355952</v>
      </c>
      <c r="H393" s="200">
        <f t="shared" si="87"/>
        <v>504.49154993087859</v>
      </c>
      <c r="I393" s="201">
        <f t="shared" si="88"/>
        <v>5676.9320945518366</v>
      </c>
      <c r="J393" s="201">
        <f t="shared" si="89"/>
        <v>465.799763092913</v>
      </c>
      <c r="K393" s="199">
        <f>K392+(inventory[[#This Row],[CO2_flux]]*Z393+inventory[[#This Row],[CH4_flux]]*AA393+inventory[[#This Row],[Gas1_flux]]*AB393+inventory[[#This Row],[Gas2_flux]]*AC393+inventory[[#This Row],[Gas3_flux]]*AD393+inventory[[#This Row],[Other_radfor]])/AGWP_CO2</f>
        <v>217.55715512859908</v>
      </c>
      <c r="L393" s="201">
        <f>L392+(inventory[[#This Row],[CO2_flux]]*AE393+inventory[[#This Row],[CH4_flux]]*AF393+inventory[[#This Row],[Gas1_flux]]*AG393+inventory[[#This Row],[Gas2_flux]]*AH393+inventory[[#This Row],[Gas3_flux]]*AI393+inventory[[#This Row],[Other_radfor]]*AJ393)/AGTP_CO2</f>
        <v>312.57320143698166</v>
      </c>
      <c r="N393" s="16">
        <v>2.6368527315079297E-13</v>
      </c>
      <c r="O393" s="16">
        <v>2.6186858666652866E-12</v>
      </c>
      <c r="P393" s="16">
        <f t="shared" si="80"/>
        <v>4.139967824314193E-11</v>
      </c>
      <c r="Q393" s="16">
        <f t="shared" si="79"/>
        <v>-3.5199999999999995E-12</v>
      </c>
      <c r="R393" s="182">
        <f t="shared" si="79"/>
        <v>-3.5199999999999995E-12</v>
      </c>
      <c r="S393" s="16">
        <v>5.0461833150415078E-16</v>
      </c>
      <c r="T393" s="16">
        <v>1.1022223418803552E-15</v>
      </c>
      <c r="U393" s="24">
        <f t="shared" si="81"/>
        <v>3.2332620609477742E-14</v>
      </c>
      <c r="V393" s="24">
        <f t="shared" si="82"/>
        <v>-1.4367662448693502E-15</v>
      </c>
      <c r="W393" s="24">
        <f t="shared" si="83"/>
        <v>7.4118127167606172E-15</v>
      </c>
      <c r="Y393" s="16">
        <f t="shared" si="84"/>
        <v>0</v>
      </c>
      <c r="Z393" s="187" cm="1">
        <f t="array" ref="Z393">IF($A393&lt;=time_horizon,INDEX(N$7:N$507,time_horizon-$A393+1),0)</f>
        <v>0</v>
      </c>
      <c r="AA393" s="184" cm="1">
        <f t="array" ref="AA393">IF($A393&lt;=time_horizon,INDEX(O$7:O$507,time_horizon-$A393+1),0)</f>
        <v>0</v>
      </c>
      <c r="AB393" s="184" cm="1">
        <f t="array" ref="AB393">IF($A393&lt;=time_horizon,INDEX(P$7:P$507,time_horizon-$A393+1),0)</f>
        <v>0</v>
      </c>
      <c r="AC393" s="184" cm="1">
        <f t="array" ref="AC393">IF($A393&lt;=time_horizon,INDEX(Q$7:Q$507,time_horizon-$A393+1),0)</f>
        <v>0</v>
      </c>
      <c r="AD393" s="185" cm="1">
        <f t="array" ref="AD393">IF($A393&lt;=time_horizon,INDEX(R$7:R$507,time_horizon-$A393+1),0)</f>
        <v>0</v>
      </c>
      <c r="AE393" s="17" cm="1">
        <f t="array" ref="AE393">IF($A393&lt;=time_horizon,INDEX(S$7:S$507,time_horizon-$A393+1),0)</f>
        <v>0</v>
      </c>
      <c r="AF393" s="17" cm="1">
        <f t="array" ref="AF393">IF($A393&lt;=time_horizon,INDEX(T$7:T$507,time_horizon-$A393+1),0)</f>
        <v>0</v>
      </c>
      <c r="AG393" s="17" cm="1">
        <f t="array" ref="AG393">IF($A393&lt;=time_horizon,INDEX(U$7:U$507,time_horizon-$A393+1),0)</f>
        <v>0</v>
      </c>
      <c r="AH393" s="17" cm="1">
        <f t="array" ref="AH393">IF($A393&lt;=time_horizon,INDEX(V$7:V$507,time_horizon-$A393+1),0)</f>
        <v>0</v>
      </c>
      <c r="AI393" s="17" cm="1">
        <f t="array" ref="AI393">IF($A393&lt;=time_horizon,INDEX(W$7:W$507,time_horizon-$A393+1),0)</f>
        <v>0</v>
      </c>
      <c r="AJ393" s="17">
        <f t="shared" si="85"/>
        <v>8.0822163213617543E-2</v>
      </c>
    </row>
    <row r="394" spans="1:36" x14ac:dyDescent="0.2">
      <c r="A394" s="96">
        <v>387</v>
      </c>
      <c r="B394" s="3">
        <f>inventory[[#This Row],[Integrated_rad_forcing]]</f>
        <v>5.2065462029229695E-10</v>
      </c>
      <c r="C394" s="3">
        <f>inventory[[#This Row],[Temp_change]]</f>
        <v>2.5388673924928543E-13</v>
      </c>
      <c r="E394" s="118">
        <f>inventory[[#This Row],[CO2_net]]+inventory[[#This Row],[CH4_net]]*GWP_CH4+inventory[[#This Row],[gas1_net]]*GWP_gas1+inventory[[#This Row],[gas2_net]]*GWP_gas2+inventory[[#This Row],[gas3_net]]*GWP_gas3</f>
        <v>4918.8111920297824</v>
      </c>
      <c r="F394" s="118">
        <f>inventory[[#This Row],[CO2_net]]+inventory[[#This Row],[CH4_net]]*GTP_CH4+inventory[[#This Row],[gas1_net]]*GTP_gas1+inventory[[#This Row],[gas2_net]]*GTP_gas2+inventory[[#This Row],[gas3_net]]*GTP_gas3</f>
        <v>2570.9331000621351</v>
      </c>
      <c r="G394" s="199">
        <f t="shared" si="86"/>
        <v>1970.5851984873034</v>
      </c>
      <c r="H394" s="200">
        <f t="shared" si="87"/>
        <v>503.2276781318605</v>
      </c>
      <c r="I394" s="201">
        <f t="shared" si="88"/>
        <v>5677.1269977838692</v>
      </c>
      <c r="J394" s="201">
        <f t="shared" si="89"/>
        <v>464.53919341819341</v>
      </c>
      <c r="K394" s="199">
        <f>K393+(inventory[[#This Row],[CO2_flux]]*Z394+inventory[[#This Row],[CH4_flux]]*AA394+inventory[[#This Row],[Gas1_flux]]*AB394+inventory[[#This Row],[Gas2_flux]]*AC394+inventory[[#This Row],[Gas3_flux]]*AD394+inventory[[#This Row],[Other_radfor]])/AGWP_CO2</f>
        <v>217.55715512859908</v>
      </c>
      <c r="L394" s="201">
        <f>L393+(inventory[[#This Row],[CO2_flux]]*AE394+inventory[[#This Row],[CH4_flux]]*AF394+inventory[[#This Row],[Gas1_flux]]*AG394+inventory[[#This Row],[Gas2_flux]]*AH394+inventory[[#This Row],[Gas3_flux]]*AI394+inventory[[#This Row],[Other_radfor]]*AJ394)/AGTP_CO2</f>
        <v>312.57320143698166</v>
      </c>
      <c r="N394" s="16">
        <v>2.6421319955715254E-13</v>
      </c>
      <c r="O394" s="16">
        <v>2.6186858666652927E-12</v>
      </c>
      <c r="P394" s="16">
        <f t="shared" si="80"/>
        <v>4.1414308118605901E-11</v>
      </c>
      <c r="Q394" s="16">
        <f t="shared" si="79"/>
        <v>-3.5199999999999995E-12</v>
      </c>
      <c r="R394" s="182">
        <f t="shared" si="79"/>
        <v>-3.5199999999999995E-12</v>
      </c>
      <c r="S394" s="16">
        <v>5.0451664382172479E-16</v>
      </c>
      <c r="T394" s="16">
        <v>1.0995339960384445E-15</v>
      </c>
      <c r="U394" s="24">
        <f t="shared" si="81"/>
        <v>3.2211379463186427E-14</v>
      </c>
      <c r="V394" s="24">
        <f t="shared" si="82"/>
        <v>-1.4332619386943687E-15</v>
      </c>
      <c r="W394" s="24">
        <f t="shared" si="83"/>
        <v>7.392786448000781E-15</v>
      </c>
      <c r="Y394" s="16">
        <f t="shared" si="84"/>
        <v>0</v>
      </c>
      <c r="Z394" s="187" cm="1">
        <f t="array" ref="Z394">IF($A394&lt;=time_horizon,INDEX(N$7:N$507,time_horizon-$A394+1),0)</f>
        <v>0</v>
      </c>
      <c r="AA394" s="184" cm="1">
        <f t="array" ref="AA394">IF($A394&lt;=time_horizon,INDEX(O$7:O$507,time_horizon-$A394+1),0)</f>
        <v>0</v>
      </c>
      <c r="AB394" s="184" cm="1">
        <f t="array" ref="AB394">IF($A394&lt;=time_horizon,INDEX(P$7:P$507,time_horizon-$A394+1),0)</f>
        <v>0</v>
      </c>
      <c r="AC394" s="184" cm="1">
        <f t="array" ref="AC394">IF($A394&lt;=time_horizon,INDEX(Q$7:Q$507,time_horizon-$A394+1),0)</f>
        <v>0</v>
      </c>
      <c r="AD394" s="185" cm="1">
        <f t="array" ref="AD394">IF($A394&lt;=time_horizon,INDEX(R$7:R$507,time_horizon-$A394+1),0)</f>
        <v>0</v>
      </c>
      <c r="AE394" s="17" cm="1">
        <f t="array" ref="AE394">IF($A394&lt;=time_horizon,INDEX(S$7:S$507,time_horizon-$A394+1),0)</f>
        <v>0</v>
      </c>
      <c r="AF394" s="17" cm="1">
        <f t="array" ref="AF394">IF($A394&lt;=time_horizon,INDEX(T$7:T$507,time_horizon-$A394+1),0)</f>
        <v>0</v>
      </c>
      <c r="AG394" s="17" cm="1">
        <f t="array" ref="AG394">IF($A394&lt;=time_horizon,INDEX(U$7:U$507,time_horizon-$A394+1),0)</f>
        <v>0</v>
      </c>
      <c r="AH394" s="17" cm="1">
        <f t="array" ref="AH394">IF($A394&lt;=time_horizon,INDEX(V$7:V$507,time_horizon-$A394+1),0)</f>
        <v>0</v>
      </c>
      <c r="AI394" s="17" cm="1">
        <f t="array" ref="AI394">IF($A394&lt;=time_horizon,INDEX(W$7:W$507,time_horizon-$A394+1),0)</f>
        <v>0</v>
      </c>
      <c r="AJ394" s="17">
        <f t="shared" si="85"/>
        <v>8.0822163213617543E-2</v>
      </c>
    </row>
    <row r="395" spans="1:36" x14ac:dyDescent="0.2">
      <c r="A395" s="96">
        <v>388</v>
      </c>
      <c r="B395" s="3">
        <f>inventory[[#This Row],[Integrated_rad_forcing]]</f>
        <v>5.2067233012873253E-10</v>
      </c>
      <c r="C395" s="3">
        <f>inventory[[#This Row],[Temp_change]]</f>
        <v>2.5320044535403521E-13</v>
      </c>
      <c r="E395" s="118">
        <f>inventory[[#This Row],[CO2_net]]+inventory[[#This Row],[CH4_net]]*GWP_CH4+inventory[[#This Row],[gas1_net]]*GWP_gas1+inventory[[#This Row],[gas2_net]]*GWP_gas2+inventory[[#This Row],[gas3_net]]*GWP_gas3</f>
        <v>4918.8111920297824</v>
      </c>
      <c r="F395" s="118">
        <f>inventory[[#This Row],[CO2_net]]+inventory[[#This Row],[CH4_net]]*GTP_CH4+inventory[[#This Row],[gas1_net]]*GTP_gas1+inventory[[#This Row],[gas2_net]]*GTP_gas2+inventory[[#This Row],[gas3_net]]*GTP_gas3</f>
        <v>2570.9331000621351</v>
      </c>
      <c r="G395" s="199">
        <f t="shared" si="86"/>
        <v>1966.7252768162234</v>
      </c>
      <c r="H395" s="200">
        <f t="shared" si="87"/>
        <v>501.96866502764743</v>
      </c>
      <c r="I395" s="201">
        <f t="shared" si="88"/>
        <v>5677.3201027456544</v>
      </c>
      <c r="J395" s="201">
        <f t="shared" si="89"/>
        <v>463.28347437792348</v>
      </c>
      <c r="K395" s="199">
        <f>K394+(inventory[[#This Row],[CO2_flux]]*Z395+inventory[[#This Row],[CH4_flux]]*AA395+inventory[[#This Row],[Gas1_flux]]*AB395+inventory[[#This Row],[Gas2_flux]]*AC395+inventory[[#This Row],[Gas3_flux]]*AD395+inventory[[#This Row],[Other_radfor]])/AGWP_CO2</f>
        <v>217.55715512859908</v>
      </c>
      <c r="L395" s="201">
        <f>L394+(inventory[[#This Row],[CO2_flux]]*AE395+inventory[[#This Row],[CH4_flux]]*AF395+inventory[[#This Row],[Gas1_flux]]*AG395+inventory[[#This Row],[Gas2_flux]]*AH395+inventory[[#This Row],[Gas3_flux]]*AI395+inventory[[#This Row],[Other_radfor]]*AJ395)/AGTP_CO2</f>
        <v>312.57320143698166</v>
      </c>
      <c r="N395" s="16">
        <v>2.647407526950627E-13</v>
      </c>
      <c r="O395" s="16">
        <v>2.6186858666652983E-12</v>
      </c>
      <c r="P395" s="16">
        <f t="shared" si="80"/>
        <v>4.1428817584254748E-11</v>
      </c>
      <c r="Q395" s="16">
        <f t="shared" si="79"/>
        <v>-3.5199999999999995E-12</v>
      </c>
      <c r="R395" s="182">
        <f t="shared" si="79"/>
        <v>-3.5199999999999995E-12</v>
      </c>
      <c r="S395" s="16">
        <v>5.0441484298644305E-16</v>
      </c>
      <c r="T395" s="16">
        <v>1.0968522071344293E-15</v>
      </c>
      <c r="U395" s="24">
        <f t="shared" si="81"/>
        <v>3.2090782840811343E-14</v>
      </c>
      <c r="V395" s="24">
        <f t="shared" si="82"/>
        <v>-1.4297661796033768E-15</v>
      </c>
      <c r="W395" s="24">
        <f t="shared" si="83"/>
        <v>7.3738274341389605E-15</v>
      </c>
      <c r="Y395" s="16">
        <f t="shared" si="84"/>
        <v>0</v>
      </c>
      <c r="Z395" s="187" cm="1">
        <f t="array" ref="Z395">IF($A395&lt;=time_horizon,INDEX(N$7:N$507,time_horizon-$A395+1),0)</f>
        <v>0</v>
      </c>
      <c r="AA395" s="184" cm="1">
        <f t="array" ref="AA395">IF($A395&lt;=time_horizon,INDEX(O$7:O$507,time_horizon-$A395+1),0)</f>
        <v>0</v>
      </c>
      <c r="AB395" s="184" cm="1">
        <f t="array" ref="AB395">IF($A395&lt;=time_horizon,INDEX(P$7:P$507,time_horizon-$A395+1),0)</f>
        <v>0</v>
      </c>
      <c r="AC395" s="184" cm="1">
        <f t="array" ref="AC395">IF($A395&lt;=time_horizon,INDEX(Q$7:Q$507,time_horizon-$A395+1),0)</f>
        <v>0</v>
      </c>
      <c r="AD395" s="185" cm="1">
        <f t="array" ref="AD395">IF($A395&lt;=time_horizon,INDEX(R$7:R$507,time_horizon-$A395+1),0)</f>
        <v>0</v>
      </c>
      <c r="AE395" s="17" cm="1">
        <f t="array" ref="AE395">IF($A395&lt;=time_horizon,INDEX(S$7:S$507,time_horizon-$A395+1),0)</f>
        <v>0</v>
      </c>
      <c r="AF395" s="17" cm="1">
        <f t="array" ref="AF395">IF($A395&lt;=time_horizon,INDEX(T$7:T$507,time_horizon-$A395+1),0)</f>
        <v>0</v>
      </c>
      <c r="AG395" s="17" cm="1">
        <f t="array" ref="AG395">IF($A395&lt;=time_horizon,INDEX(U$7:U$507,time_horizon-$A395+1),0)</f>
        <v>0</v>
      </c>
      <c r="AH395" s="17" cm="1">
        <f t="array" ref="AH395">IF($A395&lt;=time_horizon,INDEX(V$7:V$507,time_horizon-$A395+1),0)</f>
        <v>0</v>
      </c>
      <c r="AI395" s="17" cm="1">
        <f t="array" ref="AI395">IF($A395&lt;=time_horizon,INDEX(W$7:W$507,time_horizon-$A395+1),0)</f>
        <v>0</v>
      </c>
      <c r="AJ395" s="17">
        <f t="shared" si="85"/>
        <v>8.0822163213617543E-2</v>
      </c>
    </row>
    <row r="396" spans="1:36" x14ac:dyDescent="0.2">
      <c r="A396" s="96">
        <v>389</v>
      </c>
      <c r="B396" s="3">
        <f>inventory[[#This Row],[Integrated_rad_forcing]]</f>
        <v>5.2068987699582061E-10</v>
      </c>
      <c r="C396" s="3">
        <f>inventory[[#This Row],[Temp_change]]</f>
        <v>2.5251677947708606E-13</v>
      </c>
      <c r="E396" s="118">
        <f>inventory[[#This Row],[CO2_net]]+inventory[[#This Row],[CH4_net]]*GWP_CH4+inventory[[#This Row],[gas1_net]]*GWP_gas1+inventory[[#This Row],[gas2_net]]*GWP_gas2+inventory[[#This Row],[gas3_net]]*GWP_gas3</f>
        <v>4918.8111920297824</v>
      </c>
      <c r="F396" s="118">
        <f>inventory[[#This Row],[CO2_net]]+inventory[[#This Row],[CH4_net]]*GTP_CH4+inventory[[#This Row],[gas1_net]]*GTP_gas1+inventory[[#This Row],[gas2_net]]*GTP_gas2+inventory[[#This Row],[gas3_net]]*GTP_gas3</f>
        <v>2570.9331000621351</v>
      </c>
      <c r="G396" s="199">
        <f t="shared" si="86"/>
        <v>1962.8828486363132</v>
      </c>
      <c r="H396" s="200">
        <f t="shared" si="87"/>
        <v>500.71446604231943</v>
      </c>
      <c r="I396" s="201">
        <f t="shared" si="88"/>
        <v>5677.511430718152</v>
      </c>
      <c r="J396" s="201">
        <f t="shared" si="89"/>
        <v>462.0325638499275</v>
      </c>
      <c r="K396" s="199">
        <f>K395+(inventory[[#This Row],[CO2_flux]]*Z396+inventory[[#This Row],[CH4_flux]]*AA396+inventory[[#This Row],[Gas1_flux]]*AB396+inventory[[#This Row],[Gas2_flux]]*AC396+inventory[[#This Row],[Gas3_flux]]*AD396+inventory[[#This Row],[Other_radfor]])/AGWP_CO2</f>
        <v>217.55715512859908</v>
      </c>
      <c r="L396" s="201">
        <f>L395+(inventory[[#This Row],[CO2_flux]]*AE396+inventory[[#This Row],[CH4_flux]]*AF396+inventory[[#This Row],[Gas1_flux]]*AG396+inventory[[#This Row],[Gas2_flux]]*AH396+inventory[[#This Row],[Gas3_flux]]*AI396+inventory[[#This Row],[Other_radfor]]*AJ396)/AGTP_CO2</f>
        <v>312.57320143698166</v>
      </c>
      <c r="N396" s="16">
        <v>2.6526793351807164E-13</v>
      </c>
      <c r="O396" s="16">
        <v>2.6186858666653036E-12</v>
      </c>
      <c r="P396" s="16">
        <f t="shared" si="80"/>
        <v>4.1443207631110145E-11</v>
      </c>
      <c r="Q396" s="16">
        <f t="shared" si="79"/>
        <v>-3.5199999999999995E-12</v>
      </c>
      <c r="R396" s="182">
        <f t="shared" si="79"/>
        <v>-3.5199999999999995E-12</v>
      </c>
      <c r="S396" s="16">
        <v>5.0431293002775722E-16</v>
      </c>
      <c r="T396" s="16">
        <v>1.0941769591757805E-15</v>
      </c>
      <c r="U396" s="24">
        <f t="shared" si="81"/>
        <v>3.1970826299463266E-14</v>
      </c>
      <c r="V396" s="24">
        <f t="shared" si="82"/>
        <v>-1.4262789467498382E-15</v>
      </c>
      <c r="W396" s="24">
        <f t="shared" si="83"/>
        <v>7.3549350529292548E-15</v>
      </c>
      <c r="Y396" s="16">
        <f t="shared" si="84"/>
        <v>0</v>
      </c>
      <c r="Z396" s="187" cm="1">
        <f t="array" ref="Z396">IF($A396&lt;=time_horizon,INDEX(N$7:N$507,time_horizon-$A396+1),0)</f>
        <v>0</v>
      </c>
      <c r="AA396" s="184" cm="1">
        <f t="array" ref="AA396">IF($A396&lt;=time_horizon,INDEX(O$7:O$507,time_horizon-$A396+1),0)</f>
        <v>0</v>
      </c>
      <c r="AB396" s="184" cm="1">
        <f t="array" ref="AB396">IF($A396&lt;=time_horizon,INDEX(P$7:P$507,time_horizon-$A396+1),0)</f>
        <v>0</v>
      </c>
      <c r="AC396" s="184" cm="1">
        <f t="array" ref="AC396">IF($A396&lt;=time_horizon,INDEX(Q$7:Q$507,time_horizon-$A396+1),0)</f>
        <v>0</v>
      </c>
      <c r="AD396" s="185" cm="1">
        <f t="array" ref="AD396">IF($A396&lt;=time_horizon,INDEX(R$7:R$507,time_horizon-$A396+1),0)</f>
        <v>0</v>
      </c>
      <c r="AE396" s="17" cm="1">
        <f t="array" ref="AE396">IF($A396&lt;=time_horizon,INDEX(S$7:S$507,time_horizon-$A396+1),0)</f>
        <v>0</v>
      </c>
      <c r="AF396" s="17" cm="1">
        <f t="array" ref="AF396">IF($A396&lt;=time_horizon,INDEX(T$7:T$507,time_horizon-$A396+1),0)</f>
        <v>0</v>
      </c>
      <c r="AG396" s="17" cm="1">
        <f t="array" ref="AG396">IF($A396&lt;=time_horizon,INDEX(U$7:U$507,time_horizon-$A396+1),0)</f>
        <v>0</v>
      </c>
      <c r="AH396" s="17" cm="1">
        <f t="array" ref="AH396">IF($A396&lt;=time_horizon,INDEX(V$7:V$507,time_horizon-$A396+1),0)</f>
        <v>0</v>
      </c>
      <c r="AI396" s="17" cm="1">
        <f t="array" ref="AI396">IF($A396&lt;=time_horizon,INDEX(W$7:W$507,time_horizon-$A396+1),0)</f>
        <v>0</v>
      </c>
      <c r="AJ396" s="17">
        <f t="shared" si="85"/>
        <v>8.0822163213617543E-2</v>
      </c>
    </row>
    <row r="397" spans="1:36" x14ac:dyDescent="0.2">
      <c r="A397" s="96">
        <v>390</v>
      </c>
      <c r="B397" s="3">
        <f>inventory[[#This Row],[Integrated_rad_forcing]]</f>
        <v>5.2070726281603274E-10</v>
      </c>
      <c r="C397" s="3">
        <f>inventory[[#This Row],[Temp_change]]</f>
        <v>2.5183571897778003E-13</v>
      </c>
      <c r="E397" s="118">
        <f>inventory[[#This Row],[CO2_net]]+inventory[[#This Row],[CH4_net]]*GWP_CH4+inventory[[#This Row],[gas1_net]]*GWP_gas1+inventory[[#This Row],[gas2_net]]*GWP_gas2+inventory[[#This Row],[gas3_net]]*GWP_gas3</f>
        <v>4918.8111920297824</v>
      </c>
      <c r="F397" s="118">
        <f>inventory[[#This Row],[CO2_net]]+inventory[[#This Row],[CH4_net]]*GTP_CH4+inventory[[#This Row],[gas1_net]]*GTP_gas1+inventory[[#This Row],[gas2_net]]*GTP_gas2+inventory[[#This Row],[gas3_net]]*GTP_gas3</f>
        <v>2570.9331000621351</v>
      </c>
      <c r="G397" s="199">
        <f t="shared" si="86"/>
        <v>1959.0577939343152</v>
      </c>
      <c r="H397" s="200">
        <f t="shared" si="87"/>
        <v>499.46503733547121</v>
      </c>
      <c r="I397" s="201">
        <f t="shared" si="88"/>
        <v>5677.7010026636572</v>
      </c>
      <c r="J397" s="201">
        <f t="shared" si="89"/>
        <v>460.78642040835939</v>
      </c>
      <c r="K397" s="199">
        <f>K396+(inventory[[#This Row],[CO2_flux]]*Z397+inventory[[#This Row],[CH4_flux]]*AA397+inventory[[#This Row],[Gas1_flux]]*AB397+inventory[[#This Row],[Gas2_flux]]*AC397+inventory[[#This Row],[Gas3_flux]]*AD397+inventory[[#This Row],[Other_radfor]])/AGWP_CO2</f>
        <v>217.55715512859908</v>
      </c>
      <c r="L397" s="201">
        <f>L396+(inventory[[#This Row],[CO2_flux]]*AE397+inventory[[#This Row],[CH4_flux]]*AF397+inventory[[#This Row],[Gas1_flux]]*AG397+inventory[[#This Row],[Gas2_flux]]*AH397+inventory[[#This Row],[Gas3_flux]]*AI397+inventory[[#This Row],[Other_radfor]]*AJ397)/AGTP_CO2</f>
        <v>312.57320143698166</v>
      </c>
      <c r="N397" s="16">
        <v>2.657947429770882E-13</v>
      </c>
      <c r="O397" s="16">
        <v>2.6186858666653084E-12</v>
      </c>
      <c r="P397" s="16">
        <f t="shared" si="80"/>
        <v>4.1457479242037245E-11</v>
      </c>
      <c r="Q397" s="16">
        <f t="shared" si="79"/>
        <v>-3.5199999999999995E-12</v>
      </c>
      <c r="R397" s="182">
        <f t="shared" si="79"/>
        <v>-3.5199999999999995E-12</v>
      </c>
      <c r="S397" s="16">
        <v>5.0421090597504983E-16</v>
      </c>
      <c r="T397" s="16">
        <v>1.0915082362089757E-15</v>
      </c>
      <c r="U397" s="24">
        <f t="shared" si="81"/>
        <v>3.1851505430717826E-14</v>
      </c>
      <c r="V397" s="24">
        <f t="shared" si="82"/>
        <v>-1.4228002193380618E-15</v>
      </c>
      <c r="W397" s="24">
        <f t="shared" si="83"/>
        <v>7.336108693713563E-15</v>
      </c>
      <c r="Y397" s="16">
        <f t="shared" si="84"/>
        <v>0</v>
      </c>
      <c r="Z397" s="187" cm="1">
        <f t="array" ref="Z397">IF($A397&lt;=time_horizon,INDEX(N$7:N$507,time_horizon-$A397+1),0)</f>
        <v>0</v>
      </c>
      <c r="AA397" s="184" cm="1">
        <f t="array" ref="AA397">IF($A397&lt;=time_horizon,INDEX(O$7:O$507,time_horizon-$A397+1),0)</f>
        <v>0</v>
      </c>
      <c r="AB397" s="184" cm="1">
        <f t="array" ref="AB397">IF($A397&lt;=time_horizon,INDEX(P$7:P$507,time_horizon-$A397+1),0)</f>
        <v>0</v>
      </c>
      <c r="AC397" s="184" cm="1">
        <f t="array" ref="AC397">IF($A397&lt;=time_horizon,INDEX(Q$7:Q$507,time_horizon-$A397+1),0)</f>
        <v>0</v>
      </c>
      <c r="AD397" s="185" cm="1">
        <f t="array" ref="AD397">IF($A397&lt;=time_horizon,INDEX(R$7:R$507,time_horizon-$A397+1),0)</f>
        <v>0</v>
      </c>
      <c r="AE397" s="17" cm="1">
        <f t="array" ref="AE397">IF($A397&lt;=time_horizon,INDEX(S$7:S$507,time_horizon-$A397+1),0)</f>
        <v>0</v>
      </c>
      <c r="AF397" s="17" cm="1">
        <f t="array" ref="AF397">IF($A397&lt;=time_horizon,INDEX(T$7:T$507,time_horizon-$A397+1),0)</f>
        <v>0</v>
      </c>
      <c r="AG397" s="17" cm="1">
        <f t="array" ref="AG397">IF($A397&lt;=time_horizon,INDEX(U$7:U$507,time_horizon-$A397+1),0)</f>
        <v>0</v>
      </c>
      <c r="AH397" s="17" cm="1">
        <f t="array" ref="AH397">IF($A397&lt;=time_horizon,INDEX(V$7:V$507,time_horizon-$A397+1),0)</f>
        <v>0</v>
      </c>
      <c r="AI397" s="17" cm="1">
        <f t="array" ref="AI397">IF($A397&lt;=time_horizon,INDEX(W$7:W$507,time_horizon-$A397+1),0)</f>
        <v>0</v>
      </c>
      <c r="AJ397" s="17">
        <f t="shared" si="85"/>
        <v>8.0822163213617543E-2</v>
      </c>
    </row>
    <row r="398" spans="1:36" x14ac:dyDescent="0.2">
      <c r="A398" s="96">
        <v>391</v>
      </c>
      <c r="B398" s="3">
        <f>inventory[[#This Row],[Integrated_rad_forcing]]</f>
        <v>5.2072448948314527E-10</v>
      </c>
      <c r="C398" s="3">
        <f>inventory[[#This Row],[Temp_change]]</f>
        <v>2.5115724158829396E-13</v>
      </c>
      <c r="E398" s="118">
        <f>inventory[[#This Row],[CO2_net]]+inventory[[#This Row],[CH4_net]]*GWP_CH4+inventory[[#This Row],[gas1_net]]*GWP_gas1+inventory[[#This Row],[gas2_net]]*GWP_gas2+inventory[[#This Row],[gas3_net]]*GWP_gas3</f>
        <v>4918.8111920297824</v>
      </c>
      <c r="F398" s="118">
        <f>inventory[[#This Row],[CO2_net]]+inventory[[#This Row],[CH4_net]]*GTP_CH4+inventory[[#This Row],[gas1_net]]*GTP_gas1+inventory[[#This Row],[gas2_net]]*GTP_gas2+inventory[[#This Row],[gas3_net]]*GTP_gas3</f>
        <v>2570.9331000621351</v>
      </c>
      <c r="G398" s="199">
        <f t="shared" si="86"/>
        <v>1955.2499937585474</v>
      </c>
      <c r="H398" s="200">
        <f t="shared" si="87"/>
        <v>498.22033578754139</v>
      </c>
      <c r="I398" s="201">
        <f t="shared" si="88"/>
        <v>5677.8888392315757</v>
      </c>
      <c r="J398" s="201">
        <f t="shared" si="89"/>
        <v>459.54500330955273</v>
      </c>
      <c r="K398" s="199">
        <f>K397+(inventory[[#This Row],[CO2_flux]]*Z398+inventory[[#This Row],[CH4_flux]]*AA398+inventory[[#This Row],[Gas1_flux]]*AB398+inventory[[#This Row],[Gas2_flux]]*AC398+inventory[[#This Row],[Gas3_flux]]*AD398+inventory[[#This Row],[Other_radfor]])/AGWP_CO2</f>
        <v>217.55715512859908</v>
      </c>
      <c r="L398" s="201">
        <f>L397+(inventory[[#This Row],[CO2_flux]]*AE398+inventory[[#This Row],[CH4_flux]]*AF398+inventory[[#This Row],[Gas1_flux]]*AG398+inventory[[#This Row],[Gas2_flux]]*AH398+inventory[[#This Row],[Gas3_flux]]*AI398+inventory[[#This Row],[Other_radfor]]*AJ398)/AGTP_CO2</f>
        <v>312.57320143698166</v>
      </c>
      <c r="N398" s="16">
        <v>2.6632118202039449E-13</v>
      </c>
      <c r="O398" s="16">
        <v>2.6186858666653129E-12</v>
      </c>
      <c r="P398" s="16">
        <f t="shared" si="80"/>
        <v>4.1471633391811823E-11</v>
      </c>
      <c r="Q398" s="16">
        <f t="shared" si="79"/>
        <v>-3.5199999999999995E-12</v>
      </c>
      <c r="R398" s="182">
        <f t="shared" si="79"/>
        <v>-3.5199999999999995E-12</v>
      </c>
      <c r="S398" s="16">
        <v>5.0410877185751051E-16</v>
      </c>
      <c r="T398" s="16">
        <v>1.0888460223194036E-15</v>
      </c>
      <c r="U398" s="24">
        <f t="shared" si="81"/>
        <v>3.1732815860336915E-14</v>
      </c>
      <c r="V398" s="24">
        <f t="shared" si="82"/>
        <v>-1.4193299766230789E-15</v>
      </c>
      <c r="W398" s="24">
        <f t="shared" si="83"/>
        <v>7.3173477571720174E-15</v>
      </c>
      <c r="Y398" s="16">
        <f t="shared" si="84"/>
        <v>0</v>
      </c>
      <c r="Z398" s="187" cm="1">
        <f t="array" ref="Z398">IF($A398&lt;=time_horizon,INDEX(N$7:N$507,time_horizon-$A398+1),0)</f>
        <v>0</v>
      </c>
      <c r="AA398" s="184" cm="1">
        <f t="array" ref="AA398">IF($A398&lt;=time_horizon,INDEX(O$7:O$507,time_horizon-$A398+1),0)</f>
        <v>0</v>
      </c>
      <c r="AB398" s="184" cm="1">
        <f t="array" ref="AB398">IF($A398&lt;=time_horizon,INDEX(P$7:P$507,time_horizon-$A398+1),0)</f>
        <v>0</v>
      </c>
      <c r="AC398" s="184" cm="1">
        <f t="array" ref="AC398">IF($A398&lt;=time_horizon,INDEX(Q$7:Q$507,time_horizon-$A398+1),0)</f>
        <v>0</v>
      </c>
      <c r="AD398" s="185" cm="1">
        <f t="array" ref="AD398">IF($A398&lt;=time_horizon,INDEX(R$7:R$507,time_horizon-$A398+1),0)</f>
        <v>0</v>
      </c>
      <c r="AE398" s="17" cm="1">
        <f t="array" ref="AE398">IF($A398&lt;=time_horizon,INDEX(S$7:S$507,time_horizon-$A398+1),0)</f>
        <v>0</v>
      </c>
      <c r="AF398" s="17" cm="1">
        <f t="array" ref="AF398">IF($A398&lt;=time_horizon,INDEX(T$7:T$507,time_horizon-$A398+1),0)</f>
        <v>0</v>
      </c>
      <c r="AG398" s="17" cm="1">
        <f t="array" ref="AG398">IF($A398&lt;=time_horizon,INDEX(U$7:U$507,time_horizon-$A398+1),0)</f>
        <v>0</v>
      </c>
      <c r="AH398" s="17" cm="1">
        <f t="array" ref="AH398">IF($A398&lt;=time_horizon,INDEX(V$7:V$507,time_horizon-$A398+1),0)</f>
        <v>0</v>
      </c>
      <c r="AI398" s="17" cm="1">
        <f t="array" ref="AI398">IF($A398&lt;=time_horizon,INDEX(W$7:W$507,time_horizon-$A398+1),0)</f>
        <v>0</v>
      </c>
      <c r="AJ398" s="17">
        <f t="shared" si="85"/>
        <v>8.0822163213617543E-2</v>
      </c>
    </row>
    <row r="399" spans="1:36" x14ac:dyDescent="0.2">
      <c r="A399" s="96">
        <v>392</v>
      </c>
      <c r="B399" s="3">
        <f>inventory[[#This Row],[Integrated_rad_forcing]]</f>
        <v>5.2074155886275944E-10</v>
      </c>
      <c r="C399" s="3">
        <f>inventory[[#This Row],[Temp_change]]</f>
        <v>2.5048132540607199E-13</v>
      </c>
      <c r="E399" s="118">
        <f>inventory[[#This Row],[CO2_net]]+inventory[[#This Row],[CH4_net]]*GWP_CH4+inventory[[#This Row],[gas1_net]]*GWP_gas1+inventory[[#This Row],[gas2_net]]*GWP_gas2+inventory[[#This Row],[gas3_net]]*GWP_gas3</f>
        <v>4918.8111920297824</v>
      </c>
      <c r="F399" s="118">
        <f>inventory[[#This Row],[CO2_net]]+inventory[[#This Row],[CH4_net]]*GTP_CH4+inventory[[#This Row],[gas1_net]]*GTP_gas1+inventory[[#This Row],[gas2_net]]*GTP_gas2+inventory[[#This Row],[gas3_net]]*GTP_gas3</f>
        <v>2570.9331000621351</v>
      </c>
      <c r="G399" s="199">
        <f t="shared" si="86"/>
        <v>1951.4593302078235</v>
      </c>
      <c r="H399" s="200">
        <f t="shared" si="87"/>
        <v>496.98031898545059</v>
      </c>
      <c r="I399" s="201">
        <f t="shared" si="88"/>
        <v>5678.0749607640964</v>
      </c>
      <c r="J399" s="201">
        <f t="shared" si="89"/>
        <v>458.30827247817439</v>
      </c>
      <c r="K399" s="199">
        <f>K398+(inventory[[#This Row],[CO2_flux]]*Z399+inventory[[#This Row],[CH4_flux]]*AA399+inventory[[#This Row],[Gas1_flux]]*AB399+inventory[[#This Row],[Gas2_flux]]*AC399+inventory[[#This Row],[Gas3_flux]]*AD399+inventory[[#This Row],[Other_radfor]])/AGWP_CO2</f>
        <v>217.55715512859908</v>
      </c>
      <c r="L399" s="201">
        <f>L398+(inventory[[#This Row],[CO2_flux]]*AE399+inventory[[#This Row],[CH4_flux]]*AF399+inventory[[#This Row],[Gas1_flux]]*AG399+inventory[[#This Row],[Gas2_flux]]*AH399+inventory[[#This Row],[Gas3_flux]]*AI399+inventory[[#This Row],[Other_radfor]]*AJ399)/AGTP_CO2</f>
        <v>312.57320143698166</v>
      </c>
      <c r="N399" s="16">
        <v>2.6684725159365851E-13</v>
      </c>
      <c r="O399" s="16">
        <v>2.6186858666653169E-12</v>
      </c>
      <c r="P399" s="16">
        <f t="shared" si="80"/>
        <v>4.148567104718686E-11</v>
      </c>
      <c r="Q399" s="16">
        <f t="shared" si="79"/>
        <v>-3.5199999999999995E-12</v>
      </c>
      <c r="R399" s="182">
        <f t="shared" si="79"/>
        <v>-3.5199999999999995E-12</v>
      </c>
      <c r="S399" s="16">
        <v>5.0400652870401692E-16</v>
      </c>
      <c r="T399" s="16">
        <v>1.0861903016312696E-15</v>
      </c>
      <c r="U399" s="24">
        <f t="shared" si="81"/>
        <v>3.161475324799248E-14</v>
      </c>
      <c r="V399" s="24">
        <f t="shared" si="82"/>
        <v>-1.4158681979105169E-15</v>
      </c>
      <c r="W399" s="24">
        <f t="shared" si="83"/>
        <v>7.298651655078872E-15</v>
      </c>
      <c r="Y399" s="16">
        <f t="shared" si="84"/>
        <v>0</v>
      </c>
      <c r="Z399" s="187" cm="1">
        <f t="array" ref="Z399">IF($A399&lt;=time_horizon,INDEX(N$7:N$507,time_horizon-$A399+1),0)</f>
        <v>0</v>
      </c>
      <c r="AA399" s="184" cm="1">
        <f t="array" ref="AA399">IF($A399&lt;=time_horizon,INDEX(O$7:O$507,time_horizon-$A399+1),0)</f>
        <v>0</v>
      </c>
      <c r="AB399" s="184" cm="1">
        <f t="array" ref="AB399">IF($A399&lt;=time_horizon,INDEX(P$7:P$507,time_horizon-$A399+1),0)</f>
        <v>0</v>
      </c>
      <c r="AC399" s="184" cm="1">
        <f t="array" ref="AC399">IF($A399&lt;=time_horizon,INDEX(Q$7:Q$507,time_horizon-$A399+1),0)</f>
        <v>0</v>
      </c>
      <c r="AD399" s="185" cm="1">
        <f t="array" ref="AD399">IF($A399&lt;=time_horizon,INDEX(R$7:R$507,time_horizon-$A399+1),0)</f>
        <v>0</v>
      </c>
      <c r="AE399" s="17" cm="1">
        <f t="array" ref="AE399">IF($A399&lt;=time_horizon,INDEX(S$7:S$507,time_horizon-$A399+1),0)</f>
        <v>0</v>
      </c>
      <c r="AF399" s="17" cm="1">
        <f t="array" ref="AF399">IF($A399&lt;=time_horizon,INDEX(T$7:T$507,time_horizon-$A399+1),0)</f>
        <v>0</v>
      </c>
      <c r="AG399" s="17" cm="1">
        <f t="array" ref="AG399">IF($A399&lt;=time_horizon,INDEX(U$7:U$507,time_horizon-$A399+1),0)</f>
        <v>0</v>
      </c>
      <c r="AH399" s="17" cm="1">
        <f t="array" ref="AH399">IF($A399&lt;=time_horizon,INDEX(V$7:V$507,time_horizon-$A399+1),0)</f>
        <v>0</v>
      </c>
      <c r="AI399" s="17" cm="1">
        <f t="array" ref="AI399">IF($A399&lt;=time_horizon,INDEX(W$7:W$507,time_horizon-$A399+1),0)</f>
        <v>0</v>
      </c>
      <c r="AJ399" s="17">
        <f t="shared" si="85"/>
        <v>8.0822163213617543E-2</v>
      </c>
    </row>
    <row r="400" spans="1:36" x14ac:dyDescent="0.2">
      <c r="A400" s="96">
        <v>393</v>
      </c>
      <c r="B400" s="3">
        <f>inventory[[#This Row],[Integrated_rad_forcing]]</f>
        <v>5.2075847279280905E-10</v>
      </c>
      <c r="C400" s="3">
        <f>inventory[[#This Row],[Temp_change]]</f>
        <v>2.4980794888641976E-13</v>
      </c>
      <c r="E400" s="118">
        <f>inventory[[#This Row],[CO2_net]]+inventory[[#This Row],[CH4_net]]*GWP_CH4+inventory[[#This Row],[gas1_net]]*GWP_gas1+inventory[[#This Row],[gas2_net]]*GWP_gas2+inventory[[#This Row],[gas3_net]]*GWP_gas3</f>
        <v>4918.8111920297824</v>
      </c>
      <c r="F400" s="118">
        <f>inventory[[#This Row],[CO2_net]]+inventory[[#This Row],[CH4_net]]*GTP_CH4+inventory[[#This Row],[gas1_net]]*GTP_gas1+inventory[[#This Row],[gas2_net]]*GTP_gas2+inventory[[#This Row],[gas3_net]]*GTP_gas3</f>
        <v>2570.9331000621351</v>
      </c>
      <c r="G400" s="199">
        <f t="shared" si="86"/>
        <v>1947.6856864204958</v>
      </c>
      <c r="H400" s="200">
        <f t="shared" si="87"/>
        <v>495.74494520854381</v>
      </c>
      <c r="I400" s="201">
        <f t="shared" si="88"/>
        <v>5678.2593873017295</v>
      </c>
      <c r="J400" s="201">
        <f t="shared" si="89"/>
        <v>457.07618849367429</v>
      </c>
      <c r="K400" s="199">
        <f>K399+(inventory[[#This Row],[CO2_flux]]*Z400+inventory[[#This Row],[CH4_flux]]*AA400+inventory[[#This Row],[Gas1_flux]]*AB400+inventory[[#This Row],[Gas2_flux]]*AC400+inventory[[#This Row],[Gas3_flux]]*AD400+inventory[[#This Row],[Other_radfor]])/AGWP_CO2</f>
        <v>217.55715512859908</v>
      </c>
      <c r="L400" s="201">
        <f>L399+(inventory[[#This Row],[CO2_flux]]*AE400+inventory[[#This Row],[CH4_flux]]*AF400+inventory[[#This Row],[Gas1_flux]]*AG400+inventory[[#This Row],[Gas2_flux]]*AH400+inventory[[#This Row],[Gas3_flux]]*AI400+inventory[[#This Row],[Other_radfor]]*AJ400)/AGTP_CO2</f>
        <v>312.57320143698166</v>
      </c>
      <c r="N400" s="16">
        <v>2.6737295263994656E-13</v>
      </c>
      <c r="O400" s="16">
        <v>2.6186858666653205E-12</v>
      </c>
      <c r="P400" s="16">
        <f t="shared" si="80"/>
        <v>4.1499593166958564E-11</v>
      </c>
      <c r="Q400" s="16">
        <f t="shared" si="79"/>
        <v>-3.5199999999999995E-12</v>
      </c>
      <c r="R400" s="182">
        <f t="shared" si="79"/>
        <v>-3.5199999999999995E-12</v>
      </c>
      <c r="S400" s="16">
        <v>5.0390417754301797E-16</v>
      </c>
      <c r="T400" s="16">
        <v>1.083541058307501E-15</v>
      </c>
      <c r="U400" s="24">
        <f t="shared" si="81"/>
        <v>3.1497313286992497E-14</v>
      </c>
      <c r="V400" s="24">
        <f t="shared" si="82"/>
        <v>-1.4124148625564772E-15</v>
      </c>
      <c r="W400" s="24">
        <f t="shared" si="83"/>
        <v>7.2800198100637553E-15</v>
      </c>
      <c r="Y400" s="16">
        <f t="shared" si="84"/>
        <v>0</v>
      </c>
      <c r="Z400" s="187" cm="1">
        <f t="array" ref="Z400">IF($A400&lt;=time_horizon,INDEX(N$7:N$507,time_horizon-$A400+1),0)</f>
        <v>0</v>
      </c>
      <c r="AA400" s="184" cm="1">
        <f t="array" ref="AA400">IF($A400&lt;=time_horizon,INDEX(O$7:O$507,time_horizon-$A400+1),0)</f>
        <v>0</v>
      </c>
      <c r="AB400" s="184" cm="1">
        <f t="array" ref="AB400">IF($A400&lt;=time_horizon,INDEX(P$7:P$507,time_horizon-$A400+1),0)</f>
        <v>0</v>
      </c>
      <c r="AC400" s="184" cm="1">
        <f t="array" ref="AC400">IF($A400&lt;=time_horizon,INDEX(Q$7:Q$507,time_horizon-$A400+1),0)</f>
        <v>0</v>
      </c>
      <c r="AD400" s="185" cm="1">
        <f t="array" ref="AD400">IF($A400&lt;=time_horizon,INDEX(R$7:R$507,time_horizon-$A400+1),0)</f>
        <v>0</v>
      </c>
      <c r="AE400" s="17" cm="1">
        <f t="array" ref="AE400">IF($A400&lt;=time_horizon,INDEX(S$7:S$507,time_horizon-$A400+1),0)</f>
        <v>0</v>
      </c>
      <c r="AF400" s="17" cm="1">
        <f t="array" ref="AF400">IF($A400&lt;=time_horizon,INDEX(T$7:T$507,time_horizon-$A400+1),0)</f>
        <v>0</v>
      </c>
      <c r="AG400" s="17" cm="1">
        <f t="array" ref="AG400">IF($A400&lt;=time_horizon,INDEX(U$7:U$507,time_horizon-$A400+1),0)</f>
        <v>0</v>
      </c>
      <c r="AH400" s="17" cm="1">
        <f t="array" ref="AH400">IF($A400&lt;=time_horizon,INDEX(V$7:V$507,time_horizon-$A400+1),0)</f>
        <v>0</v>
      </c>
      <c r="AI400" s="17" cm="1">
        <f t="array" ref="AI400">IF($A400&lt;=time_horizon,INDEX(W$7:W$507,time_horizon-$A400+1),0)</f>
        <v>0</v>
      </c>
      <c r="AJ400" s="17">
        <f t="shared" si="85"/>
        <v>8.0822163213617543E-2</v>
      </c>
    </row>
    <row r="401" spans="1:36" x14ac:dyDescent="0.2">
      <c r="A401" s="96">
        <v>394</v>
      </c>
      <c r="B401" s="3">
        <f>inventory[[#This Row],[Integrated_rad_forcing]]</f>
        <v>5.2077523308405997E-10</v>
      </c>
      <c r="C401" s="3">
        <f>inventory[[#This Row],[Temp_change]]</f>
        <v>2.4913709083525788E-13</v>
      </c>
      <c r="E401" s="118">
        <f>inventory[[#This Row],[CO2_net]]+inventory[[#This Row],[CH4_net]]*GWP_CH4+inventory[[#This Row],[gas1_net]]*GWP_gas1+inventory[[#This Row],[gas2_net]]*GWP_gas2+inventory[[#This Row],[gas3_net]]*GWP_gas3</f>
        <v>4918.8111920297824</v>
      </c>
      <c r="F401" s="118">
        <f>inventory[[#This Row],[CO2_net]]+inventory[[#This Row],[CH4_net]]*GTP_CH4+inventory[[#This Row],[gas1_net]]*GTP_gas1+inventory[[#This Row],[gas2_net]]*GTP_gas2+inventory[[#This Row],[gas3_net]]*GTP_gas3</f>
        <v>2570.9331000621351</v>
      </c>
      <c r="G401" s="199">
        <f t="shared" si="86"/>
        <v>1943.9289465636284</v>
      </c>
      <c r="H401" s="200">
        <f t="shared" si="87"/>
        <v>494.51417341482772</v>
      </c>
      <c r="I401" s="201">
        <f t="shared" si="88"/>
        <v>5678.4421385887499</v>
      </c>
      <c r="J401" s="201">
        <f t="shared" si="89"/>
        <v>455.84871257702611</v>
      </c>
      <c r="K401" s="199">
        <f>K400+(inventory[[#This Row],[CO2_flux]]*Z401+inventory[[#This Row],[CH4_flux]]*AA401+inventory[[#This Row],[Gas1_flux]]*AB401+inventory[[#This Row],[Gas2_flux]]*AC401+inventory[[#This Row],[Gas3_flux]]*AD401+inventory[[#This Row],[Other_radfor]])/AGWP_CO2</f>
        <v>217.55715512859908</v>
      </c>
      <c r="L401" s="201">
        <f>L400+(inventory[[#This Row],[CO2_flux]]*AE401+inventory[[#This Row],[CH4_flux]]*AF401+inventory[[#This Row],[Gas1_flux]]*AG401+inventory[[#This Row],[Gas2_flux]]*AH401+inventory[[#This Row],[Gas3_flux]]*AI401+inventory[[#This Row],[Other_radfor]]*AJ401)/AGTP_CO2</f>
        <v>312.57320143698166</v>
      </c>
      <c r="N401" s="16">
        <v>2.6789828609973531E-13</v>
      </c>
      <c r="O401" s="16">
        <v>2.6186858666653242E-12</v>
      </c>
      <c r="P401" s="16">
        <f t="shared" si="80"/>
        <v>4.1513400702031862E-11</v>
      </c>
      <c r="Q401" s="16">
        <f t="shared" si="79"/>
        <v>-3.5199999999999995E-12</v>
      </c>
      <c r="R401" s="182">
        <f t="shared" si="79"/>
        <v>-3.5199999999999995E-12</v>
      </c>
      <c r="S401" s="16">
        <v>5.0380171940242239E-16</v>
      </c>
      <c r="T401" s="16">
        <v>1.0808982765496518E-15</v>
      </c>
      <c r="U401" s="24">
        <f t="shared" si="81"/>
        <v>3.1380491704009254E-14</v>
      </c>
      <c r="V401" s="24">
        <f t="shared" si="82"/>
        <v>-1.4089699499674138E-15</v>
      </c>
      <c r="W401" s="24">
        <f t="shared" si="83"/>
        <v>7.2614516553781612E-15</v>
      </c>
      <c r="Y401" s="16">
        <f t="shared" si="84"/>
        <v>0</v>
      </c>
      <c r="Z401" s="187" cm="1">
        <f t="array" ref="Z401">IF($A401&lt;=time_horizon,INDEX(N$7:N$507,time_horizon-$A401+1),0)</f>
        <v>0</v>
      </c>
      <c r="AA401" s="184" cm="1">
        <f t="array" ref="AA401">IF($A401&lt;=time_horizon,INDEX(O$7:O$507,time_horizon-$A401+1),0)</f>
        <v>0</v>
      </c>
      <c r="AB401" s="184" cm="1">
        <f t="array" ref="AB401">IF($A401&lt;=time_horizon,INDEX(P$7:P$507,time_horizon-$A401+1),0)</f>
        <v>0</v>
      </c>
      <c r="AC401" s="184" cm="1">
        <f t="array" ref="AC401">IF($A401&lt;=time_horizon,INDEX(Q$7:Q$507,time_horizon-$A401+1),0)</f>
        <v>0</v>
      </c>
      <c r="AD401" s="185" cm="1">
        <f t="array" ref="AD401">IF($A401&lt;=time_horizon,INDEX(R$7:R$507,time_horizon-$A401+1),0)</f>
        <v>0</v>
      </c>
      <c r="AE401" s="17" cm="1">
        <f t="array" ref="AE401">IF($A401&lt;=time_horizon,INDEX(S$7:S$507,time_horizon-$A401+1),0)</f>
        <v>0</v>
      </c>
      <c r="AF401" s="17" cm="1">
        <f t="array" ref="AF401">IF($A401&lt;=time_horizon,INDEX(T$7:T$507,time_horizon-$A401+1),0)</f>
        <v>0</v>
      </c>
      <c r="AG401" s="17" cm="1">
        <f t="array" ref="AG401">IF($A401&lt;=time_horizon,INDEX(U$7:U$507,time_horizon-$A401+1),0)</f>
        <v>0</v>
      </c>
      <c r="AH401" s="17" cm="1">
        <f t="array" ref="AH401">IF($A401&lt;=time_horizon,INDEX(V$7:V$507,time_horizon-$A401+1),0)</f>
        <v>0</v>
      </c>
      <c r="AI401" s="17" cm="1">
        <f t="array" ref="AI401">IF($A401&lt;=time_horizon,INDEX(W$7:W$507,time_horizon-$A401+1),0)</f>
        <v>0</v>
      </c>
      <c r="AJ401" s="17">
        <f t="shared" si="85"/>
        <v>8.0822163213617543E-2</v>
      </c>
    </row>
    <row r="402" spans="1:36" x14ac:dyDescent="0.2">
      <c r="A402" s="96">
        <v>395</v>
      </c>
      <c r="B402" s="3">
        <f>inventory[[#This Row],[Integrated_rad_forcing]]</f>
        <v>5.20791841520598E-10</v>
      </c>
      <c r="C402" s="3">
        <f>inventory[[#This Row],[Temp_change]]</f>
        <v>2.4846873040203009E-13</v>
      </c>
      <c r="E402" s="118">
        <f>inventory[[#This Row],[CO2_net]]+inventory[[#This Row],[CH4_net]]*GWP_CH4+inventory[[#This Row],[gas1_net]]*GWP_gas1+inventory[[#This Row],[gas2_net]]*GWP_gas2+inventory[[#This Row],[gas3_net]]*GWP_gas3</f>
        <v>4918.8111920297824</v>
      </c>
      <c r="F402" s="118">
        <f>inventory[[#This Row],[CO2_net]]+inventory[[#This Row],[CH4_net]]*GTP_CH4+inventory[[#This Row],[gas1_net]]*GTP_gas1+inventory[[#This Row],[gas2_net]]*GTP_gas2+inventory[[#This Row],[gas3_net]]*GTP_gas3</f>
        <v>2570.9331000621351</v>
      </c>
      <c r="G402" s="199">
        <f t="shared" si="86"/>
        <v>1940.1889958222901</v>
      </c>
      <c r="H402" s="200">
        <f t="shared" si="87"/>
        <v>493.28796322750026</v>
      </c>
      <c r="I402" s="201">
        <f t="shared" si="88"/>
        <v>5678.6232340785164</v>
      </c>
      <c r="J402" s="201">
        <f t="shared" si="89"/>
        <v>454.62580657775123</v>
      </c>
      <c r="K402" s="199">
        <f>K401+(inventory[[#This Row],[CO2_flux]]*Z402+inventory[[#This Row],[CH4_flux]]*AA402+inventory[[#This Row],[Gas1_flux]]*AB402+inventory[[#This Row],[Gas2_flux]]*AC402+inventory[[#This Row],[Gas3_flux]]*AD402+inventory[[#This Row],[Other_radfor]])/AGWP_CO2</f>
        <v>217.55715512859908</v>
      </c>
      <c r="L402" s="201">
        <f>L401+(inventory[[#This Row],[CO2_flux]]*AE402+inventory[[#This Row],[CH4_flux]]*AF402+inventory[[#This Row],[Gas1_flux]]*AG402+inventory[[#This Row],[Gas2_flux]]*AH402+inventory[[#This Row],[Gas3_flux]]*AI402+inventory[[#This Row],[Other_radfor]]*AJ402)/AGTP_CO2</f>
        <v>312.57320143698166</v>
      </c>
      <c r="N402" s="16">
        <v>2.6842325291092389E-13</v>
      </c>
      <c r="O402" s="16">
        <v>2.6186858666653274E-12</v>
      </c>
      <c r="P402" s="16">
        <f t="shared" si="80"/>
        <v>4.1527094595485333E-11</v>
      </c>
      <c r="Q402" s="16">
        <f t="shared" si="79"/>
        <v>-3.5199999999999995E-12</v>
      </c>
      <c r="R402" s="182">
        <f t="shared" si="79"/>
        <v>-3.5199999999999995E-12</v>
      </c>
      <c r="S402" s="16">
        <v>5.036991553094889E-16</v>
      </c>
      <c r="T402" s="16">
        <v>1.07826194059781E-15</v>
      </c>
      <c r="U402" s="24">
        <f t="shared" si="81"/>
        <v>3.1264284258809798E-14</v>
      </c>
      <c r="V402" s="24">
        <f t="shared" si="82"/>
        <v>-1.4055334396000067E-15</v>
      </c>
      <c r="W402" s="24">
        <f t="shared" si="83"/>
        <v>7.2429466346670404E-15</v>
      </c>
      <c r="Y402" s="16">
        <f t="shared" si="84"/>
        <v>0</v>
      </c>
      <c r="Z402" s="187" cm="1">
        <f t="array" ref="Z402">IF($A402&lt;=time_horizon,INDEX(N$7:N$507,time_horizon-$A402+1),0)</f>
        <v>0</v>
      </c>
      <c r="AA402" s="184" cm="1">
        <f t="array" ref="AA402">IF($A402&lt;=time_horizon,INDEX(O$7:O$507,time_horizon-$A402+1),0)</f>
        <v>0</v>
      </c>
      <c r="AB402" s="184" cm="1">
        <f t="array" ref="AB402">IF($A402&lt;=time_horizon,INDEX(P$7:P$507,time_horizon-$A402+1),0)</f>
        <v>0</v>
      </c>
      <c r="AC402" s="184" cm="1">
        <f t="array" ref="AC402">IF($A402&lt;=time_horizon,INDEX(Q$7:Q$507,time_horizon-$A402+1),0)</f>
        <v>0</v>
      </c>
      <c r="AD402" s="185" cm="1">
        <f t="array" ref="AD402">IF($A402&lt;=time_horizon,INDEX(R$7:R$507,time_horizon-$A402+1),0)</f>
        <v>0</v>
      </c>
      <c r="AE402" s="17" cm="1">
        <f t="array" ref="AE402">IF($A402&lt;=time_horizon,INDEX(S$7:S$507,time_horizon-$A402+1),0)</f>
        <v>0</v>
      </c>
      <c r="AF402" s="17" cm="1">
        <f t="array" ref="AF402">IF($A402&lt;=time_horizon,INDEX(T$7:T$507,time_horizon-$A402+1),0)</f>
        <v>0</v>
      </c>
      <c r="AG402" s="17" cm="1">
        <f t="array" ref="AG402">IF($A402&lt;=time_horizon,INDEX(U$7:U$507,time_horizon-$A402+1),0)</f>
        <v>0</v>
      </c>
      <c r="AH402" s="17" cm="1">
        <f t="array" ref="AH402">IF($A402&lt;=time_horizon,INDEX(V$7:V$507,time_horizon-$A402+1),0)</f>
        <v>0</v>
      </c>
      <c r="AI402" s="17" cm="1">
        <f t="array" ref="AI402">IF($A402&lt;=time_horizon,INDEX(W$7:W$507,time_horizon-$A402+1),0)</f>
        <v>0</v>
      </c>
      <c r="AJ402" s="17">
        <f t="shared" si="85"/>
        <v>8.0822163213617543E-2</v>
      </c>
    </row>
    <row r="403" spans="1:36" x14ac:dyDescent="0.2">
      <c r="A403" s="96">
        <v>396</v>
      </c>
      <c r="B403" s="3">
        <f>inventory[[#This Row],[Integrated_rad_forcing]]</f>
        <v>5.2080829986030766E-10</v>
      </c>
      <c r="C403" s="3">
        <f>inventory[[#This Row],[Temp_change]]</f>
        <v>2.4780284707276315E-13</v>
      </c>
      <c r="E403" s="118">
        <f>inventory[[#This Row],[CO2_net]]+inventory[[#This Row],[CH4_net]]*GWP_CH4+inventory[[#This Row],[gas1_net]]*GWP_gas1+inventory[[#This Row],[gas2_net]]*GWP_gas2+inventory[[#This Row],[gas3_net]]*GWP_gas3</f>
        <v>4918.8111920297824</v>
      </c>
      <c r="F403" s="118">
        <f>inventory[[#This Row],[CO2_net]]+inventory[[#This Row],[CH4_net]]*GTP_CH4+inventory[[#This Row],[gas1_net]]*GTP_gas1+inventory[[#This Row],[gas2_net]]*GTP_gas2+inventory[[#This Row],[gas3_net]]*GTP_gas3</f>
        <v>2570.9331000621351</v>
      </c>
      <c r="G403" s="199">
        <f t="shared" si="86"/>
        <v>1936.4657203889733</v>
      </c>
      <c r="H403" s="200">
        <f t="shared" si="87"/>
        <v>492.06627492176153</v>
      </c>
      <c r="I403" s="201">
        <f t="shared" si="88"/>
        <v>5678.8026929386951</v>
      </c>
      <c r="J403" s="201">
        <f t="shared" si="89"/>
        <v>453.40743296122076</v>
      </c>
      <c r="K403" s="199">
        <f>K402+(inventory[[#This Row],[CO2_flux]]*Z403+inventory[[#This Row],[CH4_flux]]*AA403+inventory[[#This Row],[Gas1_flux]]*AB403+inventory[[#This Row],[Gas2_flux]]*AC403+inventory[[#This Row],[Gas3_flux]]*AD403+inventory[[#This Row],[Other_radfor]])/AGWP_CO2</f>
        <v>217.55715512859908</v>
      </c>
      <c r="L403" s="201">
        <f>L402+(inventory[[#This Row],[CO2_flux]]*AE403+inventory[[#This Row],[CH4_flux]]*AF403+inventory[[#This Row],[Gas1_flux]]*AG403+inventory[[#This Row],[Gas2_flux]]*AH403+inventory[[#This Row],[Gas3_flux]]*AI403+inventory[[#This Row],[Other_radfor]]*AJ403)/AGTP_CO2</f>
        <v>312.57320143698166</v>
      </c>
      <c r="N403" s="16">
        <v>2.6894785400884562E-13</v>
      </c>
      <c r="O403" s="16">
        <v>2.6186858666653302E-12</v>
      </c>
      <c r="P403" s="16">
        <f t="shared" si="80"/>
        <v>4.1540675782635665E-11</v>
      </c>
      <c r="Q403" s="16">
        <f t="shared" si="79"/>
        <v>-3.5199999999999995E-12</v>
      </c>
      <c r="R403" s="182">
        <f t="shared" si="79"/>
        <v>-3.5199999999999995E-12</v>
      </c>
      <c r="S403" s="16">
        <v>5.0359648629072128E-16</v>
      </c>
      <c r="T403" s="16">
        <v>1.075632034730502E-15</v>
      </c>
      <c r="U403" s="24">
        <f t="shared" si="81"/>
        <v>3.1148686743988624E-14</v>
      </c>
      <c r="V403" s="24">
        <f t="shared" si="82"/>
        <v>-1.4021053109610427E-15</v>
      </c>
      <c r="W403" s="24">
        <f t="shared" si="83"/>
        <v>7.2245042017454145E-15</v>
      </c>
      <c r="Y403" s="16">
        <f t="shared" si="84"/>
        <v>0</v>
      </c>
      <c r="Z403" s="187" cm="1">
        <f t="array" ref="Z403">IF($A403&lt;=time_horizon,INDEX(N$7:N$507,time_horizon-$A403+1),0)</f>
        <v>0</v>
      </c>
      <c r="AA403" s="184" cm="1">
        <f t="array" ref="AA403">IF($A403&lt;=time_horizon,INDEX(O$7:O$507,time_horizon-$A403+1),0)</f>
        <v>0</v>
      </c>
      <c r="AB403" s="184" cm="1">
        <f t="array" ref="AB403">IF($A403&lt;=time_horizon,INDEX(P$7:P$507,time_horizon-$A403+1),0)</f>
        <v>0</v>
      </c>
      <c r="AC403" s="184" cm="1">
        <f t="array" ref="AC403">IF($A403&lt;=time_horizon,INDEX(Q$7:Q$507,time_horizon-$A403+1),0)</f>
        <v>0</v>
      </c>
      <c r="AD403" s="185" cm="1">
        <f t="array" ref="AD403">IF($A403&lt;=time_horizon,INDEX(R$7:R$507,time_horizon-$A403+1),0)</f>
        <v>0</v>
      </c>
      <c r="AE403" s="17" cm="1">
        <f t="array" ref="AE403">IF($A403&lt;=time_horizon,INDEX(S$7:S$507,time_horizon-$A403+1),0)</f>
        <v>0</v>
      </c>
      <c r="AF403" s="17" cm="1">
        <f t="array" ref="AF403">IF($A403&lt;=time_horizon,INDEX(T$7:T$507,time_horizon-$A403+1),0)</f>
        <v>0</v>
      </c>
      <c r="AG403" s="17" cm="1">
        <f t="array" ref="AG403">IF($A403&lt;=time_horizon,INDEX(U$7:U$507,time_horizon-$A403+1),0)</f>
        <v>0</v>
      </c>
      <c r="AH403" s="17" cm="1">
        <f t="array" ref="AH403">IF($A403&lt;=time_horizon,INDEX(V$7:V$507,time_horizon-$A403+1),0)</f>
        <v>0</v>
      </c>
      <c r="AI403" s="17" cm="1">
        <f t="array" ref="AI403">IF($A403&lt;=time_horizon,INDEX(W$7:W$507,time_horizon-$A403+1),0)</f>
        <v>0</v>
      </c>
      <c r="AJ403" s="17">
        <f t="shared" si="85"/>
        <v>8.0822163213617543E-2</v>
      </c>
    </row>
    <row r="404" spans="1:36" x14ac:dyDescent="0.2">
      <c r="A404" s="96">
        <v>397</v>
      </c>
      <c r="B404" s="3">
        <f>inventory[[#This Row],[Integrated_rad_forcing]]</f>
        <v>5.2082460983534177E-10</v>
      </c>
      <c r="C404" s="3">
        <f>inventory[[#This Row],[Temp_change]]</f>
        <v>2.4713942066327554E-13</v>
      </c>
      <c r="E404" s="118">
        <f>inventory[[#This Row],[CO2_net]]+inventory[[#This Row],[CH4_net]]*GWP_CH4+inventory[[#This Row],[gas1_net]]*GWP_gas1+inventory[[#This Row],[gas2_net]]*GWP_gas2+inventory[[#This Row],[gas3_net]]*GWP_gas3</f>
        <v>4918.8111920297824</v>
      </c>
      <c r="F404" s="118">
        <f>inventory[[#This Row],[CO2_net]]+inventory[[#This Row],[CH4_net]]*GTP_CH4+inventory[[#This Row],[gas1_net]]*GTP_gas1+inventory[[#This Row],[gas2_net]]*GTP_gas2+inventory[[#This Row],[gas3_net]]*GTP_gas3</f>
        <v>2570.9331000621351</v>
      </c>
      <c r="G404" s="199">
        <f t="shared" si="86"/>
        <v>1932.7590074531347</v>
      </c>
      <c r="H404" s="200">
        <f t="shared" si="87"/>
        <v>490.84906941190462</v>
      </c>
      <c r="I404" s="201">
        <f t="shared" si="88"/>
        <v>5678.9805340563771</v>
      </c>
      <c r="J404" s="201">
        <f t="shared" si="89"/>
        <v>452.19355479622885</v>
      </c>
      <c r="K404" s="199">
        <f>K403+(inventory[[#This Row],[CO2_flux]]*Z404+inventory[[#This Row],[CH4_flux]]*AA404+inventory[[#This Row],[Gas1_flux]]*AB404+inventory[[#This Row],[Gas2_flux]]*AC404+inventory[[#This Row],[Gas3_flux]]*AD404+inventory[[#This Row],[Other_radfor]])/AGWP_CO2</f>
        <v>217.55715512859908</v>
      </c>
      <c r="L404" s="201">
        <f>L403+(inventory[[#This Row],[CO2_flux]]*AE404+inventory[[#This Row],[CH4_flux]]*AF404+inventory[[#This Row],[Gas1_flux]]*AG404+inventory[[#This Row],[Gas2_flux]]*AH404+inventory[[#This Row],[Gas3_flux]]*AI404+inventory[[#This Row],[Other_radfor]]*AJ404)/AGTP_CO2</f>
        <v>312.57320143698166</v>
      </c>
      <c r="N404" s="16">
        <v>2.6947209032627966E-13</v>
      </c>
      <c r="O404" s="16">
        <v>2.6186858666653331E-12</v>
      </c>
      <c r="P404" s="16">
        <f t="shared" si="80"/>
        <v>4.1554145191101485E-11</v>
      </c>
      <c r="Q404" s="16">
        <f t="shared" si="79"/>
        <v>-3.5199999999999995E-12</v>
      </c>
      <c r="R404" s="182">
        <f t="shared" si="79"/>
        <v>-3.5199999999999995E-12</v>
      </c>
      <c r="S404" s="16">
        <v>5.0349371337176589E-16</v>
      </c>
      <c r="T404" s="16">
        <v>1.0730085432645996E-15</v>
      </c>
      <c r="U404" s="24">
        <f t="shared" si="81"/>
        <v>3.1033694984702553E-14</v>
      </c>
      <c r="V404" s="24">
        <f t="shared" si="82"/>
        <v>-1.3986855436072922E-15</v>
      </c>
      <c r="W404" s="24">
        <f t="shared" si="83"/>
        <v>7.2061238203798939E-15</v>
      </c>
      <c r="Y404" s="16">
        <f t="shared" si="84"/>
        <v>0</v>
      </c>
      <c r="Z404" s="187" cm="1">
        <f t="array" ref="Z404">IF($A404&lt;=time_horizon,INDEX(N$7:N$507,time_horizon-$A404+1),0)</f>
        <v>0</v>
      </c>
      <c r="AA404" s="184" cm="1">
        <f t="array" ref="AA404">IF($A404&lt;=time_horizon,INDEX(O$7:O$507,time_horizon-$A404+1),0)</f>
        <v>0</v>
      </c>
      <c r="AB404" s="184" cm="1">
        <f t="array" ref="AB404">IF($A404&lt;=time_horizon,INDEX(P$7:P$507,time_horizon-$A404+1),0)</f>
        <v>0</v>
      </c>
      <c r="AC404" s="184" cm="1">
        <f t="array" ref="AC404">IF($A404&lt;=time_horizon,INDEX(Q$7:Q$507,time_horizon-$A404+1),0)</f>
        <v>0</v>
      </c>
      <c r="AD404" s="185" cm="1">
        <f t="array" ref="AD404">IF($A404&lt;=time_horizon,INDEX(R$7:R$507,time_horizon-$A404+1),0)</f>
        <v>0</v>
      </c>
      <c r="AE404" s="17" cm="1">
        <f t="array" ref="AE404">IF($A404&lt;=time_horizon,INDEX(S$7:S$507,time_horizon-$A404+1),0)</f>
        <v>0</v>
      </c>
      <c r="AF404" s="17" cm="1">
        <f t="array" ref="AF404">IF($A404&lt;=time_horizon,INDEX(T$7:T$507,time_horizon-$A404+1),0)</f>
        <v>0</v>
      </c>
      <c r="AG404" s="17" cm="1">
        <f t="array" ref="AG404">IF($A404&lt;=time_horizon,INDEX(U$7:U$507,time_horizon-$A404+1),0)</f>
        <v>0</v>
      </c>
      <c r="AH404" s="17" cm="1">
        <f t="array" ref="AH404">IF($A404&lt;=time_horizon,INDEX(V$7:V$507,time_horizon-$A404+1),0)</f>
        <v>0</v>
      </c>
      <c r="AI404" s="17" cm="1">
        <f t="array" ref="AI404">IF($A404&lt;=time_horizon,INDEX(W$7:W$507,time_horizon-$A404+1),0)</f>
        <v>0</v>
      </c>
      <c r="AJ404" s="17">
        <f t="shared" si="85"/>
        <v>8.0822163213617543E-2</v>
      </c>
    </row>
    <row r="405" spans="1:36" x14ac:dyDescent="0.2">
      <c r="A405" s="96">
        <v>398</v>
      </c>
      <c r="B405" s="3">
        <f>inventory[[#This Row],[Integrated_rad_forcing]]</f>
        <v>5.2084077315258027E-10</v>
      </c>
      <c r="C405" s="3">
        <f>inventory[[#This Row],[Temp_change]]</f>
        <v>2.4647843131253108E-13</v>
      </c>
      <c r="E405" s="118">
        <f>inventory[[#This Row],[CO2_net]]+inventory[[#This Row],[CH4_net]]*GWP_CH4+inventory[[#This Row],[gas1_net]]*GWP_gas1+inventory[[#This Row],[gas2_net]]*GWP_gas2+inventory[[#This Row],[gas3_net]]*GWP_gas3</f>
        <v>4918.8111920297824</v>
      </c>
      <c r="F405" s="118">
        <f>inventory[[#This Row],[CO2_net]]+inventory[[#This Row],[CH4_net]]*GTP_CH4+inventory[[#This Row],[gas1_net]]*GTP_gas1+inventory[[#This Row],[gas2_net]]*GTP_gas2+inventory[[#This Row],[gas3_net]]*GTP_gas3</f>
        <v>2570.9331000621351</v>
      </c>
      <c r="G405" s="199">
        <f t="shared" si="86"/>
        <v>1929.0687451908493</v>
      </c>
      <c r="H405" s="200">
        <f t="shared" si="87"/>
        <v>489.63630823867749</v>
      </c>
      <c r="I405" s="201">
        <f t="shared" si="88"/>
        <v>5679.1567760430844</v>
      </c>
      <c r="J405" s="201">
        <f t="shared" si="89"/>
        <v>450.98413574283217</v>
      </c>
      <c r="K405" s="199">
        <f>K404+(inventory[[#This Row],[CO2_flux]]*Z405+inventory[[#This Row],[CH4_flux]]*AA405+inventory[[#This Row],[Gas1_flux]]*AB405+inventory[[#This Row],[Gas2_flux]]*AC405+inventory[[#This Row],[Gas3_flux]]*AD405+inventory[[#This Row],[Other_radfor]])/AGWP_CO2</f>
        <v>217.55715512859908</v>
      </c>
      <c r="L405" s="201">
        <f>L404+(inventory[[#This Row],[CO2_flux]]*AE405+inventory[[#This Row],[CH4_flux]]*AF405+inventory[[#This Row],[Gas1_flux]]*AG405+inventory[[#This Row],[Gas2_flux]]*AH405+inventory[[#This Row],[Gas3_flux]]*AI405+inventory[[#This Row],[Other_radfor]]*AJ405)/AGTP_CO2</f>
        <v>312.57320143698166</v>
      </c>
      <c r="N405" s="16">
        <v>2.6999596279346267E-13</v>
      </c>
      <c r="O405" s="16">
        <v>2.6186858666653355E-12</v>
      </c>
      <c r="P405" s="16">
        <f t="shared" si="80"/>
        <v>4.1567503740866756E-11</v>
      </c>
      <c r="Q405" s="16">
        <f t="shared" si="79"/>
        <v>-3.5199999999999995E-12</v>
      </c>
      <c r="R405" s="182">
        <f t="shared" si="79"/>
        <v>-3.5199999999999995E-12</v>
      </c>
      <c r="S405" s="16">
        <v>5.0339083757731264E-16</v>
      </c>
      <c r="T405" s="16">
        <v>1.0703914505552261E-15</v>
      </c>
      <c r="U405" s="24">
        <f t="shared" si="81"/>
        <v>3.0919304838407764E-14</v>
      </c>
      <c r="V405" s="24">
        <f t="shared" si="82"/>
        <v>-1.3952741171453861E-15</v>
      </c>
      <c r="W405" s="24">
        <f t="shared" si="83"/>
        <v>7.1878049640749664E-15</v>
      </c>
      <c r="Y405" s="16">
        <f t="shared" si="84"/>
        <v>0</v>
      </c>
      <c r="Z405" s="187" cm="1">
        <f t="array" ref="Z405">IF($A405&lt;=time_horizon,INDEX(N$7:N$507,time_horizon-$A405+1),0)</f>
        <v>0</v>
      </c>
      <c r="AA405" s="184" cm="1">
        <f t="array" ref="AA405">IF($A405&lt;=time_horizon,INDEX(O$7:O$507,time_horizon-$A405+1),0)</f>
        <v>0</v>
      </c>
      <c r="AB405" s="184" cm="1">
        <f t="array" ref="AB405">IF($A405&lt;=time_horizon,INDEX(P$7:P$507,time_horizon-$A405+1),0)</f>
        <v>0</v>
      </c>
      <c r="AC405" s="184" cm="1">
        <f t="array" ref="AC405">IF($A405&lt;=time_horizon,INDEX(Q$7:Q$507,time_horizon-$A405+1),0)</f>
        <v>0</v>
      </c>
      <c r="AD405" s="185" cm="1">
        <f t="array" ref="AD405">IF($A405&lt;=time_horizon,INDEX(R$7:R$507,time_horizon-$A405+1),0)</f>
        <v>0</v>
      </c>
      <c r="AE405" s="17" cm="1">
        <f t="array" ref="AE405">IF($A405&lt;=time_horizon,INDEX(S$7:S$507,time_horizon-$A405+1),0)</f>
        <v>0</v>
      </c>
      <c r="AF405" s="17" cm="1">
        <f t="array" ref="AF405">IF($A405&lt;=time_horizon,INDEX(T$7:T$507,time_horizon-$A405+1),0)</f>
        <v>0</v>
      </c>
      <c r="AG405" s="17" cm="1">
        <f t="array" ref="AG405">IF($A405&lt;=time_horizon,INDEX(U$7:U$507,time_horizon-$A405+1),0)</f>
        <v>0</v>
      </c>
      <c r="AH405" s="17" cm="1">
        <f t="array" ref="AH405">IF($A405&lt;=time_horizon,INDEX(V$7:V$507,time_horizon-$A405+1),0)</f>
        <v>0</v>
      </c>
      <c r="AI405" s="17" cm="1">
        <f t="array" ref="AI405">IF($A405&lt;=time_horizon,INDEX(W$7:W$507,time_horizon-$A405+1),0)</f>
        <v>0</v>
      </c>
      <c r="AJ405" s="17">
        <f t="shared" si="85"/>
        <v>8.0822163213617543E-2</v>
      </c>
    </row>
    <row r="406" spans="1:36" x14ac:dyDescent="0.2">
      <c r="A406" s="96">
        <v>399</v>
      </c>
      <c r="B406" s="3">
        <f>inventory[[#This Row],[Integrated_rad_forcing]]</f>
        <v>5.2085679149408078E-10</v>
      </c>
      <c r="C406" s="3">
        <f>inventory[[#This Row],[Temp_change]]</f>
        <v>2.4581985947613472E-13</v>
      </c>
      <c r="E406" s="118">
        <f>inventory[[#This Row],[CO2_net]]+inventory[[#This Row],[CH4_net]]*GWP_CH4+inventory[[#This Row],[gas1_net]]*GWP_gas1+inventory[[#This Row],[gas2_net]]*GWP_gas2+inventory[[#This Row],[gas3_net]]*GWP_gas3</f>
        <v>4918.8111920297824</v>
      </c>
      <c r="F406" s="118">
        <f>inventory[[#This Row],[CO2_net]]+inventory[[#This Row],[CH4_net]]*GTP_CH4+inventory[[#This Row],[gas1_net]]*GTP_gas1+inventory[[#This Row],[gas2_net]]*GTP_gas2+inventory[[#This Row],[gas3_net]]*GTP_gas3</f>
        <v>2570.9331000621351</v>
      </c>
      <c r="G406" s="199">
        <f t="shared" si="86"/>
        <v>1925.3948227545889</v>
      </c>
      <c r="H406" s="200">
        <f t="shared" si="87"/>
        <v>488.42795355690981</v>
      </c>
      <c r="I406" s="201">
        <f t="shared" si="88"/>
        <v>5679.3314372396781</v>
      </c>
      <c r="J406" s="201">
        <f t="shared" si="89"/>
        <v>449.77914004044885</v>
      </c>
      <c r="K406" s="199">
        <f>K405+(inventory[[#This Row],[CO2_flux]]*Z406+inventory[[#This Row],[CH4_flux]]*AA406+inventory[[#This Row],[Gas1_flux]]*AB406+inventory[[#This Row],[Gas2_flux]]*AC406+inventory[[#This Row],[Gas3_flux]]*AD406+inventory[[#This Row],[Other_radfor]])/AGWP_CO2</f>
        <v>217.55715512859908</v>
      </c>
      <c r="L406" s="201">
        <f>L405+(inventory[[#This Row],[CO2_flux]]*AE406+inventory[[#This Row],[CH4_flux]]*AF406+inventory[[#This Row],[Gas1_flux]]*AG406+inventory[[#This Row],[Gas2_flux]]*AH406+inventory[[#This Row],[Gas3_flux]]*AI406+inventory[[#This Row],[Other_radfor]]*AJ406)/AGTP_CO2</f>
        <v>312.57320143698166</v>
      </c>
      <c r="N406" s="16">
        <v>2.7051947233809991E-13</v>
      </c>
      <c r="O406" s="16">
        <v>2.6186858666653379E-12</v>
      </c>
      <c r="P406" s="16">
        <f t="shared" si="80"/>
        <v>4.1580752344343593E-11</v>
      </c>
      <c r="Q406" s="16">
        <f t="shared" si="79"/>
        <v>-3.5199999999999995E-12</v>
      </c>
      <c r="R406" s="182">
        <f t="shared" si="79"/>
        <v>-3.5199999999999995E-12</v>
      </c>
      <c r="S406" s="16">
        <v>5.0328785993099945E-16</v>
      </c>
      <c r="T406" s="16">
        <v>1.067780740995664E-15</v>
      </c>
      <c r="U406" s="24">
        <f t="shared" si="81"/>
        <v>3.0805512194598995E-14</v>
      </c>
      <c r="V406" s="24">
        <f t="shared" si="82"/>
        <v>-1.3918710112316967E-15</v>
      </c>
      <c r="W406" s="24">
        <f t="shared" si="83"/>
        <v>7.169547115863979E-15</v>
      </c>
      <c r="Y406" s="16">
        <f t="shared" si="84"/>
        <v>0</v>
      </c>
      <c r="Z406" s="187" cm="1">
        <f t="array" ref="Z406">IF($A406&lt;=time_horizon,INDEX(N$7:N$507,time_horizon-$A406+1),0)</f>
        <v>0</v>
      </c>
      <c r="AA406" s="184" cm="1">
        <f t="array" ref="AA406">IF($A406&lt;=time_horizon,INDEX(O$7:O$507,time_horizon-$A406+1),0)</f>
        <v>0</v>
      </c>
      <c r="AB406" s="184" cm="1">
        <f t="array" ref="AB406">IF($A406&lt;=time_horizon,INDEX(P$7:P$507,time_horizon-$A406+1),0)</f>
        <v>0</v>
      </c>
      <c r="AC406" s="184" cm="1">
        <f t="array" ref="AC406">IF($A406&lt;=time_horizon,INDEX(Q$7:Q$507,time_horizon-$A406+1),0)</f>
        <v>0</v>
      </c>
      <c r="AD406" s="185" cm="1">
        <f t="array" ref="AD406">IF($A406&lt;=time_horizon,INDEX(R$7:R$507,time_horizon-$A406+1),0)</f>
        <v>0</v>
      </c>
      <c r="AE406" s="17" cm="1">
        <f t="array" ref="AE406">IF($A406&lt;=time_horizon,INDEX(S$7:S$507,time_horizon-$A406+1),0)</f>
        <v>0</v>
      </c>
      <c r="AF406" s="17" cm="1">
        <f t="array" ref="AF406">IF($A406&lt;=time_horizon,INDEX(T$7:T$507,time_horizon-$A406+1),0)</f>
        <v>0</v>
      </c>
      <c r="AG406" s="17" cm="1">
        <f t="array" ref="AG406">IF($A406&lt;=time_horizon,INDEX(U$7:U$507,time_horizon-$A406+1),0)</f>
        <v>0</v>
      </c>
      <c r="AH406" s="17" cm="1">
        <f t="array" ref="AH406">IF($A406&lt;=time_horizon,INDEX(V$7:V$507,time_horizon-$A406+1),0)</f>
        <v>0</v>
      </c>
      <c r="AI406" s="17" cm="1">
        <f t="array" ref="AI406">IF($A406&lt;=time_horizon,INDEX(W$7:W$507,time_horizon-$A406+1),0)</f>
        <v>0</v>
      </c>
      <c r="AJ406" s="17">
        <f t="shared" si="85"/>
        <v>8.0822163213617543E-2</v>
      </c>
    </row>
    <row r="407" spans="1:36" x14ac:dyDescent="0.2">
      <c r="A407" s="96">
        <v>400</v>
      </c>
      <c r="B407" s="3">
        <f>inventory[[#This Row],[Integrated_rad_forcing]]</f>
        <v>5.2087266651752049E-10</v>
      </c>
      <c r="C407" s="3">
        <f>inventory[[#This Row],[Temp_change]]</f>
        <v>2.4516368591996769E-13</v>
      </c>
      <c r="E407" s="118">
        <f>inventory[[#This Row],[CO2_net]]+inventory[[#This Row],[CH4_net]]*GWP_CH4+inventory[[#This Row],[gas1_net]]*GWP_gas1+inventory[[#This Row],[gas2_net]]*GWP_gas2+inventory[[#This Row],[gas3_net]]*GWP_gas3</f>
        <v>4918.8111920297824</v>
      </c>
      <c r="F407" s="118">
        <f>inventory[[#This Row],[CO2_net]]+inventory[[#This Row],[CH4_net]]*GTP_CH4+inventory[[#This Row],[gas1_net]]*GTP_gas1+inventory[[#This Row],[gas2_net]]*GTP_gas2+inventory[[#This Row],[gas3_net]]*GTP_gas3</f>
        <v>2570.9331000621351</v>
      </c>
      <c r="G407" s="199">
        <f t="shared" si="86"/>
        <v>1921.7371302631182</v>
      </c>
      <c r="H407" s="200">
        <f t="shared" si="87"/>
        <v>487.22396812340293</v>
      </c>
      <c r="I407" s="201">
        <f t="shared" si="88"/>
        <v>5679.5045357211811</v>
      </c>
      <c r="J407" s="201">
        <f t="shared" si="89"/>
        <v>448.5785324962128</v>
      </c>
      <c r="K407" s="199">
        <f>K406+(inventory[[#This Row],[CO2_flux]]*Z407+inventory[[#This Row],[CH4_flux]]*AA407+inventory[[#This Row],[Gas1_flux]]*AB407+inventory[[#This Row],[Gas2_flux]]*AC407+inventory[[#This Row],[Gas3_flux]]*AD407+inventory[[#This Row],[Other_radfor]])/AGWP_CO2</f>
        <v>217.55715512859908</v>
      </c>
      <c r="L407" s="201">
        <f>L406+(inventory[[#This Row],[CO2_flux]]*AE407+inventory[[#This Row],[CH4_flux]]*AF407+inventory[[#This Row],[Gas1_flux]]*AG407+inventory[[#This Row],[Gas2_flux]]*AH407+inventory[[#This Row],[Gas3_flux]]*AI407+inventory[[#This Row],[Other_radfor]]*AJ407)/AGTP_CO2</f>
        <v>312.57320143698166</v>
      </c>
      <c r="N407" s="16">
        <v>2.7104261988537645E-13</v>
      </c>
      <c r="O407" s="16">
        <v>2.6186858666653399E-12</v>
      </c>
      <c r="P407" s="16">
        <f t="shared" si="80"/>
        <v>4.1593891906434589E-11</v>
      </c>
      <c r="Q407" s="16">
        <f t="shared" ref="Q407:R426" si="90">A_gas2*life_gas2*(1-EXP(-$A407/life_gas2))</f>
        <v>-3.5199999999999995E-12</v>
      </c>
      <c r="R407" s="182">
        <f t="shared" si="90"/>
        <v>-3.5199999999999995E-12</v>
      </c>
      <c r="S407" s="16">
        <v>5.0318478145531875E-16</v>
      </c>
      <c r="T407" s="16">
        <v>1.0651763990172601E-15</v>
      </c>
      <c r="U407" s="24">
        <f t="shared" si="81"/>
        <v>3.0692312974550842E-14</v>
      </c>
      <c r="V407" s="24">
        <f t="shared" si="82"/>
        <v>-1.3884762055722138E-15</v>
      </c>
      <c r="W407" s="24">
        <f t="shared" si="83"/>
        <v>7.1513497681047015E-15</v>
      </c>
      <c r="Y407" s="16">
        <f t="shared" si="84"/>
        <v>0</v>
      </c>
      <c r="Z407" s="187" cm="1">
        <f t="array" ref="Z407">IF($A407&lt;=time_horizon,INDEX(N$7:N$507,time_horizon-$A407+1),0)</f>
        <v>0</v>
      </c>
      <c r="AA407" s="184" cm="1">
        <f t="array" ref="AA407">IF($A407&lt;=time_horizon,INDEX(O$7:O$507,time_horizon-$A407+1),0)</f>
        <v>0</v>
      </c>
      <c r="AB407" s="184" cm="1">
        <f t="array" ref="AB407">IF($A407&lt;=time_horizon,INDEX(P$7:P$507,time_horizon-$A407+1),0)</f>
        <v>0</v>
      </c>
      <c r="AC407" s="184" cm="1">
        <f t="array" ref="AC407">IF($A407&lt;=time_horizon,INDEX(Q$7:Q$507,time_horizon-$A407+1),0)</f>
        <v>0</v>
      </c>
      <c r="AD407" s="185" cm="1">
        <f t="array" ref="AD407">IF($A407&lt;=time_horizon,INDEX(R$7:R$507,time_horizon-$A407+1),0)</f>
        <v>0</v>
      </c>
      <c r="AE407" s="17" cm="1">
        <f t="array" ref="AE407">IF($A407&lt;=time_horizon,INDEX(S$7:S$507,time_horizon-$A407+1),0)</f>
        <v>0</v>
      </c>
      <c r="AF407" s="17" cm="1">
        <f t="array" ref="AF407">IF($A407&lt;=time_horizon,INDEX(T$7:T$507,time_horizon-$A407+1),0)</f>
        <v>0</v>
      </c>
      <c r="AG407" s="17" cm="1">
        <f t="array" ref="AG407">IF($A407&lt;=time_horizon,INDEX(U$7:U$507,time_horizon-$A407+1),0)</f>
        <v>0</v>
      </c>
      <c r="AH407" s="17" cm="1">
        <f t="array" ref="AH407">IF($A407&lt;=time_horizon,INDEX(V$7:V$507,time_horizon-$A407+1),0)</f>
        <v>0</v>
      </c>
      <c r="AI407" s="17" cm="1">
        <f t="array" ref="AI407">IF($A407&lt;=time_horizon,INDEX(W$7:W$507,time_horizon-$A407+1),0)</f>
        <v>0</v>
      </c>
      <c r="AJ407" s="17">
        <f t="shared" si="85"/>
        <v>8.0822163213617543E-2</v>
      </c>
    </row>
    <row r="408" spans="1:36" x14ac:dyDescent="0.2">
      <c r="A408" s="96">
        <v>401</v>
      </c>
      <c r="B408" s="3">
        <f>inventory[[#This Row],[Integrated_rad_forcing]]</f>
        <v>5.2088839985662763E-10</v>
      </c>
      <c r="C408" s="3">
        <f>inventory[[#This Row],[Temp_change]]</f>
        <v>2.445098917139578E-13</v>
      </c>
      <c r="E408" s="118">
        <f>inventory[[#This Row],[CO2_net]]+inventory[[#This Row],[CH4_net]]*GWP_CH4+inventory[[#This Row],[gas1_net]]*GWP_gas1+inventory[[#This Row],[gas2_net]]*GWP_gas2+inventory[[#This Row],[gas3_net]]*GWP_gas3</f>
        <v>4918.8111920297824</v>
      </c>
      <c r="F408" s="118">
        <f>inventory[[#This Row],[CO2_net]]+inventory[[#This Row],[CH4_net]]*GTP_CH4+inventory[[#This Row],[gas1_net]]*GTP_gas1+inventory[[#This Row],[gas2_net]]*GTP_gas2+inventory[[#This Row],[gas3_net]]*GTP_gas3</f>
        <v>2570.9331000621351</v>
      </c>
      <c r="G408" s="199">
        <f t="shared" si="86"/>
        <v>1918.0955587914996</v>
      </c>
      <c r="H408" s="200">
        <f t="shared" si="87"/>
        <v>486.0243152850714</v>
      </c>
      <c r="I408" s="201">
        <f t="shared" si="88"/>
        <v>5679.6760893014798</v>
      </c>
      <c r="J408" s="201">
        <f t="shared" si="89"/>
        <v>447.38227847357513</v>
      </c>
      <c r="K408" s="199">
        <f>K407+(inventory[[#This Row],[CO2_flux]]*Z408+inventory[[#This Row],[CH4_flux]]*AA408+inventory[[#This Row],[Gas1_flux]]*AB408+inventory[[#This Row],[Gas2_flux]]*AC408+inventory[[#This Row],[Gas3_flux]]*AD408+inventory[[#This Row],[Other_radfor]])/AGWP_CO2</f>
        <v>217.55715512859908</v>
      </c>
      <c r="L408" s="201">
        <f>L407+(inventory[[#This Row],[CO2_flux]]*AE408+inventory[[#This Row],[CH4_flux]]*AF408+inventory[[#This Row],[Gas1_flux]]*AG408+inventory[[#This Row],[Gas2_flux]]*AH408+inventory[[#This Row],[Gas3_flux]]*AI408+inventory[[#This Row],[Other_radfor]]*AJ408)/AGTP_CO2</f>
        <v>312.57320143698166</v>
      </c>
      <c r="N408" s="16">
        <v>2.7156540635796817E-13</v>
      </c>
      <c r="O408" s="16">
        <v>2.6186858666653419E-12</v>
      </c>
      <c r="P408" s="16">
        <f t="shared" si="80"/>
        <v>4.1606923324594629E-11</v>
      </c>
      <c r="Q408" s="16">
        <f t="shared" si="90"/>
        <v>-3.5199999999999995E-12</v>
      </c>
      <c r="R408" s="182">
        <f t="shared" si="90"/>
        <v>-3.5199999999999995E-12</v>
      </c>
      <c r="S408" s="16">
        <v>5.0308160317152779E-16</v>
      </c>
      <c r="T408" s="16">
        <v>1.0625784090893351E-15</v>
      </c>
      <c r="U408" s="24">
        <f t="shared" si="81"/>
        <v>3.0579703131061235E-14</v>
      </c>
      <c r="V408" s="24">
        <f t="shared" si="82"/>
        <v>-1.3850896799224243E-15</v>
      </c>
      <c r="W408" s="24">
        <f t="shared" si="83"/>
        <v>7.1332124222793814E-15</v>
      </c>
      <c r="Y408" s="16">
        <f t="shared" si="84"/>
        <v>0</v>
      </c>
      <c r="Z408" s="187" cm="1">
        <f t="array" ref="Z408">IF($A408&lt;=time_horizon,INDEX(N$7:N$507,time_horizon-$A408+1),0)</f>
        <v>0</v>
      </c>
      <c r="AA408" s="184" cm="1">
        <f t="array" ref="AA408">IF($A408&lt;=time_horizon,INDEX(O$7:O$507,time_horizon-$A408+1),0)</f>
        <v>0</v>
      </c>
      <c r="AB408" s="184" cm="1">
        <f t="array" ref="AB408">IF($A408&lt;=time_horizon,INDEX(P$7:P$507,time_horizon-$A408+1),0)</f>
        <v>0</v>
      </c>
      <c r="AC408" s="184" cm="1">
        <f t="array" ref="AC408">IF($A408&lt;=time_horizon,INDEX(Q$7:Q$507,time_horizon-$A408+1),0)</f>
        <v>0</v>
      </c>
      <c r="AD408" s="185" cm="1">
        <f t="array" ref="AD408">IF($A408&lt;=time_horizon,INDEX(R$7:R$507,time_horizon-$A408+1),0)</f>
        <v>0</v>
      </c>
      <c r="AE408" s="17" cm="1">
        <f t="array" ref="AE408">IF($A408&lt;=time_horizon,INDEX(S$7:S$507,time_horizon-$A408+1),0)</f>
        <v>0</v>
      </c>
      <c r="AF408" s="17" cm="1">
        <f t="array" ref="AF408">IF($A408&lt;=time_horizon,INDEX(T$7:T$507,time_horizon-$A408+1),0)</f>
        <v>0</v>
      </c>
      <c r="AG408" s="17" cm="1">
        <f t="array" ref="AG408">IF($A408&lt;=time_horizon,INDEX(U$7:U$507,time_horizon-$A408+1),0)</f>
        <v>0</v>
      </c>
      <c r="AH408" s="17" cm="1">
        <f t="array" ref="AH408">IF($A408&lt;=time_horizon,INDEX(V$7:V$507,time_horizon-$A408+1),0)</f>
        <v>0</v>
      </c>
      <c r="AI408" s="17" cm="1">
        <f t="array" ref="AI408">IF($A408&lt;=time_horizon,INDEX(W$7:W$507,time_horizon-$A408+1),0)</f>
        <v>0</v>
      </c>
      <c r="AJ408" s="17">
        <f t="shared" si="85"/>
        <v>8.0822163213617543E-2</v>
      </c>
    </row>
    <row r="409" spans="1:36" x14ac:dyDescent="0.2">
      <c r="A409" s="96">
        <v>402</v>
      </c>
      <c r="B409" s="3">
        <f>inventory[[#This Row],[Integrated_rad_forcing]]</f>
        <v>5.2090399312160626E-10</v>
      </c>
      <c r="C409" s="3">
        <f>inventory[[#This Row],[Temp_change]]</f>
        <v>2.4385845822598343E-13</v>
      </c>
      <c r="E409" s="118">
        <f>inventory[[#This Row],[CO2_net]]+inventory[[#This Row],[CH4_net]]*GWP_CH4+inventory[[#This Row],[gas1_net]]*GWP_gas1+inventory[[#This Row],[gas2_net]]*GWP_gas2+inventory[[#This Row],[gas3_net]]*GWP_gas3</f>
        <v>4918.8111920297824</v>
      </c>
      <c r="F409" s="118">
        <f>inventory[[#This Row],[CO2_net]]+inventory[[#This Row],[CH4_net]]*GTP_CH4+inventory[[#This Row],[gas1_net]]*GTP_gas1+inventory[[#This Row],[gas2_net]]*GTP_gas2+inventory[[#This Row],[gas3_net]]*GTP_gas3</f>
        <v>2570.9331000621351</v>
      </c>
      <c r="G409" s="199">
        <f t="shared" si="86"/>
        <v>1914.4700003612202</v>
      </c>
      <c r="H409" s="200">
        <f t="shared" si="87"/>
        <v>484.82895896733527</v>
      </c>
      <c r="I409" s="201">
        <f t="shared" si="88"/>
        <v>5679.8461155379591</v>
      </c>
      <c r="J409" s="201">
        <f t="shared" si="89"/>
        <v>446.19034388115006</v>
      </c>
      <c r="K409" s="199">
        <f>K408+(inventory[[#This Row],[CO2_flux]]*Z409+inventory[[#This Row],[CH4_flux]]*AA409+inventory[[#This Row],[Gas1_flux]]*AB409+inventory[[#This Row],[Gas2_flux]]*AC409+inventory[[#This Row],[Gas3_flux]]*AD409+inventory[[#This Row],[Other_radfor]])/AGWP_CO2</f>
        <v>217.55715512859908</v>
      </c>
      <c r="L409" s="201">
        <f>L408+(inventory[[#This Row],[CO2_flux]]*AE409+inventory[[#This Row],[CH4_flux]]*AF409+inventory[[#This Row],[Gas1_flux]]*AG409+inventory[[#This Row],[Gas2_flux]]*AH409+inventory[[#This Row],[Gas3_flux]]*AI409+inventory[[#This Row],[Other_radfor]]*AJ409)/AGTP_CO2</f>
        <v>312.57320143698166</v>
      </c>
      <c r="N409" s="16">
        <v>2.7208783267605273E-13</v>
      </c>
      <c r="O409" s="16">
        <v>2.618685866665344E-12</v>
      </c>
      <c r="P409" s="16">
        <f t="shared" si="80"/>
        <v>4.161984748889216E-11</v>
      </c>
      <c r="Q409" s="16">
        <f t="shared" si="90"/>
        <v>-3.5199999999999995E-12</v>
      </c>
      <c r="R409" s="182">
        <f t="shared" si="90"/>
        <v>-3.5199999999999995E-12</v>
      </c>
      <c r="S409" s="16">
        <v>5.0297832609956181E-16</v>
      </c>
      <c r="T409" s="16">
        <v>1.059986755719088E-15</v>
      </c>
      <c r="U409" s="24">
        <f t="shared" si="81"/>
        <v>3.0467678648196937E-14</v>
      </c>
      <c r="V409" s="24">
        <f t="shared" si="82"/>
        <v>-1.3817114140871931E-15</v>
      </c>
      <c r="W409" s="24">
        <f t="shared" si="83"/>
        <v>7.115134588799151E-15</v>
      </c>
      <c r="Y409" s="16">
        <f t="shared" si="84"/>
        <v>0</v>
      </c>
      <c r="Z409" s="187" cm="1">
        <f t="array" ref="Z409">IF($A409&lt;=time_horizon,INDEX(N$7:N$507,time_horizon-$A409+1),0)</f>
        <v>0</v>
      </c>
      <c r="AA409" s="184" cm="1">
        <f t="array" ref="AA409">IF($A409&lt;=time_horizon,INDEX(O$7:O$507,time_horizon-$A409+1),0)</f>
        <v>0</v>
      </c>
      <c r="AB409" s="184" cm="1">
        <f t="array" ref="AB409">IF($A409&lt;=time_horizon,INDEX(P$7:P$507,time_horizon-$A409+1),0)</f>
        <v>0</v>
      </c>
      <c r="AC409" s="184" cm="1">
        <f t="array" ref="AC409">IF($A409&lt;=time_horizon,INDEX(Q$7:Q$507,time_horizon-$A409+1),0)</f>
        <v>0</v>
      </c>
      <c r="AD409" s="185" cm="1">
        <f t="array" ref="AD409">IF($A409&lt;=time_horizon,INDEX(R$7:R$507,time_horizon-$A409+1),0)</f>
        <v>0</v>
      </c>
      <c r="AE409" s="17" cm="1">
        <f t="array" ref="AE409">IF($A409&lt;=time_horizon,INDEX(S$7:S$507,time_horizon-$A409+1),0)</f>
        <v>0</v>
      </c>
      <c r="AF409" s="17" cm="1">
        <f t="array" ref="AF409">IF($A409&lt;=time_horizon,INDEX(T$7:T$507,time_horizon-$A409+1),0)</f>
        <v>0</v>
      </c>
      <c r="AG409" s="17" cm="1">
        <f t="array" ref="AG409">IF($A409&lt;=time_horizon,INDEX(U$7:U$507,time_horizon-$A409+1),0)</f>
        <v>0</v>
      </c>
      <c r="AH409" s="17" cm="1">
        <f t="array" ref="AH409">IF($A409&lt;=time_horizon,INDEX(V$7:V$507,time_horizon-$A409+1),0)</f>
        <v>0</v>
      </c>
      <c r="AI409" s="17" cm="1">
        <f t="array" ref="AI409">IF($A409&lt;=time_horizon,INDEX(W$7:W$507,time_horizon-$A409+1),0)</f>
        <v>0</v>
      </c>
      <c r="AJ409" s="17">
        <f t="shared" si="85"/>
        <v>8.0822163213617543E-2</v>
      </c>
    </row>
    <row r="410" spans="1:36" x14ac:dyDescent="0.2">
      <c r="A410" s="96">
        <v>403</v>
      </c>
      <c r="B410" s="3">
        <f>inventory[[#This Row],[Integrated_rad_forcing]]</f>
        <v>5.2091944789955105E-10</v>
      </c>
      <c r="C410" s="3">
        <f>inventory[[#This Row],[Temp_change]]</f>
        <v>2.4320936711590745E-13</v>
      </c>
      <c r="E410" s="118">
        <f>inventory[[#This Row],[CO2_net]]+inventory[[#This Row],[CH4_net]]*GWP_CH4+inventory[[#This Row],[gas1_net]]*GWP_gas1+inventory[[#This Row],[gas2_net]]*GWP_gas2+inventory[[#This Row],[gas3_net]]*GWP_gas3</f>
        <v>4918.8111920297824</v>
      </c>
      <c r="F410" s="118">
        <f>inventory[[#This Row],[CO2_net]]+inventory[[#This Row],[CH4_net]]*GTP_CH4+inventory[[#This Row],[gas1_net]]*GTP_gas1+inventory[[#This Row],[gas2_net]]*GTP_gas2+inventory[[#This Row],[gas3_net]]*GTP_gas3</f>
        <v>2570.9331000621351</v>
      </c>
      <c r="G410" s="199">
        <f t="shared" si="86"/>
        <v>1910.8603479304259</v>
      </c>
      <c r="H410" s="200">
        <f t="shared" si="87"/>
        <v>483.63786366275622</v>
      </c>
      <c r="I410" s="201">
        <f t="shared" si="88"/>
        <v>5680.0146317360213</v>
      </c>
      <c r="J410" s="201">
        <f t="shared" si="89"/>
        <v>445.00269516179907</v>
      </c>
      <c r="K410" s="199">
        <f>K409+(inventory[[#This Row],[CO2_flux]]*Z410+inventory[[#This Row],[CH4_flux]]*AA410+inventory[[#This Row],[Gas1_flux]]*AB410+inventory[[#This Row],[Gas2_flux]]*AC410+inventory[[#This Row],[Gas3_flux]]*AD410+inventory[[#This Row],[Other_radfor]])/AGWP_CO2</f>
        <v>217.55715512859908</v>
      </c>
      <c r="L410" s="201">
        <f>L409+(inventory[[#This Row],[CO2_flux]]*AE410+inventory[[#This Row],[CH4_flux]]*AF410+inventory[[#This Row],[Gas1_flux]]*AG410+inventory[[#This Row],[Gas2_flux]]*AH410+inventory[[#This Row],[Gas3_flux]]*AI410+inventory[[#This Row],[Other_radfor]]*AJ410)/AGTP_CO2</f>
        <v>312.57320143698166</v>
      </c>
      <c r="N410" s="16">
        <v>2.7260989975732001E-13</v>
      </c>
      <c r="O410" s="16">
        <v>2.6186858666653456E-12</v>
      </c>
      <c r="P410" s="16">
        <f t="shared" si="80"/>
        <v>4.1632665282070033E-11</v>
      </c>
      <c r="Q410" s="16">
        <f t="shared" si="90"/>
        <v>-3.5199999999999995E-12</v>
      </c>
      <c r="R410" s="182">
        <f t="shared" si="90"/>
        <v>-3.5199999999999995E-12</v>
      </c>
      <c r="S410" s="16">
        <v>5.0287495125794967E-16</v>
      </c>
      <c r="T410" s="16">
        <v>1.057401423451506E-15</v>
      </c>
      <c r="U410" s="24">
        <f t="shared" si="81"/>
        <v>3.0356235541041235E-14</v>
      </c>
      <c r="V410" s="24">
        <f t="shared" si="82"/>
        <v>-1.3783413879206413E-15</v>
      </c>
      <c r="W410" s="24">
        <f t="shared" si="83"/>
        <v>7.0971157868127602E-15</v>
      </c>
      <c r="Y410" s="16">
        <f t="shared" si="84"/>
        <v>0</v>
      </c>
      <c r="Z410" s="187" cm="1">
        <f t="array" ref="Z410">IF($A410&lt;=time_horizon,INDEX(N$7:N$507,time_horizon-$A410+1),0)</f>
        <v>0</v>
      </c>
      <c r="AA410" s="184" cm="1">
        <f t="array" ref="AA410">IF($A410&lt;=time_horizon,INDEX(O$7:O$507,time_horizon-$A410+1),0)</f>
        <v>0</v>
      </c>
      <c r="AB410" s="184" cm="1">
        <f t="array" ref="AB410">IF($A410&lt;=time_horizon,INDEX(P$7:P$507,time_horizon-$A410+1),0)</f>
        <v>0</v>
      </c>
      <c r="AC410" s="184" cm="1">
        <f t="array" ref="AC410">IF($A410&lt;=time_horizon,INDEX(Q$7:Q$507,time_horizon-$A410+1),0)</f>
        <v>0</v>
      </c>
      <c r="AD410" s="185" cm="1">
        <f t="array" ref="AD410">IF($A410&lt;=time_horizon,INDEX(R$7:R$507,time_horizon-$A410+1),0)</f>
        <v>0</v>
      </c>
      <c r="AE410" s="17" cm="1">
        <f t="array" ref="AE410">IF($A410&lt;=time_horizon,INDEX(S$7:S$507,time_horizon-$A410+1),0)</f>
        <v>0</v>
      </c>
      <c r="AF410" s="17" cm="1">
        <f t="array" ref="AF410">IF($A410&lt;=time_horizon,INDEX(T$7:T$507,time_horizon-$A410+1),0)</f>
        <v>0</v>
      </c>
      <c r="AG410" s="17" cm="1">
        <f t="array" ref="AG410">IF($A410&lt;=time_horizon,INDEX(U$7:U$507,time_horizon-$A410+1),0)</f>
        <v>0</v>
      </c>
      <c r="AH410" s="17" cm="1">
        <f t="array" ref="AH410">IF($A410&lt;=time_horizon,INDEX(V$7:V$507,time_horizon-$A410+1),0)</f>
        <v>0</v>
      </c>
      <c r="AI410" s="17" cm="1">
        <f t="array" ref="AI410">IF($A410&lt;=time_horizon,INDEX(W$7:W$507,time_horizon-$A410+1),0)</f>
        <v>0</v>
      </c>
      <c r="AJ410" s="17">
        <f t="shared" si="85"/>
        <v>8.0822163213617543E-2</v>
      </c>
    </row>
    <row r="411" spans="1:36" x14ac:dyDescent="0.2">
      <c r="A411" s="96">
        <v>404</v>
      </c>
      <c r="B411" s="3">
        <f>inventory[[#This Row],[Integrated_rad_forcing]]</f>
        <v>5.2093476575485464E-10</v>
      </c>
      <c r="C411" s="3">
        <f>inventory[[#This Row],[Temp_change]]</f>
        <v>2.4256260032973842E-13</v>
      </c>
      <c r="E411" s="118">
        <f>inventory[[#This Row],[CO2_net]]+inventory[[#This Row],[CH4_net]]*GWP_CH4+inventory[[#This Row],[gas1_net]]*GWP_gas1+inventory[[#This Row],[gas2_net]]*GWP_gas2+inventory[[#This Row],[gas3_net]]*GWP_gas3</f>
        <v>4918.8111920297824</v>
      </c>
      <c r="F411" s="118">
        <f>inventory[[#This Row],[CO2_net]]+inventory[[#This Row],[CH4_net]]*GTP_CH4+inventory[[#This Row],[gas1_net]]*GTP_gas1+inventory[[#This Row],[gas2_net]]*GTP_gas2+inventory[[#This Row],[gas3_net]]*GTP_gas3</f>
        <v>2570.9331000621351</v>
      </c>
      <c r="G411" s="199">
        <f t="shared" si="86"/>
        <v>1907.2664953842707</v>
      </c>
      <c r="H411" s="200">
        <f t="shared" si="87"/>
        <v>482.450994419913</v>
      </c>
      <c r="I411" s="201">
        <f t="shared" si="88"/>
        <v>5680.1816549535297</v>
      </c>
      <c r="J411" s="201">
        <f t="shared" si="89"/>
        <v>443.81929928194717</v>
      </c>
      <c r="K411" s="199">
        <f>K410+(inventory[[#This Row],[CO2_flux]]*Z411+inventory[[#This Row],[CH4_flux]]*AA411+inventory[[#This Row],[Gas1_flux]]*AB411+inventory[[#This Row],[Gas2_flux]]*AC411+inventory[[#This Row],[Gas3_flux]]*AD411+inventory[[#This Row],[Other_radfor]])/AGWP_CO2</f>
        <v>217.55715512859908</v>
      </c>
      <c r="L411" s="201">
        <f>L410+(inventory[[#This Row],[CO2_flux]]*AE411+inventory[[#This Row],[CH4_flux]]*AF411+inventory[[#This Row],[Gas1_flux]]*AG411+inventory[[#This Row],[Gas2_flux]]*AH411+inventory[[#This Row],[Gas3_flux]]*AI411+inventory[[#This Row],[Other_radfor]]*AJ411)/AGTP_CO2</f>
        <v>312.57320143698166</v>
      </c>
      <c r="N411" s="16">
        <v>2.7313160851698292E-13</v>
      </c>
      <c r="O411" s="16">
        <v>2.6186858666653472E-12</v>
      </c>
      <c r="P411" s="16">
        <f t="shared" si="80"/>
        <v>4.1645377579605739E-11</v>
      </c>
      <c r="Q411" s="16">
        <f t="shared" si="90"/>
        <v>-3.5199999999999995E-12</v>
      </c>
      <c r="R411" s="182">
        <f t="shared" si="90"/>
        <v>-3.5199999999999995E-12</v>
      </c>
      <c r="S411" s="16">
        <v>5.0277147966373168E-16</v>
      </c>
      <c r="T411" s="16">
        <v>1.0548223968692718E-15</v>
      </c>
      <c r="U411" s="24">
        <f t="shared" si="81"/>
        <v>3.0245369855443528E-14</v>
      </c>
      <c r="V411" s="24">
        <f t="shared" si="82"/>
        <v>-1.3749795813260257E-15</v>
      </c>
      <c r="W411" s="24">
        <f t="shared" si="83"/>
        <v>7.0791555440194645E-15</v>
      </c>
      <c r="Y411" s="16">
        <f t="shared" si="84"/>
        <v>0</v>
      </c>
      <c r="Z411" s="187" cm="1">
        <f t="array" ref="Z411">IF($A411&lt;=time_horizon,INDEX(N$7:N$507,time_horizon-$A411+1),0)</f>
        <v>0</v>
      </c>
      <c r="AA411" s="184" cm="1">
        <f t="array" ref="AA411">IF($A411&lt;=time_horizon,INDEX(O$7:O$507,time_horizon-$A411+1),0)</f>
        <v>0</v>
      </c>
      <c r="AB411" s="184" cm="1">
        <f t="array" ref="AB411">IF($A411&lt;=time_horizon,INDEX(P$7:P$507,time_horizon-$A411+1),0)</f>
        <v>0</v>
      </c>
      <c r="AC411" s="184" cm="1">
        <f t="array" ref="AC411">IF($A411&lt;=time_horizon,INDEX(Q$7:Q$507,time_horizon-$A411+1),0)</f>
        <v>0</v>
      </c>
      <c r="AD411" s="185" cm="1">
        <f t="array" ref="AD411">IF($A411&lt;=time_horizon,INDEX(R$7:R$507,time_horizon-$A411+1),0)</f>
        <v>0</v>
      </c>
      <c r="AE411" s="17" cm="1">
        <f t="array" ref="AE411">IF($A411&lt;=time_horizon,INDEX(S$7:S$507,time_horizon-$A411+1),0)</f>
        <v>0</v>
      </c>
      <c r="AF411" s="17" cm="1">
        <f t="array" ref="AF411">IF($A411&lt;=time_horizon,INDEX(T$7:T$507,time_horizon-$A411+1),0)</f>
        <v>0</v>
      </c>
      <c r="AG411" s="17" cm="1">
        <f t="array" ref="AG411">IF($A411&lt;=time_horizon,INDEX(U$7:U$507,time_horizon-$A411+1),0)</f>
        <v>0</v>
      </c>
      <c r="AH411" s="17" cm="1">
        <f t="array" ref="AH411">IF($A411&lt;=time_horizon,INDEX(V$7:V$507,time_horizon-$A411+1),0)</f>
        <v>0</v>
      </c>
      <c r="AI411" s="17" cm="1">
        <f t="array" ref="AI411">IF($A411&lt;=time_horizon,INDEX(W$7:W$507,time_horizon-$A411+1),0)</f>
        <v>0</v>
      </c>
      <c r="AJ411" s="17">
        <f t="shared" si="85"/>
        <v>8.0822163213617543E-2</v>
      </c>
    </row>
    <row r="412" spans="1:36" x14ac:dyDescent="0.2">
      <c r="A412" s="96">
        <v>405</v>
      </c>
      <c r="B412" s="3">
        <f>inventory[[#This Row],[Integrated_rad_forcing]]</f>
        <v>5.2094994822960625E-10</v>
      </c>
      <c r="C412" s="3">
        <f>inventory[[#This Row],[Temp_change]]</f>
        <v>2.41918140093916E-13</v>
      </c>
      <c r="E412" s="118">
        <f>inventory[[#This Row],[CO2_net]]+inventory[[#This Row],[CH4_net]]*GWP_CH4+inventory[[#This Row],[gas1_net]]*GWP_gas1+inventory[[#This Row],[gas2_net]]*GWP_gas2+inventory[[#This Row],[gas3_net]]*GWP_gas3</f>
        <v>4918.8111920297824</v>
      </c>
      <c r="F412" s="118">
        <f>inventory[[#This Row],[CO2_net]]+inventory[[#This Row],[CH4_net]]*GTP_CH4+inventory[[#This Row],[gas1_net]]*GTP_gas1+inventory[[#This Row],[gas2_net]]*GTP_gas2+inventory[[#This Row],[gas3_net]]*GTP_gas3</f>
        <v>2570.9331000621351</v>
      </c>
      <c r="G412" s="199">
        <f t="shared" si="86"/>
        <v>1903.6883375253728</v>
      </c>
      <c r="H412" s="200">
        <f t="shared" si="87"/>
        <v>481.26831683250788</v>
      </c>
      <c r="I412" s="201">
        <f t="shared" si="88"/>
        <v>5680.3472020051577</v>
      </c>
      <c r="J412" s="201">
        <f t="shared" si="89"/>
        <v>442.64012372112717</v>
      </c>
      <c r="K412" s="199">
        <f>K411+(inventory[[#This Row],[CO2_flux]]*Z412+inventory[[#This Row],[CH4_flux]]*AA412+inventory[[#This Row],[Gas1_flux]]*AB412+inventory[[#This Row],[Gas2_flux]]*AC412+inventory[[#This Row],[Gas3_flux]]*AD412+inventory[[#This Row],[Other_radfor]])/AGWP_CO2</f>
        <v>217.55715512859908</v>
      </c>
      <c r="L412" s="201">
        <f>L411+(inventory[[#This Row],[CO2_flux]]*AE412+inventory[[#This Row],[CH4_flux]]*AF412+inventory[[#This Row],[Gas1_flux]]*AG412+inventory[[#This Row],[Gas2_flux]]*AH412+inventory[[#This Row],[Gas3_flux]]*AI412+inventory[[#This Row],[Other_radfor]]*AJ412)/AGTP_CO2</f>
        <v>312.57320143698166</v>
      </c>
      <c r="N412" s="16">
        <v>2.7365295986778764E-13</v>
      </c>
      <c r="O412" s="16">
        <v>2.6186858666653488E-12</v>
      </c>
      <c r="P412" s="16">
        <f t="shared" si="80"/>
        <v>4.1657985249771259E-11</v>
      </c>
      <c r="Q412" s="16">
        <f t="shared" si="90"/>
        <v>-3.5199999999999995E-12</v>
      </c>
      <c r="R412" s="182">
        <f t="shared" si="90"/>
        <v>-3.5199999999999995E-12</v>
      </c>
      <c r="S412" s="16">
        <v>5.0266791233238177E-16</v>
      </c>
      <c r="T412" s="16">
        <v>1.0522496605926708E-15</v>
      </c>
      <c r="U412" s="24">
        <f t="shared" si="81"/>
        <v>3.0135077667771174E-14</v>
      </c>
      <c r="V412" s="24">
        <f t="shared" si="82"/>
        <v>-1.3716259742556201E-15</v>
      </c>
      <c r="W412" s="24">
        <f t="shared" si="83"/>
        <v>7.0612533964860446E-15</v>
      </c>
      <c r="Y412" s="16">
        <f t="shared" si="84"/>
        <v>0</v>
      </c>
      <c r="Z412" s="187" cm="1">
        <f t="array" ref="Z412">IF($A412&lt;=time_horizon,INDEX(N$7:N$507,time_horizon-$A412+1),0)</f>
        <v>0</v>
      </c>
      <c r="AA412" s="184" cm="1">
        <f t="array" ref="AA412">IF($A412&lt;=time_horizon,INDEX(O$7:O$507,time_horizon-$A412+1),0)</f>
        <v>0</v>
      </c>
      <c r="AB412" s="184" cm="1">
        <f t="array" ref="AB412">IF($A412&lt;=time_horizon,INDEX(P$7:P$507,time_horizon-$A412+1),0)</f>
        <v>0</v>
      </c>
      <c r="AC412" s="184" cm="1">
        <f t="array" ref="AC412">IF($A412&lt;=time_horizon,INDEX(Q$7:Q$507,time_horizon-$A412+1),0)</f>
        <v>0</v>
      </c>
      <c r="AD412" s="185" cm="1">
        <f t="array" ref="AD412">IF($A412&lt;=time_horizon,INDEX(R$7:R$507,time_horizon-$A412+1),0)</f>
        <v>0</v>
      </c>
      <c r="AE412" s="17" cm="1">
        <f t="array" ref="AE412">IF($A412&lt;=time_horizon,INDEX(S$7:S$507,time_horizon-$A412+1),0)</f>
        <v>0</v>
      </c>
      <c r="AF412" s="17" cm="1">
        <f t="array" ref="AF412">IF($A412&lt;=time_horizon,INDEX(T$7:T$507,time_horizon-$A412+1),0)</f>
        <v>0</v>
      </c>
      <c r="AG412" s="17" cm="1">
        <f t="array" ref="AG412">IF($A412&lt;=time_horizon,INDEX(U$7:U$507,time_horizon-$A412+1),0)</f>
        <v>0</v>
      </c>
      <c r="AH412" s="17" cm="1">
        <f t="array" ref="AH412">IF($A412&lt;=time_horizon,INDEX(V$7:V$507,time_horizon-$A412+1),0)</f>
        <v>0</v>
      </c>
      <c r="AI412" s="17" cm="1">
        <f t="array" ref="AI412">IF($A412&lt;=time_horizon,INDEX(W$7:W$507,time_horizon-$A412+1),0)</f>
        <v>0</v>
      </c>
      <c r="AJ412" s="17">
        <f t="shared" si="85"/>
        <v>8.0822163213617543E-2</v>
      </c>
    </row>
    <row r="413" spans="1:36" x14ac:dyDescent="0.2">
      <c r="A413" s="96">
        <v>406</v>
      </c>
      <c r="B413" s="3">
        <f>inventory[[#This Row],[Integrated_rad_forcing]]</f>
        <v>5.2096499684398323E-10</v>
      </c>
      <c r="C413" s="3">
        <f>inventory[[#This Row],[Temp_change]]</f>
        <v>2.4127596890971887E-13</v>
      </c>
      <c r="E413" s="118">
        <f>inventory[[#This Row],[CO2_net]]+inventory[[#This Row],[CH4_net]]*GWP_CH4+inventory[[#This Row],[gas1_net]]*GWP_gas1+inventory[[#This Row],[gas2_net]]*GWP_gas2+inventory[[#This Row],[gas3_net]]*GWP_gas3</f>
        <v>4918.8111920297824</v>
      </c>
      <c r="F413" s="118">
        <f>inventory[[#This Row],[CO2_net]]+inventory[[#This Row],[CH4_net]]*GTP_CH4+inventory[[#This Row],[gas1_net]]*GTP_gas1+inventory[[#This Row],[gas2_net]]*GTP_gas2+inventory[[#This Row],[gas3_net]]*GTP_gas3</f>
        <v>2570.9331000621351</v>
      </c>
      <c r="G413" s="199">
        <f t="shared" si="86"/>
        <v>1900.1257700643841</v>
      </c>
      <c r="H413" s="200">
        <f t="shared" si="87"/>
        <v>480.08979702870539</v>
      </c>
      <c r="I413" s="201">
        <f t="shared" si="88"/>
        <v>5680.5112894666509</v>
      </c>
      <c r="J413" s="201">
        <f t="shared" si="89"/>
        <v>441.46513646174753</v>
      </c>
      <c r="K413" s="199">
        <f>K412+(inventory[[#This Row],[CO2_flux]]*Z413+inventory[[#This Row],[CH4_flux]]*AA413+inventory[[#This Row],[Gas1_flux]]*AB413+inventory[[#This Row],[Gas2_flux]]*AC413+inventory[[#This Row],[Gas3_flux]]*AD413+inventory[[#This Row],[Other_radfor]])/AGWP_CO2</f>
        <v>217.55715512859908</v>
      </c>
      <c r="L413" s="201">
        <f>L412+(inventory[[#This Row],[CO2_flux]]*AE413+inventory[[#This Row],[CH4_flux]]*AF413+inventory[[#This Row],[Gas1_flux]]*AG413+inventory[[#This Row],[Gas2_flux]]*AH413+inventory[[#This Row],[Gas3_flux]]*AI413+inventory[[#This Row],[Other_radfor]]*AJ413)/AGTP_CO2</f>
        <v>312.57320143698166</v>
      </c>
      <c r="N413" s="16">
        <v>2.7417395472002403E-13</v>
      </c>
      <c r="O413" s="16">
        <v>2.61868586666535E-12</v>
      </c>
      <c r="P413" s="16">
        <f t="shared" si="80"/>
        <v>4.1670489153692324E-11</v>
      </c>
      <c r="Q413" s="16">
        <f t="shared" si="90"/>
        <v>-3.5199999999999995E-12</v>
      </c>
      <c r="R413" s="182">
        <f t="shared" si="90"/>
        <v>-3.5199999999999995E-12</v>
      </c>
      <c r="S413" s="16">
        <v>5.0256425027772997E-16</v>
      </c>
      <c r="T413" s="16">
        <v>1.0496831992795003E-15</v>
      </c>
      <c r="U413" s="24">
        <f t="shared" si="81"/>
        <v>3.0025355084663174E-14</v>
      </c>
      <c r="V413" s="24">
        <f t="shared" si="82"/>
        <v>-1.3682805467105945E-15</v>
      </c>
      <c r="W413" s="24">
        <f t="shared" si="83"/>
        <v>7.0434088884678049E-15</v>
      </c>
      <c r="Y413" s="16">
        <f t="shared" si="84"/>
        <v>0</v>
      </c>
      <c r="Z413" s="187" cm="1">
        <f t="array" ref="Z413">IF($A413&lt;=time_horizon,INDEX(N$7:N$507,time_horizon-$A413+1),0)</f>
        <v>0</v>
      </c>
      <c r="AA413" s="184" cm="1">
        <f t="array" ref="AA413">IF($A413&lt;=time_horizon,INDEX(O$7:O$507,time_horizon-$A413+1),0)</f>
        <v>0</v>
      </c>
      <c r="AB413" s="184" cm="1">
        <f t="array" ref="AB413">IF($A413&lt;=time_horizon,INDEX(P$7:P$507,time_horizon-$A413+1),0)</f>
        <v>0</v>
      </c>
      <c r="AC413" s="184" cm="1">
        <f t="array" ref="AC413">IF($A413&lt;=time_horizon,INDEX(Q$7:Q$507,time_horizon-$A413+1),0)</f>
        <v>0</v>
      </c>
      <c r="AD413" s="185" cm="1">
        <f t="array" ref="AD413">IF($A413&lt;=time_horizon,INDEX(R$7:R$507,time_horizon-$A413+1),0)</f>
        <v>0</v>
      </c>
      <c r="AE413" s="17" cm="1">
        <f t="array" ref="AE413">IF($A413&lt;=time_horizon,INDEX(S$7:S$507,time_horizon-$A413+1),0)</f>
        <v>0</v>
      </c>
      <c r="AF413" s="17" cm="1">
        <f t="array" ref="AF413">IF($A413&lt;=time_horizon,INDEX(T$7:T$507,time_horizon-$A413+1),0)</f>
        <v>0</v>
      </c>
      <c r="AG413" s="17" cm="1">
        <f t="array" ref="AG413">IF($A413&lt;=time_horizon,INDEX(U$7:U$507,time_horizon-$A413+1),0)</f>
        <v>0</v>
      </c>
      <c r="AH413" s="17" cm="1">
        <f t="array" ref="AH413">IF($A413&lt;=time_horizon,INDEX(V$7:V$507,time_horizon-$A413+1),0)</f>
        <v>0</v>
      </c>
      <c r="AI413" s="17" cm="1">
        <f t="array" ref="AI413">IF($A413&lt;=time_horizon,INDEX(W$7:W$507,time_horizon-$A413+1),0)</f>
        <v>0</v>
      </c>
      <c r="AJ413" s="17">
        <f t="shared" si="85"/>
        <v>8.0822163213617543E-2</v>
      </c>
    </row>
    <row r="414" spans="1:36" x14ac:dyDescent="0.2">
      <c r="A414" s="96">
        <v>407</v>
      </c>
      <c r="B414" s="3">
        <f>inventory[[#This Row],[Integrated_rad_forcing]]</f>
        <v>5.2097991309663376E-10</v>
      </c>
      <c r="C414" s="3">
        <f>inventory[[#This Row],[Temp_change]]</f>
        <v>2.4063606954779089E-13</v>
      </c>
      <c r="E414" s="118">
        <f>inventory[[#This Row],[CO2_net]]+inventory[[#This Row],[CH4_net]]*GWP_CH4+inventory[[#This Row],[gas1_net]]*GWP_gas1+inventory[[#This Row],[gas2_net]]*GWP_gas2+inventory[[#This Row],[gas3_net]]*GWP_gas3</f>
        <v>4918.8111920297824</v>
      </c>
      <c r="F414" s="118">
        <f>inventory[[#This Row],[CO2_net]]+inventory[[#This Row],[CH4_net]]*GTP_CH4+inventory[[#This Row],[gas1_net]]*GTP_gas1+inventory[[#This Row],[gas2_net]]*GTP_gas2+inventory[[#This Row],[gas3_net]]*GTP_gas3</f>
        <v>2570.9331000621351</v>
      </c>
      <c r="G414" s="199">
        <f t="shared" si="86"/>
        <v>1896.5786896106629</v>
      </c>
      <c r="H414" s="200">
        <f t="shared" si="87"/>
        <v>478.91540166069092</v>
      </c>
      <c r="I414" s="201">
        <f t="shared" si="88"/>
        <v>5680.6739336790097</v>
      </c>
      <c r="J414" s="201">
        <f t="shared" si="89"/>
        <v>440.29430597907719</v>
      </c>
      <c r="K414" s="199">
        <f>K413+(inventory[[#This Row],[CO2_flux]]*Z414+inventory[[#This Row],[CH4_flux]]*AA414+inventory[[#This Row],[Gas1_flux]]*AB414+inventory[[#This Row],[Gas2_flux]]*AC414+inventory[[#This Row],[Gas3_flux]]*AD414+inventory[[#This Row],[Other_radfor]])/AGWP_CO2</f>
        <v>217.55715512859908</v>
      </c>
      <c r="L414" s="201">
        <f>L413+(inventory[[#This Row],[CO2_flux]]*AE414+inventory[[#This Row],[CH4_flux]]*AF414+inventory[[#This Row],[Gas1_flux]]*AG414+inventory[[#This Row],[Gas2_flux]]*AH414+inventory[[#This Row],[Gas3_flux]]*AI414+inventory[[#This Row],[Other_radfor]]*AJ414)/AGTP_CO2</f>
        <v>312.57320143698166</v>
      </c>
      <c r="N414" s="16">
        <v>2.7469459398153554E-13</v>
      </c>
      <c r="O414" s="16">
        <v>2.6186858666653512E-12</v>
      </c>
      <c r="P414" s="16">
        <f t="shared" si="80"/>
        <v>4.1682890145407255E-11</v>
      </c>
      <c r="Q414" s="16">
        <f t="shared" si="90"/>
        <v>-3.5199999999999995E-12</v>
      </c>
      <c r="R414" s="182">
        <f t="shared" si="90"/>
        <v>-3.5199999999999995E-12</v>
      </c>
      <c r="S414" s="16">
        <v>5.0246049451188935E-16</v>
      </c>
      <c r="T414" s="16">
        <v>1.0471229976249778E-15</v>
      </c>
      <c r="U414" s="24">
        <f t="shared" si="81"/>
        <v>2.9916198242786001E-14</v>
      </c>
      <c r="V414" s="24">
        <f t="shared" si="82"/>
        <v>-1.3649432787408968E-15</v>
      </c>
      <c r="W414" s="24">
        <f t="shared" si="83"/>
        <v>7.0256215722335197E-15</v>
      </c>
      <c r="Y414" s="16">
        <f t="shared" si="84"/>
        <v>0</v>
      </c>
      <c r="Z414" s="187" cm="1">
        <f t="array" ref="Z414">IF($A414&lt;=time_horizon,INDEX(N$7:N$507,time_horizon-$A414+1),0)</f>
        <v>0</v>
      </c>
      <c r="AA414" s="184" cm="1">
        <f t="array" ref="AA414">IF($A414&lt;=time_horizon,INDEX(O$7:O$507,time_horizon-$A414+1),0)</f>
        <v>0</v>
      </c>
      <c r="AB414" s="184" cm="1">
        <f t="array" ref="AB414">IF($A414&lt;=time_horizon,INDEX(P$7:P$507,time_horizon-$A414+1),0)</f>
        <v>0</v>
      </c>
      <c r="AC414" s="184" cm="1">
        <f t="array" ref="AC414">IF($A414&lt;=time_horizon,INDEX(Q$7:Q$507,time_horizon-$A414+1),0)</f>
        <v>0</v>
      </c>
      <c r="AD414" s="185" cm="1">
        <f t="array" ref="AD414">IF($A414&lt;=time_horizon,INDEX(R$7:R$507,time_horizon-$A414+1),0)</f>
        <v>0</v>
      </c>
      <c r="AE414" s="17" cm="1">
        <f t="array" ref="AE414">IF($A414&lt;=time_horizon,INDEX(S$7:S$507,time_horizon-$A414+1),0)</f>
        <v>0</v>
      </c>
      <c r="AF414" s="17" cm="1">
        <f t="array" ref="AF414">IF($A414&lt;=time_horizon,INDEX(T$7:T$507,time_horizon-$A414+1),0)</f>
        <v>0</v>
      </c>
      <c r="AG414" s="17" cm="1">
        <f t="array" ref="AG414">IF($A414&lt;=time_horizon,INDEX(U$7:U$507,time_horizon-$A414+1),0)</f>
        <v>0</v>
      </c>
      <c r="AH414" s="17" cm="1">
        <f t="array" ref="AH414">IF($A414&lt;=time_horizon,INDEX(V$7:V$507,time_horizon-$A414+1),0)</f>
        <v>0</v>
      </c>
      <c r="AI414" s="17" cm="1">
        <f t="array" ref="AI414">IF($A414&lt;=time_horizon,INDEX(W$7:W$507,time_horizon-$A414+1),0)</f>
        <v>0</v>
      </c>
      <c r="AJ414" s="17">
        <f t="shared" si="85"/>
        <v>8.0822163213617543E-2</v>
      </c>
    </row>
    <row r="415" spans="1:36" x14ac:dyDescent="0.2">
      <c r="A415" s="96">
        <v>408</v>
      </c>
      <c r="B415" s="3">
        <f>inventory[[#This Row],[Integrated_rad_forcing]]</f>
        <v>5.2099469846505266E-10</v>
      </c>
      <c r="C415" s="3">
        <f>inventory[[#This Row],[Temp_change]]</f>
        <v>2.3999842504278462E-13</v>
      </c>
      <c r="E415" s="118">
        <f>inventory[[#This Row],[CO2_net]]+inventory[[#This Row],[CH4_net]]*GWP_CH4+inventory[[#This Row],[gas1_net]]*GWP_gas1+inventory[[#This Row],[gas2_net]]*GWP_gas2+inventory[[#This Row],[gas3_net]]*GWP_gas3</f>
        <v>4918.8111920297824</v>
      </c>
      <c r="F415" s="118">
        <f>inventory[[#This Row],[CO2_net]]+inventory[[#This Row],[CH4_net]]*GTP_CH4+inventory[[#This Row],[gas1_net]]*GTP_gas1+inventory[[#This Row],[gas2_net]]*GTP_gas2+inventory[[#This Row],[gas3_net]]*GTP_gas3</f>
        <v>2570.9331000621351</v>
      </c>
      <c r="G415" s="199">
        <f t="shared" si="86"/>
        <v>1893.0469936630552</v>
      </c>
      <c r="H415" s="200">
        <f t="shared" si="87"/>
        <v>477.74509789445119</v>
      </c>
      <c r="I415" s="201">
        <f t="shared" si="88"/>
        <v>5680.8351507525776</v>
      </c>
      <c r="J415" s="201">
        <f t="shared" si="89"/>
        <v>439.12760123144437</v>
      </c>
      <c r="K415" s="199">
        <f>K414+(inventory[[#This Row],[CO2_flux]]*Z415+inventory[[#This Row],[CH4_flux]]*AA415+inventory[[#This Row],[Gas1_flux]]*AB415+inventory[[#This Row],[Gas2_flux]]*AC415+inventory[[#This Row],[Gas3_flux]]*AD415+inventory[[#This Row],[Other_radfor]])/AGWP_CO2</f>
        <v>217.55715512859908</v>
      </c>
      <c r="L415" s="201">
        <f>L414+(inventory[[#This Row],[CO2_flux]]*AE415+inventory[[#This Row],[CH4_flux]]*AF415+inventory[[#This Row],[Gas1_flux]]*AG415+inventory[[#This Row],[Gas2_flux]]*AH415+inventory[[#This Row],[Gas3_flux]]*AI415+inventory[[#This Row],[Other_radfor]]*AJ415)/AGTP_CO2</f>
        <v>312.57320143698166</v>
      </c>
      <c r="N415" s="16">
        <v>2.752148785577295E-13</v>
      </c>
      <c r="O415" s="16">
        <v>2.6186858666653524E-12</v>
      </c>
      <c r="P415" s="16">
        <f t="shared" si="80"/>
        <v>4.169518907192529E-11</v>
      </c>
      <c r="Q415" s="16">
        <f t="shared" si="90"/>
        <v>-3.5199999999999995E-12</v>
      </c>
      <c r="R415" s="182">
        <f t="shared" si="90"/>
        <v>-3.5199999999999995E-12</v>
      </c>
      <c r="S415" s="16">
        <v>5.0235664604518405E-16</v>
      </c>
      <c r="T415" s="16">
        <v>1.0445690403616498E-15</v>
      </c>
      <c r="U415" s="24">
        <f t="shared" si="81"/>
        <v>2.9807603308591339E-14</v>
      </c>
      <c r="V415" s="24">
        <f t="shared" si="82"/>
        <v>-1.3616141504451344E-15</v>
      </c>
      <c r="W415" s="24">
        <f t="shared" si="83"/>
        <v>7.0078910078942046E-15</v>
      </c>
      <c r="Y415" s="16">
        <f t="shared" si="84"/>
        <v>0</v>
      </c>
      <c r="Z415" s="187" cm="1">
        <f t="array" ref="Z415">IF($A415&lt;=time_horizon,INDEX(N$7:N$507,time_horizon-$A415+1),0)</f>
        <v>0</v>
      </c>
      <c r="AA415" s="184" cm="1">
        <f t="array" ref="AA415">IF($A415&lt;=time_horizon,INDEX(O$7:O$507,time_horizon-$A415+1),0)</f>
        <v>0</v>
      </c>
      <c r="AB415" s="184" cm="1">
        <f t="array" ref="AB415">IF($A415&lt;=time_horizon,INDEX(P$7:P$507,time_horizon-$A415+1),0)</f>
        <v>0</v>
      </c>
      <c r="AC415" s="184" cm="1">
        <f t="array" ref="AC415">IF($A415&lt;=time_horizon,INDEX(Q$7:Q$507,time_horizon-$A415+1),0)</f>
        <v>0</v>
      </c>
      <c r="AD415" s="185" cm="1">
        <f t="array" ref="AD415">IF($A415&lt;=time_horizon,INDEX(R$7:R$507,time_horizon-$A415+1),0)</f>
        <v>0</v>
      </c>
      <c r="AE415" s="17" cm="1">
        <f t="array" ref="AE415">IF($A415&lt;=time_horizon,INDEX(S$7:S$507,time_horizon-$A415+1),0)</f>
        <v>0</v>
      </c>
      <c r="AF415" s="17" cm="1">
        <f t="array" ref="AF415">IF($A415&lt;=time_horizon,INDEX(T$7:T$507,time_horizon-$A415+1),0)</f>
        <v>0</v>
      </c>
      <c r="AG415" s="17" cm="1">
        <f t="array" ref="AG415">IF($A415&lt;=time_horizon,INDEX(U$7:U$507,time_horizon-$A415+1),0)</f>
        <v>0</v>
      </c>
      <c r="AH415" s="17" cm="1">
        <f t="array" ref="AH415">IF($A415&lt;=time_horizon,INDEX(V$7:V$507,time_horizon-$A415+1),0)</f>
        <v>0</v>
      </c>
      <c r="AI415" s="17" cm="1">
        <f t="array" ref="AI415">IF($A415&lt;=time_horizon,INDEX(W$7:W$507,time_horizon-$A415+1),0)</f>
        <v>0</v>
      </c>
      <c r="AJ415" s="17">
        <f t="shared" si="85"/>
        <v>8.0822163213617543E-2</v>
      </c>
    </row>
    <row r="416" spans="1:36" x14ac:dyDescent="0.2">
      <c r="A416" s="96">
        <v>409</v>
      </c>
      <c r="B416" s="3">
        <f>inventory[[#This Row],[Integrated_rad_forcing]]</f>
        <v>5.2100935440594956E-10</v>
      </c>
      <c r="C416" s="3">
        <f>inventory[[#This Row],[Temp_change]]</f>
        <v>2.3936301868811845E-13</v>
      </c>
      <c r="E416" s="118">
        <f>inventory[[#This Row],[CO2_net]]+inventory[[#This Row],[CH4_net]]*GWP_CH4+inventory[[#This Row],[gas1_net]]*GWP_gas1+inventory[[#This Row],[gas2_net]]*GWP_gas2+inventory[[#This Row],[gas3_net]]*GWP_gas3</f>
        <v>4918.8111920297824</v>
      </c>
      <c r="F416" s="118">
        <f>inventory[[#This Row],[CO2_net]]+inventory[[#This Row],[CH4_net]]*GTP_CH4+inventory[[#This Row],[gas1_net]]*GTP_gas1+inventory[[#This Row],[gas2_net]]*GTP_gas2+inventory[[#This Row],[gas3_net]]*GTP_gas3</f>
        <v>2570.9331000621351</v>
      </c>
      <c r="G416" s="199">
        <f t="shared" si="86"/>
        <v>1889.5305806007818</v>
      </c>
      <c r="H416" s="200">
        <f t="shared" si="87"/>
        <v>476.57885339976661</v>
      </c>
      <c r="I416" s="201">
        <f t="shared" si="88"/>
        <v>5680.9949565710622</v>
      </c>
      <c r="J416" s="201">
        <f t="shared" si="89"/>
        <v>437.96499165064387</v>
      </c>
      <c r="K416" s="199">
        <f>K415+(inventory[[#This Row],[CO2_flux]]*Z416+inventory[[#This Row],[CH4_flux]]*AA416+inventory[[#This Row],[Gas1_flux]]*AB416+inventory[[#This Row],[Gas2_flux]]*AC416+inventory[[#This Row],[Gas3_flux]]*AD416+inventory[[#This Row],[Other_radfor]])/AGWP_CO2</f>
        <v>217.55715512859908</v>
      </c>
      <c r="L416" s="201">
        <f>L415+(inventory[[#This Row],[CO2_flux]]*AE416+inventory[[#This Row],[CH4_flux]]*AF416+inventory[[#This Row],[Gas1_flux]]*AG416+inventory[[#This Row],[Gas2_flux]]*AH416+inventory[[#This Row],[Gas3_flux]]*AI416+inventory[[#This Row],[Other_radfor]]*AJ416)/AGTP_CO2</f>
        <v>312.57320143698166</v>
      </c>
      <c r="N416" s="16">
        <v>2.7573480935158674E-13</v>
      </c>
      <c r="O416" s="16">
        <v>2.6186858666653537E-12</v>
      </c>
      <c r="P416" s="16">
        <f t="shared" si="80"/>
        <v>4.1707386773284458E-11</v>
      </c>
      <c r="Q416" s="16">
        <f t="shared" si="90"/>
        <v>-3.5199999999999995E-12</v>
      </c>
      <c r="R416" s="182">
        <f t="shared" si="90"/>
        <v>-3.5199999999999995E-12</v>
      </c>
      <c r="S416" s="16">
        <v>5.0225270588608045E-16</v>
      </c>
      <c r="T416" s="16">
        <v>1.0420213122593005E-15</v>
      </c>
      <c r="U416" s="24">
        <f t="shared" si="81"/>
        <v>2.9699566478075891E-14</v>
      </c>
      <c r="V416" s="24">
        <f t="shared" si="82"/>
        <v>-1.3582931419704531E-15</v>
      </c>
      <c r="W416" s="24">
        <f t="shared" si="83"/>
        <v>6.9902167632356282E-15</v>
      </c>
      <c r="Y416" s="16">
        <f t="shared" si="84"/>
        <v>0</v>
      </c>
      <c r="Z416" s="187" cm="1">
        <f t="array" ref="Z416">IF($A416&lt;=time_horizon,INDEX(N$7:N$507,time_horizon-$A416+1),0)</f>
        <v>0</v>
      </c>
      <c r="AA416" s="184" cm="1">
        <f t="array" ref="AA416">IF($A416&lt;=time_horizon,INDEX(O$7:O$507,time_horizon-$A416+1),0)</f>
        <v>0</v>
      </c>
      <c r="AB416" s="184" cm="1">
        <f t="array" ref="AB416">IF($A416&lt;=time_horizon,INDEX(P$7:P$507,time_horizon-$A416+1),0)</f>
        <v>0</v>
      </c>
      <c r="AC416" s="184" cm="1">
        <f t="array" ref="AC416">IF($A416&lt;=time_horizon,INDEX(Q$7:Q$507,time_horizon-$A416+1),0)</f>
        <v>0</v>
      </c>
      <c r="AD416" s="185" cm="1">
        <f t="array" ref="AD416">IF($A416&lt;=time_horizon,INDEX(R$7:R$507,time_horizon-$A416+1),0)</f>
        <v>0</v>
      </c>
      <c r="AE416" s="17" cm="1">
        <f t="array" ref="AE416">IF($A416&lt;=time_horizon,INDEX(S$7:S$507,time_horizon-$A416+1),0)</f>
        <v>0</v>
      </c>
      <c r="AF416" s="17" cm="1">
        <f t="array" ref="AF416">IF($A416&lt;=time_horizon,INDEX(T$7:T$507,time_horizon-$A416+1),0)</f>
        <v>0</v>
      </c>
      <c r="AG416" s="17" cm="1">
        <f t="array" ref="AG416">IF($A416&lt;=time_horizon,INDEX(U$7:U$507,time_horizon-$A416+1),0)</f>
        <v>0</v>
      </c>
      <c r="AH416" s="17" cm="1">
        <f t="array" ref="AH416">IF($A416&lt;=time_horizon,INDEX(V$7:V$507,time_horizon-$A416+1),0)</f>
        <v>0</v>
      </c>
      <c r="AI416" s="17" cm="1">
        <f t="array" ref="AI416">IF($A416&lt;=time_horizon,INDEX(W$7:W$507,time_horizon-$A416+1),0)</f>
        <v>0</v>
      </c>
      <c r="AJ416" s="17">
        <f t="shared" si="85"/>
        <v>8.0822163213617543E-2</v>
      </c>
    </row>
    <row r="417" spans="1:36" x14ac:dyDescent="0.2">
      <c r="A417" s="96">
        <v>410</v>
      </c>
      <c r="B417" s="3">
        <f>inventory[[#This Row],[Integrated_rad_forcing]]</f>
        <v>5.2102388235560984E-10</v>
      </c>
      <c r="C417" s="3">
        <f>inventory[[#This Row],[Temp_change]]</f>
        <v>2.387298340308453E-13</v>
      </c>
      <c r="E417" s="118">
        <f>inventory[[#This Row],[CO2_net]]+inventory[[#This Row],[CH4_net]]*GWP_CH4+inventory[[#This Row],[gas1_net]]*GWP_gas1+inventory[[#This Row],[gas2_net]]*GWP_gas2+inventory[[#This Row],[gas3_net]]*GWP_gas3</f>
        <v>4918.8111920297824</v>
      </c>
      <c r="F417" s="118">
        <f>inventory[[#This Row],[CO2_net]]+inventory[[#This Row],[CH4_net]]*GTP_CH4+inventory[[#This Row],[gas1_net]]*GTP_gas1+inventory[[#This Row],[gas2_net]]*GTP_gas2+inventory[[#This Row],[gas3_net]]*GTP_gas3</f>
        <v>2570.9331000621351</v>
      </c>
      <c r="G417" s="199">
        <f t="shared" si="86"/>
        <v>1886.0293496744275</v>
      </c>
      <c r="H417" s="200">
        <f t="shared" si="87"/>
        <v>475.41663634041458</v>
      </c>
      <c r="I417" s="201">
        <f t="shared" si="88"/>
        <v>5681.1533667954691</v>
      </c>
      <c r="J417" s="201">
        <f t="shared" si="89"/>
        <v>436.80644713254821</v>
      </c>
      <c r="K417" s="199">
        <f>K416+(inventory[[#This Row],[CO2_flux]]*Z417+inventory[[#This Row],[CH4_flux]]*AA417+inventory[[#This Row],[Gas1_flux]]*AB417+inventory[[#This Row],[Gas2_flux]]*AC417+inventory[[#This Row],[Gas3_flux]]*AD417+inventory[[#This Row],[Other_radfor]])/AGWP_CO2</f>
        <v>217.55715512859908</v>
      </c>
      <c r="L417" s="201">
        <f>L416+(inventory[[#This Row],[CO2_flux]]*AE417+inventory[[#This Row],[CH4_flux]]*AF417+inventory[[#This Row],[Gas1_flux]]*AG417+inventory[[#This Row],[Gas2_flux]]*AH417+inventory[[#This Row],[Gas3_flux]]*AI417+inventory[[#This Row],[Other_radfor]]*AJ417)/AGTP_CO2</f>
        <v>312.57320143698166</v>
      </c>
      <c r="N417" s="16">
        <v>2.7625438726367153E-13</v>
      </c>
      <c r="O417" s="16">
        <v>2.6186858666653545E-12</v>
      </c>
      <c r="P417" s="16">
        <f t="shared" si="80"/>
        <v>4.1719484082608898E-11</v>
      </c>
      <c r="Q417" s="16">
        <f t="shared" si="90"/>
        <v>-3.5199999999999995E-12</v>
      </c>
      <c r="R417" s="182">
        <f t="shared" si="90"/>
        <v>-3.5199999999999995E-12</v>
      </c>
      <c r="S417" s="16">
        <v>5.0214867504112029E-16</v>
      </c>
      <c r="T417" s="16">
        <v>1.0394797981248604E-15</v>
      </c>
      <c r="U417" s="24">
        <f t="shared" si="81"/>
        <v>2.9592083976543089E-14</v>
      </c>
      <c r="V417" s="24">
        <f t="shared" si="82"/>
        <v>-1.3549802335124217E-15</v>
      </c>
      <c r="W417" s="24">
        <f t="shared" si="83"/>
        <v>6.9725984135545181E-15</v>
      </c>
      <c r="Y417" s="16">
        <f t="shared" si="84"/>
        <v>0</v>
      </c>
      <c r="Z417" s="187" cm="1">
        <f t="array" ref="Z417">IF($A417&lt;=time_horizon,INDEX(N$7:N$507,time_horizon-$A417+1),0)</f>
        <v>0</v>
      </c>
      <c r="AA417" s="184" cm="1">
        <f t="array" ref="AA417">IF($A417&lt;=time_horizon,INDEX(O$7:O$507,time_horizon-$A417+1),0)</f>
        <v>0</v>
      </c>
      <c r="AB417" s="184" cm="1">
        <f t="array" ref="AB417">IF($A417&lt;=time_horizon,INDEX(P$7:P$507,time_horizon-$A417+1),0)</f>
        <v>0</v>
      </c>
      <c r="AC417" s="184" cm="1">
        <f t="array" ref="AC417">IF($A417&lt;=time_horizon,INDEX(Q$7:Q$507,time_horizon-$A417+1),0)</f>
        <v>0</v>
      </c>
      <c r="AD417" s="185" cm="1">
        <f t="array" ref="AD417">IF($A417&lt;=time_horizon,INDEX(R$7:R$507,time_horizon-$A417+1),0)</f>
        <v>0</v>
      </c>
      <c r="AE417" s="17" cm="1">
        <f t="array" ref="AE417">IF($A417&lt;=time_horizon,INDEX(S$7:S$507,time_horizon-$A417+1),0)</f>
        <v>0</v>
      </c>
      <c r="AF417" s="17" cm="1">
        <f t="array" ref="AF417">IF($A417&lt;=time_horizon,INDEX(T$7:T$507,time_horizon-$A417+1),0)</f>
        <v>0</v>
      </c>
      <c r="AG417" s="17" cm="1">
        <f t="array" ref="AG417">IF($A417&lt;=time_horizon,INDEX(U$7:U$507,time_horizon-$A417+1),0)</f>
        <v>0</v>
      </c>
      <c r="AH417" s="17" cm="1">
        <f t="array" ref="AH417">IF($A417&lt;=time_horizon,INDEX(V$7:V$507,time_horizon-$A417+1),0)</f>
        <v>0</v>
      </c>
      <c r="AI417" s="17" cm="1">
        <f t="array" ref="AI417">IF($A417&lt;=time_horizon,INDEX(W$7:W$507,time_horizon-$A417+1),0)</f>
        <v>0</v>
      </c>
      <c r="AJ417" s="17">
        <f t="shared" si="85"/>
        <v>8.0822163213617543E-2</v>
      </c>
    </row>
    <row r="418" spans="1:36" x14ac:dyDescent="0.2">
      <c r="A418" s="96">
        <v>411</v>
      </c>
      <c r="B418" s="3">
        <f>inventory[[#This Row],[Integrated_rad_forcing]]</f>
        <v>5.2103828373024819E-10</v>
      </c>
      <c r="C418" s="3">
        <f>inventory[[#This Row],[Temp_change]]</f>
        <v>2.3809885486663071E-13</v>
      </c>
      <c r="E418" s="118">
        <f>inventory[[#This Row],[CO2_net]]+inventory[[#This Row],[CH4_net]]*GWP_CH4+inventory[[#This Row],[gas1_net]]*GWP_gas1+inventory[[#This Row],[gas2_net]]*GWP_gas2+inventory[[#This Row],[gas3_net]]*GWP_gas3</f>
        <v>4918.8111920297824</v>
      </c>
      <c r="F418" s="118">
        <f>inventory[[#This Row],[CO2_net]]+inventory[[#This Row],[CH4_net]]*GTP_CH4+inventory[[#This Row],[gas1_net]]*GTP_gas1+inventory[[#This Row],[gas2_net]]*GTP_gas2+inventory[[#This Row],[gas3_net]]*GTP_gas3</f>
        <v>2570.9331000621351</v>
      </c>
      <c r="G418" s="199">
        <f t="shared" si="86"/>
        <v>1882.5432009970334</v>
      </c>
      <c r="H418" s="200">
        <f t="shared" si="87"/>
        <v>474.25841536457722</v>
      </c>
      <c r="I418" s="201">
        <f t="shared" si="88"/>
        <v>5681.3103968679543</v>
      </c>
      <c r="J418" s="201">
        <f t="shared" si="89"/>
        <v>435.65193802791896</v>
      </c>
      <c r="K418" s="199">
        <f>K417+(inventory[[#This Row],[CO2_flux]]*Z418+inventory[[#This Row],[CH4_flux]]*AA418+inventory[[#This Row],[Gas1_flux]]*AB418+inventory[[#This Row],[Gas2_flux]]*AC418+inventory[[#This Row],[Gas3_flux]]*AD418+inventory[[#This Row],[Other_radfor]])/AGWP_CO2</f>
        <v>217.55715512859908</v>
      </c>
      <c r="L418" s="201">
        <f>L417+(inventory[[#This Row],[CO2_flux]]*AE418+inventory[[#This Row],[CH4_flux]]*AF418+inventory[[#This Row],[Gas1_flux]]*AG418+inventory[[#This Row],[Gas2_flux]]*AH418+inventory[[#This Row],[Gas3_flux]]*AI418+inventory[[#This Row],[Other_radfor]]*AJ418)/AGTP_CO2</f>
        <v>312.57320143698166</v>
      </c>
      <c r="N418" s="16">
        <v>2.7677361319214116E-13</v>
      </c>
      <c r="O418" s="16">
        <v>2.6186858666653553E-12</v>
      </c>
      <c r="P418" s="16">
        <f t="shared" si="80"/>
        <v>4.173148182616582E-11</v>
      </c>
      <c r="Q418" s="16">
        <f t="shared" si="90"/>
        <v>-3.5199999999999995E-12</v>
      </c>
      <c r="R418" s="182">
        <f t="shared" si="90"/>
        <v>-3.5199999999999995E-12</v>
      </c>
      <c r="S418" s="16">
        <v>5.02044554514856E-16</v>
      </c>
      <c r="T418" s="16">
        <v>1.0369444828023168E-15</v>
      </c>
      <c r="U418" s="24">
        <f t="shared" si="81"/>
        <v>2.9485152058366737E-14</v>
      </c>
      <c r="V418" s="24">
        <f t="shared" si="82"/>
        <v>-1.3516754053149109E-15</v>
      </c>
      <c r="W418" s="24">
        <f t="shared" si="83"/>
        <v>6.9550355414983264E-15</v>
      </c>
      <c r="Y418" s="16">
        <f t="shared" si="84"/>
        <v>0</v>
      </c>
      <c r="Z418" s="187" cm="1">
        <f t="array" ref="Z418">IF($A418&lt;=time_horizon,INDEX(N$7:N$507,time_horizon-$A418+1),0)</f>
        <v>0</v>
      </c>
      <c r="AA418" s="184" cm="1">
        <f t="array" ref="AA418">IF($A418&lt;=time_horizon,INDEX(O$7:O$507,time_horizon-$A418+1),0)</f>
        <v>0</v>
      </c>
      <c r="AB418" s="184" cm="1">
        <f t="array" ref="AB418">IF($A418&lt;=time_horizon,INDEX(P$7:P$507,time_horizon-$A418+1),0)</f>
        <v>0</v>
      </c>
      <c r="AC418" s="184" cm="1">
        <f t="array" ref="AC418">IF($A418&lt;=time_horizon,INDEX(Q$7:Q$507,time_horizon-$A418+1),0)</f>
        <v>0</v>
      </c>
      <c r="AD418" s="185" cm="1">
        <f t="array" ref="AD418">IF($A418&lt;=time_horizon,INDEX(R$7:R$507,time_horizon-$A418+1),0)</f>
        <v>0</v>
      </c>
      <c r="AE418" s="17" cm="1">
        <f t="array" ref="AE418">IF($A418&lt;=time_horizon,INDEX(S$7:S$507,time_horizon-$A418+1),0)</f>
        <v>0</v>
      </c>
      <c r="AF418" s="17" cm="1">
        <f t="array" ref="AF418">IF($A418&lt;=time_horizon,INDEX(T$7:T$507,time_horizon-$A418+1),0)</f>
        <v>0</v>
      </c>
      <c r="AG418" s="17" cm="1">
        <f t="array" ref="AG418">IF($A418&lt;=time_horizon,INDEX(U$7:U$507,time_horizon-$A418+1),0)</f>
        <v>0</v>
      </c>
      <c r="AH418" s="17" cm="1">
        <f t="array" ref="AH418">IF($A418&lt;=time_horizon,INDEX(V$7:V$507,time_horizon-$A418+1),0)</f>
        <v>0</v>
      </c>
      <c r="AI418" s="17" cm="1">
        <f t="array" ref="AI418">IF($A418&lt;=time_horizon,INDEX(W$7:W$507,time_horizon-$A418+1),0)</f>
        <v>0</v>
      </c>
      <c r="AJ418" s="17">
        <f t="shared" si="85"/>
        <v>8.0822163213617543E-2</v>
      </c>
    </row>
    <row r="419" spans="1:36" x14ac:dyDescent="0.2">
      <c r="A419" s="96">
        <v>412</v>
      </c>
      <c r="B419" s="3">
        <f>inventory[[#This Row],[Integrated_rad_forcing]]</f>
        <v>5.2105255992635518E-10</v>
      </c>
      <c r="C419" s="3">
        <f>inventory[[#This Row],[Temp_change]]</f>
        <v>2.3747006523483751E-13</v>
      </c>
      <c r="E419" s="118">
        <f>inventory[[#This Row],[CO2_net]]+inventory[[#This Row],[CH4_net]]*GWP_CH4+inventory[[#This Row],[gas1_net]]*GWP_gas1+inventory[[#This Row],[gas2_net]]*GWP_gas2+inventory[[#This Row],[gas3_net]]*GWP_gas3</f>
        <v>4918.8111920297824</v>
      </c>
      <c r="F419" s="118">
        <f>inventory[[#This Row],[CO2_net]]+inventory[[#This Row],[CH4_net]]*GTP_CH4+inventory[[#This Row],[gas1_net]]*GTP_gas1+inventory[[#This Row],[gas2_net]]*GTP_gas2+inventory[[#This Row],[gas3_net]]*GTP_gas3</f>
        <v>2570.9331000621351</v>
      </c>
      <c r="G419" s="199">
        <f t="shared" si="86"/>
        <v>1879.0720355352919</v>
      </c>
      <c r="H419" s="200">
        <f t="shared" si="87"/>
        <v>473.1041595954502</v>
      </c>
      <c r="I419" s="201">
        <f t="shared" si="88"/>
        <v>5681.4660620156092</v>
      </c>
      <c r="J419" s="201">
        <f t="shared" si="89"/>
        <v>434.50143513341322</v>
      </c>
      <c r="K419" s="199">
        <f>K418+(inventory[[#This Row],[CO2_flux]]*Z419+inventory[[#This Row],[CH4_flux]]*AA419+inventory[[#This Row],[Gas1_flux]]*AB419+inventory[[#This Row],[Gas2_flux]]*AC419+inventory[[#This Row],[Gas3_flux]]*AD419+inventory[[#This Row],[Other_radfor]])/AGWP_CO2</f>
        <v>217.55715512859908</v>
      </c>
      <c r="L419" s="201">
        <f>L418+(inventory[[#This Row],[CO2_flux]]*AE419+inventory[[#This Row],[CH4_flux]]*AF419+inventory[[#This Row],[Gas1_flux]]*AG419+inventory[[#This Row],[Gas2_flux]]*AH419+inventory[[#This Row],[Gas3_flux]]*AI419+inventory[[#This Row],[Other_radfor]]*AJ419)/AGTP_CO2</f>
        <v>312.57320143698166</v>
      </c>
      <c r="N419" s="16">
        <v>2.7729248803275535E-13</v>
      </c>
      <c r="O419" s="16">
        <v>2.6186858666653561E-12</v>
      </c>
      <c r="P419" s="16">
        <f t="shared" si="80"/>
        <v>4.1743380823421919E-11</v>
      </c>
      <c r="Q419" s="16">
        <f t="shared" si="90"/>
        <v>-3.5199999999999995E-12</v>
      </c>
      <c r="R419" s="182">
        <f t="shared" si="90"/>
        <v>-3.5199999999999995E-12</v>
      </c>
      <c r="S419" s="16">
        <v>5.019403453097884E-16</v>
      </c>
      <c r="T419" s="16">
        <v>1.034415351172623E-15</v>
      </c>
      <c r="U419" s="24">
        <f t="shared" si="81"/>
        <v>2.937876700675668E-14</v>
      </c>
      <c r="V419" s="24">
        <f t="shared" si="82"/>
        <v>-1.3483786376699793E-15</v>
      </c>
      <c r="W419" s="24">
        <f t="shared" si="83"/>
        <v>6.9375277369085339E-15</v>
      </c>
      <c r="Y419" s="16">
        <f t="shared" si="84"/>
        <v>0</v>
      </c>
      <c r="Z419" s="187" cm="1">
        <f t="array" ref="Z419">IF($A419&lt;=time_horizon,INDEX(N$7:N$507,time_horizon-$A419+1),0)</f>
        <v>0</v>
      </c>
      <c r="AA419" s="184" cm="1">
        <f t="array" ref="AA419">IF($A419&lt;=time_horizon,INDEX(O$7:O$507,time_horizon-$A419+1),0)</f>
        <v>0</v>
      </c>
      <c r="AB419" s="184" cm="1">
        <f t="array" ref="AB419">IF($A419&lt;=time_horizon,INDEX(P$7:P$507,time_horizon-$A419+1),0)</f>
        <v>0</v>
      </c>
      <c r="AC419" s="184" cm="1">
        <f t="array" ref="AC419">IF($A419&lt;=time_horizon,INDEX(Q$7:Q$507,time_horizon-$A419+1),0)</f>
        <v>0</v>
      </c>
      <c r="AD419" s="185" cm="1">
        <f t="array" ref="AD419">IF($A419&lt;=time_horizon,INDEX(R$7:R$507,time_horizon-$A419+1),0)</f>
        <v>0</v>
      </c>
      <c r="AE419" s="17" cm="1">
        <f t="array" ref="AE419">IF($A419&lt;=time_horizon,INDEX(S$7:S$507,time_horizon-$A419+1),0)</f>
        <v>0</v>
      </c>
      <c r="AF419" s="17" cm="1">
        <f t="array" ref="AF419">IF($A419&lt;=time_horizon,INDEX(T$7:T$507,time_horizon-$A419+1),0)</f>
        <v>0</v>
      </c>
      <c r="AG419" s="17" cm="1">
        <f t="array" ref="AG419">IF($A419&lt;=time_horizon,INDEX(U$7:U$507,time_horizon-$A419+1),0)</f>
        <v>0</v>
      </c>
      <c r="AH419" s="17" cm="1">
        <f t="array" ref="AH419">IF($A419&lt;=time_horizon,INDEX(V$7:V$507,time_horizon-$A419+1),0)</f>
        <v>0</v>
      </c>
      <c r="AI419" s="17" cm="1">
        <f t="array" ref="AI419">IF($A419&lt;=time_horizon,INDEX(W$7:W$507,time_horizon-$A419+1),0)</f>
        <v>0</v>
      </c>
      <c r="AJ419" s="17">
        <f t="shared" si="85"/>
        <v>8.0822163213617543E-2</v>
      </c>
    </row>
    <row r="420" spans="1:36" x14ac:dyDescent="0.2">
      <c r="A420" s="96">
        <v>413</v>
      </c>
      <c r="B420" s="3">
        <f>inventory[[#This Row],[Integrated_rad_forcing]]</f>
        <v>5.2106671232103785E-10</v>
      </c>
      <c r="C420" s="3">
        <f>inventory[[#This Row],[Temp_change]]</f>
        <v>2.3684344941371464E-13</v>
      </c>
      <c r="E420" s="118">
        <f>inventory[[#This Row],[CO2_net]]+inventory[[#This Row],[CH4_net]]*GWP_CH4+inventory[[#This Row],[gas1_net]]*GWP_gas1+inventory[[#This Row],[gas2_net]]*GWP_gas2+inventory[[#This Row],[gas3_net]]*GWP_gas3</f>
        <v>4918.8111920297824</v>
      </c>
      <c r="F420" s="118">
        <f>inventory[[#This Row],[CO2_net]]+inventory[[#This Row],[CH4_net]]*GTP_CH4+inventory[[#This Row],[gas1_net]]*GTP_gas1+inventory[[#This Row],[gas2_net]]*GTP_gas2+inventory[[#This Row],[gas3_net]]*GTP_gas3</f>
        <v>2570.9331000621351</v>
      </c>
      <c r="G420" s="199">
        <f t="shared" si="86"/>
        <v>1875.6157551008419</v>
      </c>
      <c r="H420" s="200">
        <f t="shared" si="87"/>
        <v>471.95383862204687</v>
      </c>
      <c r="I420" s="201">
        <f t="shared" si="88"/>
        <v>5681.6203772541658</v>
      </c>
      <c r="J420" s="201">
        <f t="shared" si="89"/>
        <v>433.35490968278032</v>
      </c>
      <c r="K420" s="199">
        <f>K419+(inventory[[#This Row],[CO2_flux]]*Z420+inventory[[#This Row],[CH4_flux]]*AA420+inventory[[#This Row],[Gas1_flux]]*AB420+inventory[[#This Row],[Gas2_flux]]*AC420+inventory[[#This Row],[Gas3_flux]]*AD420+inventory[[#This Row],[Other_radfor]])/AGWP_CO2</f>
        <v>217.55715512859908</v>
      </c>
      <c r="L420" s="201">
        <f>L419+(inventory[[#This Row],[CO2_flux]]*AE420+inventory[[#This Row],[CH4_flux]]*AF420+inventory[[#This Row],[Gas1_flux]]*AG420+inventory[[#This Row],[Gas2_flux]]*AH420+inventory[[#This Row],[Gas3_flux]]*AI420+inventory[[#This Row],[Other_radfor]]*AJ420)/AGTP_CO2</f>
        <v>312.57320143698166</v>
      </c>
      <c r="N420" s="16">
        <v>2.7781101267888577E-13</v>
      </c>
      <c r="O420" s="16">
        <v>2.6186858666653569E-12</v>
      </c>
      <c r="P420" s="16">
        <f t="shared" si="80"/>
        <v>4.175518188709935E-11</v>
      </c>
      <c r="Q420" s="16">
        <f t="shared" si="90"/>
        <v>-3.5199999999999995E-12</v>
      </c>
      <c r="R420" s="182">
        <f t="shared" si="90"/>
        <v>-3.5199999999999995E-12</v>
      </c>
      <c r="S420" s="16">
        <v>5.0183604842630622E-16</v>
      </c>
      <c r="T420" s="16">
        <v>1.0318923881536082E-15</v>
      </c>
      <c r="U420" s="24">
        <f t="shared" si="81"/>
        <v>2.9272925133526278E-14</v>
      </c>
      <c r="V420" s="24">
        <f t="shared" si="82"/>
        <v>-1.3450899109177511E-15</v>
      </c>
      <c r="W420" s="24">
        <f t="shared" si="83"/>
        <v>6.920074596667351E-15</v>
      </c>
      <c r="Y420" s="16">
        <f t="shared" si="84"/>
        <v>0</v>
      </c>
      <c r="Z420" s="187" cm="1">
        <f t="array" ref="Z420">IF($A420&lt;=time_horizon,INDEX(N$7:N$507,time_horizon-$A420+1),0)</f>
        <v>0</v>
      </c>
      <c r="AA420" s="184" cm="1">
        <f t="array" ref="AA420">IF($A420&lt;=time_horizon,INDEX(O$7:O$507,time_horizon-$A420+1),0)</f>
        <v>0</v>
      </c>
      <c r="AB420" s="184" cm="1">
        <f t="array" ref="AB420">IF($A420&lt;=time_horizon,INDEX(P$7:P$507,time_horizon-$A420+1),0)</f>
        <v>0</v>
      </c>
      <c r="AC420" s="184" cm="1">
        <f t="array" ref="AC420">IF($A420&lt;=time_horizon,INDEX(Q$7:Q$507,time_horizon-$A420+1),0)</f>
        <v>0</v>
      </c>
      <c r="AD420" s="185" cm="1">
        <f t="array" ref="AD420">IF($A420&lt;=time_horizon,INDEX(R$7:R$507,time_horizon-$A420+1),0)</f>
        <v>0</v>
      </c>
      <c r="AE420" s="17" cm="1">
        <f t="array" ref="AE420">IF($A420&lt;=time_horizon,INDEX(S$7:S$507,time_horizon-$A420+1),0)</f>
        <v>0</v>
      </c>
      <c r="AF420" s="17" cm="1">
        <f t="array" ref="AF420">IF($A420&lt;=time_horizon,INDEX(T$7:T$507,time_horizon-$A420+1),0)</f>
        <v>0</v>
      </c>
      <c r="AG420" s="17" cm="1">
        <f t="array" ref="AG420">IF($A420&lt;=time_horizon,INDEX(U$7:U$507,time_horizon-$A420+1),0)</f>
        <v>0</v>
      </c>
      <c r="AH420" s="17" cm="1">
        <f t="array" ref="AH420">IF($A420&lt;=time_horizon,INDEX(V$7:V$507,time_horizon-$A420+1),0)</f>
        <v>0</v>
      </c>
      <c r="AI420" s="17" cm="1">
        <f t="array" ref="AI420">IF($A420&lt;=time_horizon,INDEX(W$7:W$507,time_horizon-$A420+1),0)</f>
        <v>0</v>
      </c>
      <c r="AJ420" s="17">
        <f t="shared" si="85"/>
        <v>8.0822163213617543E-2</v>
      </c>
    </row>
    <row r="421" spans="1:36" x14ac:dyDescent="0.2">
      <c r="A421" s="96">
        <v>414</v>
      </c>
      <c r="B421" s="3">
        <f>inventory[[#This Row],[Integrated_rad_forcing]]</f>
        <v>5.2108074227235201E-10</v>
      </c>
      <c r="C421" s="3">
        <f>inventory[[#This Row],[Temp_change]]</f>
        <v>2.3621899191568883E-13</v>
      </c>
      <c r="E421" s="118">
        <f>inventory[[#This Row],[CO2_net]]+inventory[[#This Row],[CH4_net]]*GWP_CH4+inventory[[#This Row],[gas1_net]]*GWP_gas1+inventory[[#This Row],[gas2_net]]*GWP_gas2+inventory[[#This Row],[gas3_net]]*GWP_gas3</f>
        <v>4918.8111920297824</v>
      </c>
      <c r="F421" s="118">
        <f>inventory[[#This Row],[CO2_net]]+inventory[[#This Row],[CH4_net]]*GTP_CH4+inventory[[#This Row],[gas1_net]]*GTP_gas1+inventory[[#This Row],[gas2_net]]*GTP_gas2+inventory[[#This Row],[gas3_net]]*GTP_gas3</f>
        <v>2570.9331000621351</v>
      </c>
      <c r="G421" s="199">
        <f t="shared" si="86"/>
        <v>1872.174262341659</v>
      </c>
      <c r="H421" s="200">
        <f t="shared" si="87"/>
        <v>470.80742249019625</v>
      </c>
      <c r="I421" s="201">
        <f t="shared" si="88"/>
        <v>5681.7733573916294</v>
      </c>
      <c r="J421" s="201">
        <f t="shared" si="89"/>
        <v>432.21233333824733</v>
      </c>
      <c r="K421" s="199">
        <f>K420+(inventory[[#This Row],[CO2_flux]]*Z421+inventory[[#This Row],[CH4_flux]]*AA421+inventory[[#This Row],[Gas1_flux]]*AB421+inventory[[#This Row],[Gas2_flux]]*AC421+inventory[[#This Row],[Gas3_flux]]*AD421+inventory[[#This Row],[Other_radfor]])/AGWP_CO2</f>
        <v>217.55715512859908</v>
      </c>
      <c r="L421" s="201">
        <f>L420+(inventory[[#This Row],[CO2_flux]]*AE421+inventory[[#This Row],[CH4_flux]]*AF421+inventory[[#This Row],[Gas1_flux]]*AG421+inventory[[#This Row],[Gas2_flux]]*AH421+inventory[[#This Row],[Gas3_flux]]*AI421+inventory[[#This Row],[Other_radfor]]*AJ421)/AGTP_CO2</f>
        <v>312.57320143698166</v>
      </c>
      <c r="N421" s="16">
        <v>2.7832918802152528E-13</v>
      </c>
      <c r="O421" s="16">
        <v>2.6186858666653577E-12</v>
      </c>
      <c r="P421" s="16">
        <f t="shared" si="80"/>
        <v>4.1766885823231219E-11</v>
      </c>
      <c r="Q421" s="16">
        <f t="shared" si="90"/>
        <v>-3.5199999999999995E-12</v>
      </c>
      <c r="R421" s="182">
        <f t="shared" si="90"/>
        <v>-3.5199999999999995E-12</v>
      </c>
      <c r="S421" s="16">
        <v>5.0173166486262793E-16</v>
      </c>
      <c r="T421" s="16">
        <v>1.0293755786998868E-15</v>
      </c>
      <c r="U421" s="24">
        <f t="shared" si="81"/>
        <v>2.9167622778861875E-14</v>
      </c>
      <c r="V421" s="24">
        <f t="shared" si="82"/>
        <v>-1.3418092054463033E-15</v>
      </c>
      <c r="W421" s="24">
        <f t="shared" si="83"/>
        <v>6.9026757245478135E-15</v>
      </c>
      <c r="Y421" s="16">
        <f t="shared" si="84"/>
        <v>0</v>
      </c>
      <c r="Z421" s="187" cm="1">
        <f t="array" ref="Z421">IF($A421&lt;=time_horizon,INDEX(N$7:N$507,time_horizon-$A421+1),0)</f>
        <v>0</v>
      </c>
      <c r="AA421" s="184" cm="1">
        <f t="array" ref="AA421">IF($A421&lt;=time_horizon,INDEX(O$7:O$507,time_horizon-$A421+1),0)</f>
        <v>0</v>
      </c>
      <c r="AB421" s="184" cm="1">
        <f t="array" ref="AB421">IF($A421&lt;=time_horizon,INDEX(P$7:P$507,time_horizon-$A421+1),0)</f>
        <v>0</v>
      </c>
      <c r="AC421" s="184" cm="1">
        <f t="array" ref="AC421">IF($A421&lt;=time_horizon,INDEX(Q$7:Q$507,time_horizon-$A421+1),0)</f>
        <v>0</v>
      </c>
      <c r="AD421" s="185" cm="1">
        <f t="array" ref="AD421">IF($A421&lt;=time_horizon,INDEX(R$7:R$507,time_horizon-$A421+1),0)</f>
        <v>0</v>
      </c>
      <c r="AE421" s="17" cm="1">
        <f t="array" ref="AE421">IF($A421&lt;=time_horizon,INDEX(S$7:S$507,time_horizon-$A421+1),0)</f>
        <v>0</v>
      </c>
      <c r="AF421" s="17" cm="1">
        <f t="array" ref="AF421">IF($A421&lt;=time_horizon,INDEX(T$7:T$507,time_horizon-$A421+1),0)</f>
        <v>0</v>
      </c>
      <c r="AG421" s="17" cm="1">
        <f t="array" ref="AG421">IF($A421&lt;=time_horizon,INDEX(U$7:U$507,time_horizon-$A421+1),0)</f>
        <v>0</v>
      </c>
      <c r="AH421" s="17" cm="1">
        <f t="array" ref="AH421">IF($A421&lt;=time_horizon,INDEX(V$7:V$507,time_horizon-$A421+1),0)</f>
        <v>0</v>
      </c>
      <c r="AI421" s="17" cm="1">
        <f t="array" ref="AI421">IF($A421&lt;=time_horizon,INDEX(W$7:W$507,time_horizon-$A421+1),0)</f>
        <v>0</v>
      </c>
      <c r="AJ421" s="17">
        <f t="shared" si="85"/>
        <v>8.0822163213617543E-2</v>
      </c>
    </row>
    <row r="422" spans="1:36" x14ac:dyDescent="0.2">
      <c r="A422" s="96">
        <v>415</v>
      </c>
      <c r="B422" s="3">
        <f>inventory[[#This Row],[Integrated_rad_forcing]]</f>
        <v>5.2109465111962953E-10</v>
      </c>
      <c r="C422" s="3">
        <f>inventory[[#This Row],[Temp_change]]</f>
        <v>2.3559667748275567E-13</v>
      </c>
      <c r="E422" s="118">
        <f>inventory[[#This Row],[CO2_net]]+inventory[[#This Row],[CH4_net]]*GWP_CH4+inventory[[#This Row],[gas1_net]]*GWP_gas1+inventory[[#This Row],[gas2_net]]*GWP_gas2+inventory[[#This Row],[gas3_net]]*GWP_gas3</f>
        <v>4918.8111920297824</v>
      </c>
      <c r="F422" s="118">
        <f>inventory[[#This Row],[CO2_net]]+inventory[[#This Row],[CH4_net]]*GTP_CH4+inventory[[#This Row],[gas1_net]]*GTP_gas1+inventory[[#This Row],[gas2_net]]*GTP_gas2+inventory[[#This Row],[gas3_net]]*GTP_gas3</f>
        <v>2570.9331000621351</v>
      </c>
      <c r="G422" s="199">
        <f t="shared" si="86"/>
        <v>1868.7474607335512</v>
      </c>
      <c r="H422" s="200">
        <f t="shared" si="87"/>
        <v>469.66488169372712</v>
      </c>
      <c r="I422" s="201">
        <f t="shared" si="88"/>
        <v>5681.9250170318392</v>
      </c>
      <c r="J422" s="201">
        <f t="shared" si="89"/>
        <v>431.0736781820857</v>
      </c>
      <c r="K422" s="199">
        <f>K421+(inventory[[#This Row],[CO2_flux]]*Z422+inventory[[#This Row],[CH4_flux]]*AA422+inventory[[#This Row],[Gas1_flux]]*AB422+inventory[[#This Row],[Gas2_flux]]*AC422+inventory[[#This Row],[Gas3_flux]]*AD422+inventory[[#This Row],[Other_radfor]])/AGWP_CO2</f>
        <v>217.55715512859908</v>
      </c>
      <c r="L422" s="201">
        <f>L421+(inventory[[#This Row],[CO2_flux]]*AE422+inventory[[#This Row],[CH4_flux]]*AF422+inventory[[#This Row],[Gas1_flux]]*AG422+inventory[[#This Row],[Gas2_flux]]*AH422+inventory[[#This Row],[Gas3_flux]]*AI422+inventory[[#This Row],[Other_radfor]]*AJ422)/AGTP_CO2</f>
        <v>312.57320143698166</v>
      </c>
      <c r="N422" s="16">
        <v>2.788470149492971E-13</v>
      </c>
      <c r="O422" s="16">
        <v>2.6186858666653585E-12</v>
      </c>
      <c r="P422" s="16">
        <f t="shared" si="80"/>
        <v>4.1778493431216665E-11</v>
      </c>
      <c r="Q422" s="16">
        <f t="shared" si="90"/>
        <v>-3.5199999999999995E-12</v>
      </c>
      <c r="R422" s="182">
        <f t="shared" si="90"/>
        <v>-3.5199999999999995E-12</v>
      </c>
      <c r="S422" s="16">
        <v>5.0162719561474574E-16</v>
      </c>
      <c r="T422" s="16">
        <v>1.0268649078027701E-15</v>
      </c>
      <c r="U422" s="24">
        <f t="shared" si="81"/>
        <v>2.9062856311094065E-14</v>
      </c>
      <c r="V422" s="24">
        <f t="shared" si="82"/>
        <v>-1.3385365016915461E-15</v>
      </c>
      <c r="W422" s="24">
        <f t="shared" si="83"/>
        <v>6.885330731067134E-15</v>
      </c>
      <c r="Y422" s="16">
        <f t="shared" si="84"/>
        <v>0</v>
      </c>
      <c r="Z422" s="187" cm="1">
        <f t="array" ref="Z422">IF($A422&lt;=time_horizon,INDEX(N$7:N$507,time_horizon-$A422+1),0)</f>
        <v>0</v>
      </c>
      <c r="AA422" s="184" cm="1">
        <f t="array" ref="AA422">IF($A422&lt;=time_horizon,INDEX(O$7:O$507,time_horizon-$A422+1),0)</f>
        <v>0</v>
      </c>
      <c r="AB422" s="184" cm="1">
        <f t="array" ref="AB422">IF($A422&lt;=time_horizon,INDEX(P$7:P$507,time_horizon-$A422+1),0)</f>
        <v>0</v>
      </c>
      <c r="AC422" s="184" cm="1">
        <f t="array" ref="AC422">IF($A422&lt;=time_horizon,INDEX(Q$7:Q$507,time_horizon-$A422+1),0)</f>
        <v>0</v>
      </c>
      <c r="AD422" s="185" cm="1">
        <f t="array" ref="AD422">IF($A422&lt;=time_horizon,INDEX(R$7:R$507,time_horizon-$A422+1),0)</f>
        <v>0</v>
      </c>
      <c r="AE422" s="17" cm="1">
        <f t="array" ref="AE422">IF($A422&lt;=time_horizon,INDEX(S$7:S$507,time_horizon-$A422+1),0)</f>
        <v>0</v>
      </c>
      <c r="AF422" s="17" cm="1">
        <f t="array" ref="AF422">IF($A422&lt;=time_horizon,INDEX(T$7:T$507,time_horizon-$A422+1),0)</f>
        <v>0</v>
      </c>
      <c r="AG422" s="17" cm="1">
        <f t="array" ref="AG422">IF($A422&lt;=time_horizon,INDEX(U$7:U$507,time_horizon-$A422+1),0)</f>
        <v>0</v>
      </c>
      <c r="AH422" s="17" cm="1">
        <f t="array" ref="AH422">IF($A422&lt;=time_horizon,INDEX(V$7:V$507,time_horizon-$A422+1),0)</f>
        <v>0</v>
      </c>
      <c r="AI422" s="17" cm="1">
        <f t="array" ref="AI422">IF($A422&lt;=time_horizon,INDEX(W$7:W$507,time_horizon-$A422+1),0)</f>
        <v>0</v>
      </c>
      <c r="AJ422" s="17">
        <f t="shared" si="85"/>
        <v>8.0822163213617543E-2</v>
      </c>
    </row>
    <row r="423" spans="1:36" x14ac:dyDescent="0.2">
      <c r="A423" s="96">
        <v>416</v>
      </c>
      <c r="B423" s="3">
        <f>inventory[[#This Row],[Integrated_rad_forcing]]</f>
        <v>5.2110844018379803E-10</v>
      </c>
      <c r="C423" s="3">
        <f>inventory[[#This Row],[Temp_change]]</f>
        <v>2.3497649108196849E-13</v>
      </c>
      <c r="E423" s="118">
        <f>inventory[[#This Row],[CO2_net]]+inventory[[#This Row],[CH4_net]]*GWP_CH4+inventory[[#This Row],[gas1_net]]*GWP_gas1+inventory[[#This Row],[gas2_net]]*GWP_gas2+inventory[[#This Row],[gas3_net]]*GWP_gas3</f>
        <v>4918.8111920297824</v>
      </c>
      <c r="F423" s="118">
        <f>inventory[[#This Row],[CO2_net]]+inventory[[#This Row],[CH4_net]]*GTP_CH4+inventory[[#This Row],[gas1_net]]*GTP_gas1+inventory[[#This Row],[gas2_net]]*GTP_gas2+inventory[[#This Row],[gas3_net]]*GTP_gas3</f>
        <v>2570.9331000621351</v>
      </c>
      <c r="G423" s="199">
        <f t="shared" si="86"/>
        <v>1865.335254571743</v>
      </c>
      <c r="H423" s="200">
        <f t="shared" si="87"/>
        <v>468.52618716583754</v>
      </c>
      <c r="I423" s="201">
        <f t="shared" si="88"/>
        <v>5682.0753705779598</v>
      </c>
      <c r="J423" s="201">
        <f t="shared" si="89"/>
        <v>429.93891670835728</v>
      </c>
      <c r="K423" s="199">
        <f>K422+(inventory[[#This Row],[CO2_flux]]*Z423+inventory[[#This Row],[CH4_flux]]*AA423+inventory[[#This Row],[Gas1_flux]]*AB423+inventory[[#This Row],[Gas2_flux]]*AC423+inventory[[#This Row],[Gas3_flux]]*AD423+inventory[[#This Row],[Other_radfor]])/AGWP_CO2</f>
        <v>217.55715512859908</v>
      </c>
      <c r="L423" s="201">
        <f>L422+(inventory[[#This Row],[CO2_flux]]*AE423+inventory[[#This Row],[CH4_flux]]*AF423+inventory[[#This Row],[Gas1_flux]]*AG423+inventory[[#This Row],[Gas2_flux]]*AH423+inventory[[#This Row],[Gas3_flux]]*AI423+inventory[[#This Row],[Other_radfor]]*AJ423)/AGTP_CO2</f>
        <v>312.57320143698166</v>
      </c>
      <c r="N423" s="16">
        <v>2.7936449434846381E-13</v>
      </c>
      <c r="O423" s="16">
        <v>2.6186858666653589E-12</v>
      </c>
      <c r="P423" s="16">
        <f t="shared" si="80"/>
        <v>4.1790005503875456E-11</v>
      </c>
      <c r="Q423" s="16">
        <f t="shared" si="90"/>
        <v>-3.5199999999999995E-12</v>
      </c>
      <c r="R423" s="182">
        <f t="shared" si="90"/>
        <v>-3.5199999999999995E-12</v>
      </c>
      <c r="S423" s="16">
        <v>5.0152264167637057E-16</v>
      </c>
      <c r="T423" s="16">
        <v>1.0243603604901754E-15</v>
      </c>
      <c r="U423" s="24">
        <f t="shared" si="81"/>
        <v>2.8958622126470918E-14</v>
      </c>
      <c r="V423" s="24">
        <f t="shared" si="82"/>
        <v>-1.3352717801371068E-15</v>
      </c>
      <c r="W423" s="24">
        <f t="shared" si="83"/>
        <v>6.8680392333432781E-15</v>
      </c>
      <c r="Y423" s="16">
        <f t="shared" si="84"/>
        <v>0</v>
      </c>
      <c r="Z423" s="187" cm="1">
        <f t="array" ref="Z423">IF($A423&lt;=time_horizon,INDEX(N$7:N$507,time_horizon-$A423+1),0)</f>
        <v>0</v>
      </c>
      <c r="AA423" s="184" cm="1">
        <f t="array" ref="AA423">IF($A423&lt;=time_horizon,INDEX(O$7:O$507,time_horizon-$A423+1),0)</f>
        <v>0</v>
      </c>
      <c r="AB423" s="184" cm="1">
        <f t="array" ref="AB423">IF($A423&lt;=time_horizon,INDEX(P$7:P$507,time_horizon-$A423+1),0)</f>
        <v>0</v>
      </c>
      <c r="AC423" s="184" cm="1">
        <f t="array" ref="AC423">IF($A423&lt;=time_horizon,INDEX(Q$7:Q$507,time_horizon-$A423+1),0)</f>
        <v>0</v>
      </c>
      <c r="AD423" s="185" cm="1">
        <f t="array" ref="AD423">IF($A423&lt;=time_horizon,INDEX(R$7:R$507,time_horizon-$A423+1),0)</f>
        <v>0</v>
      </c>
      <c r="AE423" s="17" cm="1">
        <f t="array" ref="AE423">IF($A423&lt;=time_horizon,INDEX(S$7:S$507,time_horizon-$A423+1),0)</f>
        <v>0</v>
      </c>
      <c r="AF423" s="17" cm="1">
        <f t="array" ref="AF423">IF($A423&lt;=time_horizon,INDEX(T$7:T$507,time_horizon-$A423+1),0)</f>
        <v>0</v>
      </c>
      <c r="AG423" s="17" cm="1">
        <f t="array" ref="AG423">IF($A423&lt;=time_horizon,INDEX(U$7:U$507,time_horizon-$A423+1),0)</f>
        <v>0</v>
      </c>
      <c r="AH423" s="17" cm="1">
        <f t="array" ref="AH423">IF($A423&lt;=time_horizon,INDEX(V$7:V$507,time_horizon-$A423+1),0)</f>
        <v>0</v>
      </c>
      <c r="AI423" s="17" cm="1">
        <f t="array" ref="AI423">IF($A423&lt;=time_horizon,INDEX(W$7:W$507,time_horizon-$A423+1),0)</f>
        <v>0</v>
      </c>
      <c r="AJ423" s="17">
        <f t="shared" si="85"/>
        <v>8.0822163213617543E-2</v>
      </c>
    </row>
    <row r="424" spans="1:36" x14ac:dyDescent="0.2">
      <c r="A424" s="96">
        <v>417</v>
      </c>
      <c r="B424" s="3">
        <f>inventory[[#This Row],[Integrated_rad_forcing]]</f>
        <v>5.2112211076769541E-10</v>
      </c>
      <c r="C424" s="3">
        <f>inventory[[#This Row],[Temp_change]]</f>
        <v>2.3435841790102342E-13</v>
      </c>
      <c r="E424" s="118">
        <f>inventory[[#This Row],[CO2_net]]+inventory[[#This Row],[CH4_net]]*GWP_CH4+inventory[[#This Row],[gas1_net]]*GWP_gas1+inventory[[#This Row],[gas2_net]]*GWP_gas2+inventory[[#This Row],[gas3_net]]*GWP_gas3</f>
        <v>4918.8111920297824</v>
      </c>
      <c r="F424" s="118">
        <f>inventory[[#This Row],[CO2_net]]+inventory[[#This Row],[CH4_net]]*GTP_CH4+inventory[[#This Row],[gas1_net]]*GTP_gas1+inventory[[#This Row],[gas2_net]]*GTP_gas2+inventory[[#This Row],[gas3_net]]*GTP_gas3</f>
        <v>2570.9331000621351</v>
      </c>
      <c r="G424" s="199">
        <f t="shared" si="86"/>
        <v>1861.9375489625629</v>
      </c>
      <c r="H424" s="200">
        <f t="shared" si="87"/>
        <v>467.39131027064406</v>
      </c>
      <c r="I424" s="201">
        <f t="shared" si="88"/>
        <v>5682.2244322359084</v>
      </c>
      <c r="J424" s="201">
        <f t="shared" si="89"/>
        <v>428.80802181483659</v>
      </c>
      <c r="K424" s="199">
        <f>K423+(inventory[[#This Row],[CO2_flux]]*Z424+inventory[[#This Row],[CH4_flux]]*AA424+inventory[[#This Row],[Gas1_flux]]*AB424+inventory[[#This Row],[Gas2_flux]]*AC424+inventory[[#This Row],[Gas3_flux]]*AD424+inventory[[#This Row],[Other_radfor]])/AGWP_CO2</f>
        <v>217.55715512859908</v>
      </c>
      <c r="L424" s="201">
        <f>L423+(inventory[[#This Row],[CO2_flux]]*AE424+inventory[[#This Row],[CH4_flux]]*AF424+inventory[[#This Row],[Gas1_flux]]*AG424+inventory[[#This Row],[Gas2_flux]]*AH424+inventory[[#This Row],[Gas3_flux]]*AI424+inventory[[#This Row],[Other_radfor]]*AJ424)/AGTP_CO2</f>
        <v>312.57320143698166</v>
      </c>
      <c r="N424" s="16">
        <v>2.7988162710293641E-13</v>
      </c>
      <c r="O424" s="16">
        <v>2.6186858666653593E-12</v>
      </c>
      <c r="P424" s="16">
        <f t="shared" si="80"/>
        <v>4.1801422827502102E-11</v>
      </c>
      <c r="Q424" s="16">
        <f t="shared" si="90"/>
        <v>-3.5199999999999995E-12</v>
      </c>
      <c r="R424" s="182">
        <f t="shared" si="90"/>
        <v>-3.5199999999999995E-12</v>
      </c>
      <c r="S424" s="16">
        <v>5.0141800403888041E-16</v>
      </c>
      <c r="T424" s="16">
        <v>1.0218619218265377E-15</v>
      </c>
      <c r="U424" s="24">
        <f t="shared" si="81"/>
        <v>2.8854916648933032E-14</v>
      </c>
      <c r="V424" s="24">
        <f t="shared" si="82"/>
        <v>-1.3320150213142139E-15</v>
      </c>
      <c r="W424" s="24">
        <f t="shared" si="83"/>
        <v>6.8508008549546759E-15</v>
      </c>
      <c r="Y424" s="16">
        <f t="shared" si="84"/>
        <v>0</v>
      </c>
      <c r="Z424" s="187" cm="1">
        <f t="array" ref="Z424">IF($A424&lt;=time_horizon,INDEX(N$7:N$507,time_horizon-$A424+1),0)</f>
        <v>0</v>
      </c>
      <c r="AA424" s="184" cm="1">
        <f t="array" ref="AA424">IF($A424&lt;=time_horizon,INDEX(O$7:O$507,time_horizon-$A424+1),0)</f>
        <v>0</v>
      </c>
      <c r="AB424" s="184" cm="1">
        <f t="array" ref="AB424">IF($A424&lt;=time_horizon,INDEX(P$7:P$507,time_horizon-$A424+1),0)</f>
        <v>0</v>
      </c>
      <c r="AC424" s="184" cm="1">
        <f t="array" ref="AC424">IF($A424&lt;=time_horizon,INDEX(Q$7:Q$507,time_horizon-$A424+1),0)</f>
        <v>0</v>
      </c>
      <c r="AD424" s="185" cm="1">
        <f t="array" ref="AD424">IF($A424&lt;=time_horizon,INDEX(R$7:R$507,time_horizon-$A424+1),0)</f>
        <v>0</v>
      </c>
      <c r="AE424" s="17" cm="1">
        <f t="array" ref="AE424">IF($A424&lt;=time_horizon,INDEX(S$7:S$507,time_horizon-$A424+1),0)</f>
        <v>0</v>
      </c>
      <c r="AF424" s="17" cm="1">
        <f t="array" ref="AF424">IF($A424&lt;=time_horizon,INDEX(T$7:T$507,time_horizon-$A424+1),0)</f>
        <v>0</v>
      </c>
      <c r="AG424" s="17" cm="1">
        <f t="array" ref="AG424">IF($A424&lt;=time_horizon,INDEX(U$7:U$507,time_horizon-$A424+1),0)</f>
        <v>0</v>
      </c>
      <c r="AH424" s="17" cm="1">
        <f t="array" ref="AH424">IF($A424&lt;=time_horizon,INDEX(V$7:V$507,time_horizon-$A424+1),0)</f>
        <v>0</v>
      </c>
      <c r="AI424" s="17" cm="1">
        <f t="array" ref="AI424">IF($A424&lt;=time_horizon,INDEX(W$7:W$507,time_horizon-$A424+1),0)</f>
        <v>0</v>
      </c>
      <c r="AJ424" s="17">
        <f t="shared" si="85"/>
        <v>8.0822163213617543E-2</v>
      </c>
    </row>
    <row r="425" spans="1:36" x14ac:dyDescent="0.2">
      <c r="A425" s="96">
        <v>418</v>
      </c>
      <c r="B425" s="3">
        <f>inventory[[#This Row],[Integrated_rad_forcing]]</f>
        <v>5.2113566415637694E-10</v>
      </c>
      <c r="C425" s="3">
        <f>inventory[[#This Row],[Temp_change]]</f>
        <v>2.3374244334393724E-13</v>
      </c>
      <c r="E425" s="118">
        <f>inventory[[#This Row],[CO2_net]]+inventory[[#This Row],[CH4_net]]*GWP_CH4+inventory[[#This Row],[gas1_net]]*GWP_gas1+inventory[[#This Row],[gas2_net]]*GWP_gas2+inventory[[#This Row],[gas3_net]]*GWP_gas3</f>
        <v>4918.8111920297824</v>
      </c>
      <c r="F425" s="118">
        <f>inventory[[#This Row],[CO2_net]]+inventory[[#This Row],[CH4_net]]*GTP_CH4+inventory[[#This Row],[gas1_net]]*GTP_gas1+inventory[[#This Row],[gas2_net]]*GTP_gas2+inventory[[#This Row],[gas3_net]]*GTP_gas3</f>
        <v>2570.9331000621351</v>
      </c>
      <c r="G425" s="199">
        <f t="shared" si="86"/>
        <v>1858.554249815217</v>
      </c>
      <c r="H425" s="200">
        <f t="shared" si="87"/>
        <v>466.26022279490633</v>
      </c>
      <c r="I425" s="201">
        <f t="shared" si="88"/>
        <v>5682.3722160177031</v>
      </c>
      <c r="J425" s="201">
        <f t="shared" si="89"/>
        <v>427.68096679510205</v>
      </c>
      <c r="K425" s="199">
        <f>K424+(inventory[[#This Row],[CO2_flux]]*Z425+inventory[[#This Row],[CH4_flux]]*AA425+inventory[[#This Row],[Gas1_flux]]*AB425+inventory[[#This Row],[Gas2_flux]]*AC425+inventory[[#This Row],[Gas3_flux]]*AD425+inventory[[#This Row],[Other_radfor]])/AGWP_CO2</f>
        <v>217.55715512859908</v>
      </c>
      <c r="L425" s="201">
        <f>L424+(inventory[[#This Row],[CO2_flux]]*AE425+inventory[[#This Row],[CH4_flux]]*AF425+inventory[[#This Row],[Gas1_flux]]*AG425+inventory[[#This Row],[Gas2_flux]]*AH425+inventory[[#This Row],[Gas3_flux]]*AI425+inventory[[#This Row],[Other_radfor]]*AJ425)/AGTP_CO2</f>
        <v>312.57320143698166</v>
      </c>
      <c r="N425" s="16">
        <v>2.8039841409428313E-13</v>
      </c>
      <c r="O425" s="16">
        <v>2.6186858666653597E-12</v>
      </c>
      <c r="P425" s="16">
        <f t="shared" si="80"/>
        <v>4.1812746181919613E-11</v>
      </c>
      <c r="Q425" s="16">
        <f t="shared" si="90"/>
        <v>-3.5199999999999995E-12</v>
      </c>
      <c r="R425" s="182">
        <f t="shared" si="90"/>
        <v>-3.5199999999999995E-12</v>
      </c>
      <c r="S425" s="16">
        <v>5.0131328369126916E-16</v>
      </c>
      <c r="T425" s="16">
        <v>1.01936957691272E-15</v>
      </c>
      <c r="U425" s="24">
        <f t="shared" si="81"/>
        <v>2.8751736329890334E-14</v>
      </c>
      <c r="V425" s="24">
        <f t="shared" si="82"/>
        <v>-1.3287662058015807E-15</v>
      </c>
      <c r="W425" s="24">
        <f t="shared" si="83"/>
        <v>6.8336152258030005E-15</v>
      </c>
      <c r="Y425" s="16">
        <f t="shared" si="84"/>
        <v>0</v>
      </c>
      <c r="Z425" s="187" cm="1">
        <f t="array" ref="Z425">IF($A425&lt;=time_horizon,INDEX(N$7:N$507,time_horizon-$A425+1),0)</f>
        <v>0</v>
      </c>
      <c r="AA425" s="184" cm="1">
        <f t="array" ref="AA425">IF($A425&lt;=time_horizon,INDEX(O$7:O$507,time_horizon-$A425+1),0)</f>
        <v>0</v>
      </c>
      <c r="AB425" s="184" cm="1">
        <f t="array" ref="AB425">IF($A425&lt;=time_horizon,INDEX(P$7:P$507,time_horizon-$A425+1),0)</f>
        <v>0</v>
      </c>
      <c r="AC425" s="184" cm="1">
        <f t="array" ref="AC425">IF($A425&lt;=time_horizon,INDEX(Q$7:Q$507,time_horizon-$A425+1),0)</f>
        <v>0</v>
      </c>
      <c r="AD425" s="185" cm="1">
        <f t="array" ref="AD425">IF($A425&lt;=time_horizon,INDEX(R$7:R$507,time_horizon-$A425+1),0)</f>
        <v>0</v>
      </c>
      <c r="AE425" s="17" cm="1">
        <f t="array" ref="AE425">IF($A425&lt;=time_horizon,INDEX(S$7:S$507,time_horizon-$A425+1),0)</f>
        <v>0</v>
      </c>
      <c r="AF425" s="17" cm="1">
        <f t="array" ref="AF425">IF($A425&lt;=time_horizon,INDEX(T$7:T$507,time_horizon-$A425+1),0)</f>
        <v>0</v>
      </c>
      <c r="AG425" s="17" cm="1">
        <f t="array" ref="AG425">IF($A425&lt;=time_horizon,INDEX(U$7:U$507,time_horizon-$A425+1),0)</f>
        <v>0</v>
      </c>
      <c r="AH425" s="17" cm="1">
        <f t="array" ref="AH425">IF($A425&lt;=time_horizon,INDEX(V$7:V$507,time_horizon-$A425+1),0)</f>
        <v>0</v>
      </c>
      <c r="AI425" s="17" cm="1">
        <f t="array" ref="AI425">IF($A425&lt;=time_horizon,INDEX(W$7:W$507,time_horizon-$A425+1),0)</f>
        <v>0</v>
      </c>
      <c r="AJ425" s="17">
        <f t="shared" si="85"/>
        <v>8.0822163213617543E-2</v>
      </c>
    </row>
    <row r="426" spans="1:36" x14ac:dyDescent="0.2">
      <c r="A426" s="96">
        <v>419</v>
      </c>
      <c r="B426" s="3">
        <f>inventory[[#This Row],[Integrated_rad_forcing]]</f>
        <v>5.2114910161741751E-10</v>
      </c>
      <c r="C426" s="3">
        <f>inventory[[#This Row],[Temp_change]]</f>
        <v>2.3312855302681765E-13</v>
      </c>
      <c r="E426" s="118">
        <f>inventory[[#This Row],[CO2_net]]+inventory[[#This Row],[CH4_net]]*GWP_CH4+inventory[[#This Row],[gas1_net]]*GWP_gas1+inventory[[#This Row],[gas2_net]]*GWP_gas2+inventory[[#This Row],[gas3_net]]*GWP_gas3</f>
        <v>4918.8111920297824</v>
      </c>
      <c r="F426" s="118">
        <f>inventory[[#This Row],[CO2_net]]+inventory[[#This Row],[CH4_net]]*GTP_CH4+inventory[[#This Row],[gas1_net]]*GTP_gas1+inventory[[#This Row],[gas2_net]]*GTP_gas2+inventory[[#This Row],[gas3_net]]*GTP_gas3</f>
        <v>2570.9331000621351</v>
      </c>
      <c r="G426" s="199">
        <f t="shared" si="86"/>
        <v>1855.1852638336645</v>
      </c>
      <c r="H426" s="200">
        <f t="shared" si="87"/>
        <v>465.13289693992579</v>
      </c>
      <c r="I426" s="201">
        <f t="shared" si="88"/>
        <v>5682.5187357447576</v>
      </c>
      <c r="J426" s="201">
        <f t="shared" si="89"/>
        <v>426.5577253307971</v>
      </c>
      <c r="K426" s="199">
        <f>K425+(inventory[[#This Row],[CO2_flux]]*Z426+inventory[[#This Row],[CH4_flux]]*AA426+inventory[[#This Row],[Gas1_flux]]*AB426+inventory[[#This Row],[Gas2_flux]]*AC426+inventory[[#This Row],[Gas3_flux]]*AD426+inventory[[#This Row],[Other_radfor]])/AGWP_CO2</f>
        <v>217.55715512859908</v>
      </c>
      <c r="L426" s="201">
        <f>L425+(inventory[[#This Row],[CO2_flux]]*AE426+inventory[[#This Row],[CH4_flux]]*AF426+inventory[[#This Row],[Gas1_flux]]*AG426+inventory[[#This Row],[Gas2_flux]]*AH426+inventory[[#This Row],[Gas3_flux]]*AI426+inventory[[#This Row],[Other_radfor]]*AJ426)/AGTP_CO2</f>
        <v>312.57320143698166</v>
      </c>
      <c r="N426" s="16">
        <v>2.8091485620173816E-13</v>
      </c>
      <c r="O426" s="16">
        <v>2.6186858666653601E-12</v>
      </c>
      <c r="P426" s="16">
        <f t="shared" si="80"/>
        <v>4.1823976340532744E-11</v>
      </c>
      <c r="Q426" s="16">
        <f t="shared" si="90"/>
        <v>-3.5199999999999995E-12</v>
      </c>
      <c r="R426" s="182">
        <f t="shared" si="90"/>
        <v>-3.5199999999999995E-12</v>
      </c>
      <c r="S426" s="16">
        <v>5.0120848162009783E-16</v>
      </c>
      <c r="T426" s="16">
        <v>1.0168833108859248E-15</v>
      </c>
      <c r="U426" s="24">
        <f t="shared" si="81"/>
        <v>2.8649077648000866E-14</v>
      </c>
      <c r="V426" s="24">
        <f t="shared" si="82"/>
        <v>-1.3255253142252888E-15</v>
      </c>
      <c r="W426" s="24">
        <f t="shared" si="83"/>
        <v>6.8164819819789612E-15</v>
      </c>
      <c r="Y426" s="16">
        <f t="shared" si="84"/>
        <v>0</v>
      </c>
      <c r="Z426" s="187" cm="1">
        <f t="array" ref="Z426">IF($A426&lt;=time_horizon,INDEX(N$7:N$507,time_horizon-$A426+1),0)</f>
        <v>0</v>
      </c>
      <c r="AA426" s="184" cm="1">
        <f t="array" ref="AA426">IF($A426&lt;=time_horizon,INDEX(O$7:O$507,time_horizon-$A426+1),0)</f>
        <v>0</v>
      </c>
      <c r="AB426" s="184" cm="1">
        <f t="array" ref="AB426">IF($A426&lt;=time_horizon,INDEX(P$7:P$507,time_horizon-$A426+1),0)</f>
        <v>0</v>
      </c>
      <c r="AC426" s="184" cm="1">
        <f t="array" ref="AC426">IF($A426&lt;=time_horizon,INDEX(Q$7:Q$507,time_horizon-$A426+1),0)</f>
        <v>0</v>
      </c>
      <c r="AD426" s="185" cm="1">
        <f t="array" ref="AD426">IF($A426&lt;=time_horizon,INDEX(R$7:R$507,time_horizon-$A426+1),0)</f>
        <v>0</v>
      </c>
      <c r="AE426" s="17" cm="1">
        <f t="array" ref="AE426">IF($A426&lt;=time_horizon,INDEX(S$7:S$507,time_horizon-$A426+1),0)</f>
        <v>0</v>
      </c>
      <c r="AF426" s="17" cm="1">
        <f t="array" ref="AF426">IF($A426&lt;=time_horizon,INDEX(T$7:T$507,time_horizon-$A426+1),0)</f>
        <v>0</v>
      </c>
      <c r="AG426" s="17" cm="1">
        <f t="array" ref="AG426">IF($A426&lt;=time_horizon,INDEX(U$7:U$507,time_horizon-$A426+1),0)</f>
        <v>0</v>
      </c>
      <c r="AH426" s="17" cm="1">
        <f t="array" ref="AH426">IF($A426&lt;=time_horizon,INDEX(V$7:V$507,time_horizon-$A426+1),0)</f>
        <v>0</v>
      </c>
      <c r="AI426" s="17" cm="1">
        <f t="array" ref="AI426">IF($A426&lt;=time_horizon,INDEX(W$7:W$507,time_horizon-$A426+1),0)</f>
        <v>0</v>
      </c>
      <c r="AJ426" s="17">
        <f t="shared" si="85"/>
        <v>8.0822163213617543E-2</v>
      </c>
    </row>
    <row r="427" spans="1:36" x14ac:dyDescent="0.2">
      <c r="A427" s="96">
        <v>420</v>
      </c>
      <c r="B427" s="3">
        <f>inventory[[#This Row],[Integrated_rad_forcing]]</f>
        <v>5.211624244012072E-10</v>
      </c>
      <c r="C427" s="3">
        <f>inventory[[#This Row],[Temp_change]]</f>
        <v>2.3251673277372226E-13</v>
      </c>
      <c r="E427" s="118">
        <f>inventory[[#This Row],[CO2_net]]+inventory[[#This Row],[CH4_net]]*GWP_CH4+inventory[[#This Row],[gas1_net]]*GWP_gas1+inventory[[#This Row],[gas2_net]]*GWP_gas2+inventory[[#This Row],[gas3_net]]*GWP_gas3</f>
        <v>4918.8111920297824</v>
      </c>
      <c r="F427" s="118">
        <f>inventory[[#This Row],[CO2_net]]+inventory[[#This Row],[CH4_net]]*GTP_CH4+inventory[[#This Row],[gas1_net]]*GTP_gas1+inventory[[#This Row],[gas2_net]]*GTP_gas2+inventory[[#This Row],[gas3_net]]*GTP_gas3</f>
        <v>2570.9331000621351</v>
      </c>
      <c r="G427" s="199">
        <f t="shared" si="86"/>
        <v>1851.8304985085783</v>
      </c>
      <c r="H427" s="200">
        <f t="shared" si="87"/>
        <v>464.00930531361109</v>
      </c>
      <c r="I427" s="201">
        <f t="shared" si="88"/>
        <v>5682.6640050511078</v>
      </c>
      <c r="J427" s="201">
        <f t="shared" si="89"/>
        <v>425.4382714840533</v>
      </c>
      <c r="K427" s="199">
        <f>K426+(inventory[[#This Row],[CO2_flux]]*Z427+inventory[[#This Row],[CH4_flux]]*AA427+inventory[[#This Row],[Gas1_flux]]*AB427+inventory[[#This Row],[Gas2_flux]]*AC427+inventory[[#This Row],[Gas3_flux]]*AD427+inventory[[#This Row],[Other_radfor]])/AGWP_CO2</f>
        <v>217.55715512859908</v>
      </c>
      <c r="L427" s="201">
        <f>L426+(inventory[[#This Row],[CO2_flux]]*AE427+inventory[[#This Row],[CH4_flux]]*AF427+inventory[[#This Row],[Gas1_flux]]*AG427+inventory[[#This Row],[Gas2_flux]]*AH427+inventory[[#This Row],[Gas3_flux]]*AI427+inventory[[#This Row],[Other_radfor]]*AJ427)/AGTP_CO2</f>
        <v>312.57320143698166</v>
      </c>
      <c r="N427" s="16">
        <v>2.8143095430221038E-13</v>
      </c>
      <c r="O427" s="16">
        <v>2.6186858666653605E-12</v>
      </c>
      <c r="P427" s="16">
        <f t="shared" si="80"/>
        <v>4.183511407038079E-11</v>
      </c>
      <c r="Q427" s="16">
        <f t="shared" ref="Q427:R446" si="91">A_gas2*life_gas2*(1-EXP(-$A427/life_gas2))</f>
        <v>-3.5199999999999995E-12</v>
      </c>
      <c r="R427" s="182">
        <f t="shared" si="91"/>
        <v>-3.5199999999999995E-12</v>
      </c>
      <c r="S427" s="16">
        <v>5.0110359880944761E-16</v>
      </c>
      <c r="T427" s="16">
        <v>1.0144031089196048E-15</v>
      </c>
      <c r="U427" s="24">
        <f t="shared" si="81"/>
        <v>2.8546937108951282E-14</v>
      </c>
      <c r="V427" s="24">
        <f t="shared" si="82"/>
        <v>-1.322292327258675E-15</v>
      </c>
      <c r="W427" s="24">
        <f t="shared" si="83"/>
        <v>6.7994007656310365E-15</v>
      </c>
      <c r="Y427" s="16">
        <f t="shared" si="84"/>
        <v>0</v>
      </c>
      <c r="Z427" s="187" cm="1">
        <f t="array" ref="Z427">IF($A427&lt;=time_horizon,INDEX(N$7:N$507,time_horizon-$A427+1),0)</f>
        <v>0</v>
      </c>
      <c r="AA427" s="184" cm="1">
        <f t="array" ref="AA427">IF($A427&lt;=time_horizon,INDEX(O$7:O$507,time_horizon-$A427+1),0)</f>
        <v>0</v>
      </c>
      <c r="AB427" s="184" cm="1">
        <f t="array" ref="AB427">IF($A427&lt;=time_horizon,INDEX(P$7:P$507,time_horizon-$A427+1),0)</f>
        <v>0</v>
      </c>
      <c r="AC427" s="184" cm="1">
        <f t="array" ref="AC427">IF($A427&lt;=time_horizon,INDEX(Q$7:Q$507,time_horizon-$A427+1),0)</f>
        <v>0</v>
      </c>
      <c r="AD427" s="185" cm="1">
        <f t="array" ref="AD427">IF($A427&lt;=time_horizon,INDEX(R$7:R$507,time_horizon-$A427+1),0)</f>
        <v>0</v>
      </c>
      <c r="AE427" s="17" cm="1">
        <f t="array" ref="AE427">IF($A427&lt;=time_horizon,INDEX(S$7:S$507,time_horizon-$A427+1),0)</f>
        <v>0</v>
      </c>
      <c r="AF427" s="17" cm="1">
        <f t="array" ref="AF427">IF($A427&lt;=time_horizon,INDEX(T$7:T$507,time_horizon-$A427+1),0)</f>
        <v>0</v>
      </c>
      <c r="AG427" s="17" cm="1">
        <f t="array" ref="AG427">IF($A427&lt;=time_horizon,INDEX(U$7:U$507,time_horizon-$A427+1),0)</f>
        <v>0</v>
      </c>
      <c r="AH427" s="17" cm="1">
        <f t="array" ref="AH427">IF($A427&lt;=time_horizon,INDEX(V$7:V$507,time_horizon-$A427+1),0)</f>
        <v>0</v>
      </c>
      <c r="AI427" s="17" cm="1">
        <f t="array" ref="AI427">IF($A427&lt;=time_horizon,INDEX(W$7:W$507,time_horizon-$A427+1),0)</f>
        <v>0</v>
      </c>
      <c r="AJ427" s="17">
        <f t="shared" si="85"/>
        <v>8.0822163213617543E-2</v>
      </c>
    </row>
    <row r="428" spans="1:36" x14ac:dyDescent="0.2">
      <c r="A428" s="96">
        <v>421</v>
      </c>
      <c r="B428" s="3">
        <f>inventory[[#This Row],[Integrated_rad_forcing]]</f>
        <v>5.2117563374124157E-10</v>
      </c>
      <c r="C428" s="3">
        <f>inventory[[#This Row],[Temp_change]]</f>
        <v>2.3190696861260581E-13</v>
      </c>
      <c r="E428" s="118">
        <f>inventory[[#This Row],[CO2_net]]+inventory[[#This Row],[CH4_net]]*GWP_CH4+inventory[[#This Row],[gas1_net]]*GWP_gas1+inventory[[#This Row],[gas2_net]]*GWP_gas2+inventory[[#This Row],[gas3_net]]*GWP_gas3</f>
        <v>4918.8111920297824</v>
      </c>
      <c r="F428" s="118">
        <f>inventory[[#This Row],[CO2_net]]+inventory[[#This Row],[CH4_net]]*GTP_CH4+inventory[[#This Row],[gas1_net]]*GTP_gas1+inventory[[#This Row],[gas2_net]]*GTP_gas2+inventory[[#This Row],[gas3_net]]*GTP_gas3</f>
        <v>2570.9331000621351</v>
      </c>
      <c r="G428" s="199">
        <f t="shared" si="86"/>
        <v>1848.4898621094032</v>
      </c>
      <c r="H428" s="200">
        <f t="shared" si="87"/>
        <v>462.88942092270992</v>
      </c>
      <c r="I428" s="201">
        <f t="shared" si="88"/>
        <v>5682.8080373865741</v>
      </c>
      <c r="J428" s="201">
        <f t="shared" si="89"/>
        <v>424.32257969007497</v>
      </c>
      <c r="K428" s="199">
        <f>K427+(inventory[[#This Row],[CO2_flux]]*Z428+inventory[[#This Row],[CH4_flux]]*AA428+inventory[[#This Row],[Gas1_flux]]*AB428+inventory[[#This Row],[Gas2_flux]]*AC428+inventory[[#This Row],[Gas3_flux]]*AD428+inventory[[#This Row],[Other_radfor]])/AGWP_CO2</f>
        <v>217.55715512859908</v>
      </c>
      <c r="L428" s="201">
        <f>L427+(inventory[[#This Row],[CO2_flux]]*AE428+inventory[[#This Row],[CH4_flux]]*AF428+inventory[[#This Row],[Gas1_flux]]*AG428+inventory[[#This Row],[Gas2_flux]]*AH428+inventory[[#This Row],[Gas3_flux]]*AI428+inventory[[#This Row],[Other_radfor]]*AJ428)/AGTP_CO2</f>
        <v>312.57320143698166</v>
      </c>
      <c r="N428" s="16">
        <v>2.8194670927029172E-13</v>
      </c>
      <c r="O428" s="16">
        <v>2.6186858666653609E-12</v>
      </c>
      <c r="P428" s="16">
        <f t="shared" si="80"/>
        <v>4.1846160132190024E-11</v>
      </c>
      <c r="Q428" s="16">
        <f t="shared" si="91"/>
        <v>-3.5199999999999995E-12</v>
      </c>
      <c r="R428" s="182">
        <f t="shared" si="91"/>
        <v>-3.5199999999999995E-12</v>
      </c>
      <c r="S428" s="16">
        <v>5.0099863624087456E-16</v>
      </c>
      <c r="T428" s="16">
        <v>1.0119289562233764E-15</v>
      </c>
      <c r="U428" s="24">
        <f t="shared" si="81"/>
        <v>2.8445311245239103E-14</v>
      </c>
      <c r="V428" s="24">
        <f t="shared" si="82"/>
        <v>-1.3190672256222117E-15</v>
      </c>
      <c r="W428" s="24">
        <f t="shared" si="83"/>
        <v>6.7823712248370564E-15</v>
      </c>
      <c r="Y428" s="16">
        <f t="shared" si="84"/>
        <v>0</v>
      </c>
      <c r="Z428" s="187" cm="1">
        <f t="array" ref="Z428">IF($A428&lt;=time_horizon,INDEX(N$7:N$507,time_horizon-$A428+1),0)</f>
        <v>0</v>
      </c>
      <c r="AA428" s="184" cm="1">
        <f t="array" ref="AA428">IF($A428&lt;=time_horizon,INDEX(O$7:O$507,time_horizon-$A428+1),0)</f>
        <v>0</v>
      </c>
      <c r="AB428" s="184" cm="1">
        <f t="array" ref="AB428">IF($A428&lt;=time_horizon,INDEX(P$7:P$507,time_horizon-$A428+1),0)</f>
        <v>0</v>
      </c>
      <c r="AC428" s="184" cm="1">
        <f t="array" ref="AC428">IF($A428&lt;=time_horizon,INDEX(Q$7:Q$507,time_horizon-$A428+1),0)</f>
        <v>0</v>
      </c>
      <c r="AD428" s="185" cm="1">
        <f t="array" ref="AD428">IF($A428&lt;=time_horizon,INDEX(R$7:R$507,time_horizon-$A428+1),0)</f>
        <v>0</v>
      </c>
      <c r="AE428" s="17" cm="1">
        <f t="array" ref="AE428">IF($A428&lt;=time_horizon,INDEX(S$7:S$507,time_horizon-$A428+1),0)</f>
        <v>0</v>
      </c>
      <c r="AF428" s="17" cm="1">
        <f t="array" ref="AF428">IF($A428&lt;=time_horizon,INDEX(T$7:T$507,time_horizon-$A428+1),0)</f>
        <v>0</v>
      </c>
      <c r="AG428" s="17" cm="1">
        <f t="array" ref="AG428">IF($A428&lt;=time_horizon,INDEX(U$7:U$507,time_horizon-$A428+1),0)</f>
        <v>0</v>
      </c>
      <c r="AH428" s="17" cm="1">
        <f t="array" ref="AH428">IF($A428&lt;=time_horizon,INDEX(V$7:V$507,time_horizon-$A428+1),0)</f>
        <v>0</v>
      </c>
      <c r="AI428" s="17" cm="1">
        <f t="array" ref="AI428">IF($A428&lt;=time_horizon,INDEX(W$7:W$507,time_horizon-$A428+1),0)</f>
        <v>0</v>
      </c>
      <c r="AJ428" s="17">
        <f t="shared" si="85"/>
        <v>8.0822163213617543E-2</v>
      </c>
    </row>
    <row r="429" spans="1:36" x14ac:dyDescent="0.2">
      <c r="A429" s="96">
        <v>422</v>
      </c>
      <c r="B429" s="3">
        <f>inventory[[#This Row],[Integrated_rad_forcing]]</f>
        <v>5.2118873085440557E-10</v>
      </c>
      <c r="C429" s="3">
        <f>inventory[[#This Row],[Temp_change]]</f>
        <v>2.3129924677135307E-13</v>
      </c>
      <c r="E429" s="118">
        <f>inventory[[#This Row],[CO2_net]]+inventory[[#This Row],[CH4_net]]*GWP_CH4+inventory[[#This Row],[gas1_net]]*GWP_gas1+inventory[[#This Row],[gas2_net]]*GWP_gas2+inventory[[#This Row],[gas3_net]]*GWP_gas3</f>
        <v>4918.8111920297824</v>
      </c>
      <c r="F429" s="118">
        <f>inventory[[#This Row],[CO2_net]]+inventory[[#This Row],[CH4_net]]*GTP_CH4+inventory[[#This Row],[gas1_net]]*GTP_gas1+inventory[[#This Row],[gas2_net]]*GTP_gas2+inventory[[#This Row],[gas3_net]]*GTP_gas3</f>
        <v>2570.9331000621351</v>
      </c>
      <c r="G429" s="199">
        <f t="shared" si="86"/>
        <v>1845.1632636764957</v>
      </c>
      <c r="H429" s="200">
        <f t="shared" si="87"/>
        <v>461.77321716520277</v>
      </c>
      <c r="I429" s="201">
        <f t="shared" si="88"/>
        <v>5682.9508460198576</v>
      </c>
      <c r="J429" s="201">
        <f t="shared" si="89"/>
        <v>423.21062474988025</v>
      </c>
      <c r="K429" s="199">
        <f>K428+(inventory[[#This Row],[CO2_flux]]*Z429+inventory[[#This Row],[CH4_flux]]*AA429+inventory[[#This Row],[Gas1_flux]]*AB429+inventory[[#This Row],[Gas2_flux]]*AC429+inventory[[#This Row],[Gas3_flux]]*AD429+inventory[[#This Row],[Other_radfor]])/AGWP_CO2</f>
        <v>217.55715512859908</v>
      </c>
      <c r="L429" s="201">
        <f>L428+(inventory[[#This Row],[CO2_flux]]*AE429+inventory[[#This Row],[CH4_flux]]*AF429+inventory[[#This Row],[Gas1_flux]]*AG429+inventory[[#This Row],[Gas2_flux]]*AH429+inventory[[#This Row],[Gas3_flux]]*AI429+inventory[[#This Row],[Other_radfor]]*AJ429)/AGTP_CO2</f>
        <v>312.57320143698166</v>
      </c>
      <c r="N429" s="16">
        <v>2.8246212197826591E-13</v>
      </c>
      <c r="O429" s="16">
        <v>2.6186858666653613E-12</v>
      </c>
      <c r="P429" s="16">
        <f t="shared" si="80"/>
        <v>4.1857115280425621E-11</v>
      </c>
      <c r="Q429" s="16">
        <f t="shared" si="91"/>
        <v>-3.5199999999999995E-12</v>
      </c>
      <c r="R429" s="182">
        <f t="shared" si="91"/>
        <v>-3.5199999999999995E-12</v>
      </c>
      <c r="S429" s="16">
        <v>5.0089359489336532E-16</v>
      </c>
      <c r="T429" s="16">
        <v>1.0094608380429287E-15</v>
      </c>
      <c r="U429" s="24">
        <f t="shared" si="81"/>
        <v>2.834419661595688E-14</v>
      </c>
      <c r="V429" s="24">
        <f t="shared" si="82"/>
        <v>-1.3158499900833963E-15</v>
      </c>
      <c r="W429" s="24">
        <f t="shared" si="83"/>
        <v>6.7653930134786213E-15</v>
      </c>
      <c r="Y429" s="16">
        <f t="shared" si="84"/>
        <v>0</v>
      </c>
      <c r="Z429" s="187" cm="1">
        <f t="array" ref="Z429">IF($A429&lt;=time_horizon,INDEX(N$7:N$507,time_horizon-$A429+1),0)</f>
        <v>0</v>
      </c>
      <c r="AA429" s="184" cm="1">
        <f t="array" ref="AA429">IF($A429&lt;=time_horizon,INDEX(O$7:O$507,time_horizon-$A429+1),0)</f>
        <v>0</v>
      </c>
      <c r="AB429" s="184" cm="1">
        <f t="array" ref="AB429">IF($A429&lt;=time_horizon,INDEX(P$7:P$507,time_horizon-$A429+1),0)</f>
        <v>0</v>
      </c>
      <c r="AC429" s="184" cm="1">
        <f t="array" ref="AC429">IF($A429&lt;=time_horizon,INDEX(Q$7:Q$507,time_horizon-$A429+1),0)</f>
        <v>0</v>
      </c>
      <c r="AD429" s="185" cm="1">
        <f t="array" ref="AD429">IF($A429&lt;=time_horizon,INDEX(R$7:R$507,time_horizon-$A429+1),0)</f>
        <v>0</v>
      </c>
      <c r="AE429" s="17" cm="1">
        <f t="array" ref="AE429">IF($A429&lt;=time_horizon,INDEX(S$7:S$507,time_horizon-$A429+1),0)</f>
        <v>0</v>
      </c>
      <c r="AF429" s="17" cm="1">
        <f t="array" ref="AF429">IF($A429&lt;=time_horizon,INDEX(T$7:T$507,time_horizon-$A429+1),0)</f>
        <v>0</v>
      </c>
      <c r="AG429" s="17" cm="1">
        <f t="array" ref="AG429">IF($A429&lt;=time_horizon,INDEX(U$7:U$507,time_horizon-$A429+1),0)</f>
        <v>0</v>
      </c>
      <c r="AH429" s="17" cm="1">
        <f t="array" ref="AH429">IF($A429&lt;=time_horizon,INDEX(V$7:V$507,time_horizon-$A429+1),0)</f>
        <v>0</v>
      </c>
      <c r="AI429" s="17" cm="1">
        <f t="array" ref="AI429">IF($A429&lt;=time_horizon,INDEX(W$7:W$507,time_horizon-$A429+1),0)</f>
        <v>0</v>
      </c>
      <c r="AJ429" s="17">
        <f t="shared" si="85"/>
        <v>8.0822163213617543E-2</v>
      </c>
    </row>
    <row r="430" spans="1:36" x14ac:dyDescent="0.2">
      <c r="A430" s="96">
        <v>423</v>
      </c>
      <c r="B430" s="3">
        <f>inventory[[#This Row],[Integrated_rad_forcing]]</f>
        <v>5.2120171694125311E-10</v>
      </c>
      <c r="C430" s="3">
        <f>inventory[[#This Row],[Temp_change]]</f>
        <v>2.306935536738952E-13</v>
      </c>
      <c r="E430" s="118">
        <f>inventory[[#This Row],[CO2_net]]+inventory[[#This Row],[CH4_net]]*GWP_CH4+inventory[[#This Row],[gas1_net]]*GWP_gas1+inventory[[#This Row],[gas2_net]]*GWP_gas2+inventory[[#This Row],[gas3_net]]*GWP_gas3</f>
        <v>4918.8111920297824</v>
      </c>
      <c r="F430" s="118">
        <f>inventory[[#This Row],[CO2_net]]+inventory[[#This Row],[CH4_net]]*GTP_CH4+inventory[[#This Row],[gas1_net]]*GTP_gas1+inventory[[#This Row],[gas2_net]]*GTP_gas2+inventory[[#This Row],[gas3_net]]*GTP_gas3</f>
        <v>2570.9331000621351</v>
      </c>
      <c r="G430" s="199">
        <f t="shared" si="86"/>
        <v>1841.8506130133619</v>
      </c>
      <c r="H430" s="200">
        <f t="shared" si="87"/>
        <v>460.66066782285327</v>
      </c>
      <c r="I430" s="201">
        <f t="shared" si="88"/>
        <v>5683.0924440415874</v>
      </c>
      <c r="J430" s="201">
        <f t="shared" si="89"/>
        <v>422.10238182319563</v>
      </c>
      <c r="K430" s="199">
        <f>K429+(inventory[[#This Row],[CO2_flux]]*Z430+inventory[[#This Row],[CH4_flux]]*AA430+inventory[[#This Row],[Gas1_flux]]*AB430+inventory[[#This Row],[Gas2_flux]]*AC430+inventory[[#This Row],[Gas3_flux]]*AD430+inventory[[#This Row],[Other_radfor]])/AGWP_CO2</f>
        <v>217.55715512859908</v>
      </c>
      <c r="L430" s="201">
        <f>L429+(inventory[[#This Row],[CO2_flux]]*AE430+inventory[[#This Row],[CH4_flux]]*AF430+inventory[[#This Row],[Gas1_flux]]*AG430+inventory[[#This Row],[Gas2_flux]]*AH430+inventory[[#This Row],[Gas3_flux]]*AI430+inventory[[#This Row],[Other_radfor]]*AJ430)/AGTP_CO2</f>
        <v>312.57320143698166</v>
      </c>
      <c r="N430" s="16">
        <v>2.8297719329611667E-13</v>
      </c>
      <c r="O430" s="16">
        <v>2.6186858666653617E-12</v>
      </c>
      <c r="P430" s="16">
        <f t="shared" si="80"/>
        <v>4.1867980263343207E-11</v>
      </c>
      <c r="Q430" s="16">
        <f t="shared" si="91"/>
        <v>-3.5199999999999995E-12</v>
      </c>
      <c r="R430" s="182">
        <f t="shared" si="91"/>
        <v>-3.5199999999999995E-12</v>
      </c>
      <c r="S430" s="16">
        <v>5.0078847574329539E-16</v>
      </c>
      <c r="T430" s="16">
        <v>1.0069987396599375E-15</v>
      </c>
      <c r="U430" s="24">
        <f t="shared" si="81"/>
        <v>2.8243589806577982E-14</v>
      </c>
      <c r="V430" s="24">
        <f t="shared" si="82"/>
        <v>-1.3126406014566347E-15</v>
      </c>
      <c r="W430" s="24">
        <f t="shared" si="83"/>
        <v>6.7484657911182669E-15</v>
      </c>
      <c r="Y430" s="16">
        <f t="shared" si="84"/>
        <v>0</v>
      </c>
      <c r="Z430" s="187" cm="1">
        <f t="array" ref="Z430">IF($A430&lt;=time_horizon,INDEX(N$7:N$507,time_horizon-$A430+1),0)</f>
        <v>0</v>
      </c>
      <c r="AA430" s="184" cm="1">
        <f t="array" ref="AA430">IF($A430&lt;=time_horizon,INDEX(O$7:O$507,time_horizon-$A430+1),0)</f>
        <v>0</v>
      </c>
      <c r="AB430" s="184" cm="1">
        <f t="array" ref="AB430">IF($A430&lt;=time_horizon,INDEX(P$7:P$507,time_horizon-$A430+1),0)</f>
        <v>0</v>
      </c>
      <c r="AC430" s="184" cm="1">
        <f t="array" ref="AC430">IF($A430&lt;=time_horizon,INDEX(Q$7:Q$507,time_horizon-$A430+1),0)</f>
        <v>0</v>
      </c>
      <c r="AD430" s="185" cm="1">
        <f t="array" ref="AD430">IF($A430&lt;=time_horizon,INDEX(R$7:R$507,time_horizon-$A430+1),0)</f>
        <v>0</v>
      </c>
      <c r="AE430" s="17" cm="1">
        <f t="array" ref="AE430">IF($A430&lt;=time_horizon,INDEX(S$7:S$507,time_horizon-$A430+1),0)</f>
        <v>0</v>
      </c>
      <c r="AF430" s="17" cm="1">
        <f t="array" ref="AF430">IF($A430&lt;=time_horizon,INDEX(T$7:T$507,time_horizon-$A430+1),0)</f>
        <v>0</v>
      </c>
      <c r="AG430" s="17" cm="1">
        <f t="array" ref="AG430">IF($A430&lt;=time_horizon,INDEX(U$7:U$507,time_horizon-$A430+1),0)</f>
        <v>0</v>
      </c>
      <c r="AH430" s="17" cm="1">
        <f t="array" ref="AH430">IF($A430&lt;=time_horizon,INDEX(V$7:V$507,time_horizon-$A430+1),0)</f>
        <v>0</v>
      </c>
      <c r="AI430" s="17" cm="1">
        <f t="array" ref="AI430">IF($A430&lt;=time_horizon,INDEX(W$7:W$507,time_horizon-$A430+1),0)</f>
        <v>0</v>
      </c>
      <c r="AJ430" s="17">
        <f t="shared" si="85"/>
        <v>8.0822163213617543E-2</v>
      </c>
    </row>
    <row r="431" spans="1:36" x14ac:dyDescent="0.2">
      <c r="A431" s="96">
        <v>424</v>
      </c>
      <c r="B431" s="3">
        <f>inventory[[#This Row],[Integrated_rad_forcing]]</f>
        <v>5.2121459318628005E-10</v>
      </c>
      <c r="C431" s="3">
        <f>inventory[[#This Row],[Temp_change]]</f>
        <v>2.3008987593640855E-13</v>
      </c>
      <c r="E431" s="118">
        <f>inventory[[#This Row],[CO2_net]]+inventory[[#This Row],[CH4_net]]*GWP_CH4+inventory[[#This Row],[gas1_net]]*GWP_gas1+inventory[[#This Row],[gas2_net]]*GWP_gas2+inventory[[#This Row],[gas3_net]]*GWP_gas3</f>
        <v>4918.8111920297824</v>
      </c>
      <c r="F431" s="118">
        <f>inventory[[#This Row],[CO2_net]]+inventory[[#This Row],[CH4_net]]*GTP_CH4+inventory[[#This Row],[gas1_net]]*GTP_gas1+inventory[[#This Row],[gas2_net]]*GTP_gas2+inventory[[#This Row],[gas3_net]]*GTP_gas3</f>
        <v>2570.9331000621351</v>
      </c>
      <c r="G431" s="199">
        <f t="shared" si="86"/>
        <v>1838.5518206789779</v>
      </c>
      <c r="H431" s="200">
        <f t="shared" si="87"/>
        <v>459.5517470539146</v>
      </c>
      <c r="I431" s="201">
        <f t="shared" si="88"/>
        <v>5683.2328443672986</v>
      </c>
      <c r="J431" s="201">
        <f t="shared" si="89"/>
        <v>420.99782642150046</v>
      </c>
      <c r="K431" s="199">
        <f>K430+(inventory[[#This Row],[CO2_flux]]*Z431+inventory[[#This Row],[CH4_flux]]*AA431+inventory[[#This Row],[Gas1_flux]]*AB431+inventory[[#This Row],[Gas2_flux]]*AC431+inventory[[#This Row],[Gas3_flux]]*AD431+inventory[[#This Row],[Other_radfor]])/AGWP_CO2</f>
        <v>217.55715512859908</v>
      </c>
      <c r="L431" s="201">
        <f>L430+(inventory[[#This Row],[CO2_flux]]*AE431+inventory[[#This Row],[CH4_flux]]*AF431+inventory[[#This Row],[Gas1_flux]]*AG431+inventory[[#This Row],[Gas2_flux]]*AH431+inventory[[#This Row],[Gas3_flux]]*AI431+inventory[[#This Row],[Other_radfor]]*AJ431)/AGTP_CO2</f>
        <v>312.57320143698166</v>
      </c>
      <c r="N431" s="16">
        <v>2.8349192409153595E-13</v>
      </c>
      <c r="O431" s="16">
        <v>2.6186858666653621E-12</v>
      </c>
      <c r="P431" s="16">
        <f t="shared" si="80"/>
        <v>4.187875582303996E-11</v>
      </c>
      <c r="Q431" s="16">
        <f t="shared" si="91"/>
        <v>-3.5199999999999995E-12</v>
      </c>
      <c r="R431" s="182">
        <f t="shared" si="91"/>
        <v>-3.5199999999999995E-12</v>
      </c>
      <c r="S431" s="16">
        <v>5.0068327976438833E-16</v>
      </c>
      <c r="T431" s="16">
        <v>1.0045426463919769E-15</v>
      </c>
      <c r="U431" s="24">
        <f t="shared" si="81"/>
        <v>2.8143487428744268E-14</v>
      </c>
      <c r="V431" s="24">
        <f t="shared" si="82"/>
        <v>-1.3094390406031264E-15</v>
      </c>
      <c r="W431" s="24">
        <f t="shared" si="83"/>
        <v>6.7315892228793008E-15</v>
      </c>
      <c r="Y431" s="16">
        <f t="shared" si="84"/>
        <v>0</v>
      </c>
      <c r="Z431" s="187" cm="1">
        <f t="array" ref="Z431">IF($A431&lt;=time_horizon,INDEX(N$7:N$507,time_horizon-$A431+1),0)</f>
        <v>0</v>
      </c>
      <c r="AA431" s="184" cm="1">
        <f t="array" ref="AA431">IF($A431&lt;=time_horizon,INDEX(O$7:O$507,time_horizon-$A431+1),0)</f>
        <v>0</v>
      </c>
      <c r="AB431" s="184" cm="1">
        <f t="array" ref="AB431">IF($A431&lt;=time_horizon,INDEX(P$7:P$507,time_horizon-$A431+1),0)</f>
        <v>0</v>
      </c>
      <c r="AC431" s="184" cm="1">
        <f t="array" ref="AC431">IF($A431&lt;=time_horizon,INDEX(Q$7:Q$507,time_horizon-$A431+1),0)</f>
        <v>0</v>
      </c>
      <c r="AD431" s="185" cm="1">
        <f t="array" ref="AD431">IF($A431&lt;=time_horizon,INDEX(R$7:R$507,time_horizon-$A431+1),0)</f>
        <v>0</v>
      </c>
      <c r="AE431" s="17" cm="1">
        <f t="array" ref="AE431">IF($A431&lt;=time_horizon,INDEX(S$7:S$507,time_horizon-$A431+1),0)</f>
        <v>0</v>
      </c>
      <c r="AF431" s="17" cm="1">
        <f t="array" ref="AF431">IF($A431&lt;=time_horizon,INDEX(T$7:T$507,time_horizon-$A431+1),0)</f>
        <v>0</v>
      </c>
      <c r="AG431" s="17" cm="1">
        <f t="array" ref="AG431">IF($A431&lt;=time_horizon,INDEX(U$7:U$507,time_horizon-$A431+1),0)</f>
        <v>0</v>
      </c>
      <c r="AH431" s="17" cm="1">
        <f t="array" ref="AH431">IF($A431&lt;=time_horizon,INDEX(V$7:V$507,time_horizon-$A431+1),0)</f>
        <v>0</v>
      </c>
      <c r="AI431" s="17" cm="1">
        <f t="array" ref="AI431">IF($A431&lt;=time_horizon,INDEX(W$7:W$507,time_horizon-$A431+1),0)</f>
        <v>0</v>
      </c>
      <c r="AJ431" s="17">
        <f t="shared" si="85"/>
        <v>8.0822163213617543E-2</v>
      </c>
    </row>
    <row r="432" spans="1:36" x14ac:dyDescent="0.2">
      <c r="A432" s="96">
        <v>425</v>
      </c>
      <c r="B432" s="3">
        <f>inventory[[#This Row],[Integrated_rad_forcing]]</f>
        <v>5.212273607581925E-10</v>
      </c>
      <c r="C432" s="3">
        <f>inventory[[#This Row],[Temp_change]]</f>
        <v>2.2948820036359357E-13</v>
      </c>
      <c r="E432" s="118">
        <f>inventory[[#This Row],[CO2_net]]+inventory[[#This Row],[CH4_net]]*GWP_CH4+inventory[[#This Row],[gas1_net]]*GWP_gas1+inventory[[#This Row],[gas2_net]]*GWP_gas2+inventory[[#This Row],[gas3_net]]*GWP_gas3</f>
        <v>4918.8111920297824</v>
      </c>
      <c r="F432" s="118">
        <f>inventory[[#This Row],[CO2_net]]+inventory[[#This Row],[CH4_net]]*GTP_CH4+inventory[[#This Row],[gas1_net]]*GTP_gas1+inventory[[#This Row],[gas2_net]]*GTP_gas2+inventory[[#This Row],[gas3_net]]*GTP_gas3</f>
        <v>2570.9331000621351</v>
      </c>
      <c r="G432" s="199">
        <f t="shared" si="86"/>
        <v>1835.2667979801972</v>
      </c>
      <c r="H432" s="200">
        <f t="shared" si="87"/>
        <v>458.44642938598713</v>
      </c>
      <c r="I432" s="201">
        <f t="shared" si="88"/>
        <v>5683.3720597403608</v>
      </c>
      <c r="J432" s="201">
        <f t="shared" si="89"/>
        <v>419.89693440121869</v>
      </c>
      <c r="K432" s="199">
        <f>K431+(inventory[[#This Row],[CO2_flux]]*Z432+inventory[[#This Row],[CH4_flux]]*AA432+inventory[[#This Row],[Gas1_flux]]*AB432+inventory[[#This Row],[Gas2_flux]]*AC432+inventory[[#This Row],[Gas3_flux]]*AD432+inventory[[#This Row],[Other_radfor]])/AGWP_CO2</f>
        <v>217.55715512859908</v>
      </c>
      <c r="L432" s="201">
        <f>L431+(inventory[[#This Row],[CO2_flux]]*AE432+inventory[[#This Row],[CH4_flux]]*AF432+inventory[[#This Row],[Gas1_flux]]*AG432+inventory[[#This Row],[Gas2_flux]]*AH432+inventory[[#This Row],[Gas3_flux]]*AI432+inventory[[#This Row],[Other_radfor]]*AJ432)/AGTP_CO2</f>
        <v>312.57320143698166</v>
      </c>
      <c r="N432" s="16">
        <v>2.8400631522993236E-13</v>
      </c>
      <c r="O432" s="16">
        <v>2.6186858666653625E-12</v>
      </c>
      <c r="P432" s="16">
        <f t="shared" si="80"/>
        <v>4.1889442695505296E-11</v>
      </c>
      <c r="Q432" s="16">
        <f t="shared" si="91"/>
        <v>-3.5199999999999995E-12</v>
      </c>
      <c r="R432" s="182">
        <f t="shared" si="91"/>
        <v>-3.5199999999999995E-12</v>
      </c>
      <c r="S432" s="16">
        <v>5.0057800792767631E-16</v>
      </c>
      <c r="T432" s="16">
        <v>1.002092543592432E-15</v>
      </c>
      <c r="U432" s="24">
        <f t="shared" si="81"/>
        <v>2.8043886120055356E-14</v>
      </c>
      <c r="V432" s="24">
        <f t="shared" si="82"/>
        <v>-1.3062452884307509E-15</v>
      </c>
      <c r="W432" s="24">
        <f t="shared" si="83"/>
        <v>6.7147629793282792E-15</v>
      </c>
      <c r="Y432" s="16">
        <f t="shared" si="84"/>
        <v>0</v>
      </c>
      <c r="Z432" s="187" cm="1">
        <f t="array" ref="Z432">IF($A432&lt;=time_horizon,INDEX(N$7:N$507,time_horizon-$A432+1),0)</f>
        <v>0</v>
      </c>
      <c r="AA432" s="184" cm="1">
        <f t="array" ref="AA432">IF($A432&lt;=time_horizon,INDEX(O$7:O$507,time_horizon-$A432+1),0)</f>
        <v>0</v>
      </c>
      <c r="AB432" s="184" cm="1">
        <f t="array" ref="AB432">IF($A432&lt;=time_horizon,INDEX(P$7:P$507,time_horizon-$A432+1),0)</f>
        <v>0</v>
      </c>
      <c r="AC432" s="184" cm="1">
        <f t="array" ref="AC432">IF($A432&lt;=time_horizon,INDEX(Q$7:Q$507,time_horizon-$A432+1),0)</f>
        <v>0</v>
      </c>
      <c r="AD432" s="185" cm="1">
        <f t="array" ref="AD432">IF($A432&lt;=time_horizon,INDEX(R$7:R$507,time_horizon-$A432+1),0)</f>
        <v>0</v>
      </c>
      <c r="AE432" s="17" cm="1">
        <f t="array" ref="AE432">IF($A432&lt;=time_horizon,INDEX(S$7:S$507,time_horizon-$A432+1),0)</f>
        <v>0</v>
      </c>
      <c r="AF432" s="17" cm="1">
        <f t="array" ref="AF432">IF($A432&lt;=time_horizon,INDEX(T$7:T$507,time_horizon-$A432+1),0)</f>
        <v>0</v>
      </c>
      <c r="AG432" s="17" cm="1">
        <f t="array" ref="AG432">IF($A432&lt;=time_horizon,INDEX(U$7:U$507,time_horizon-$A432+1),0)</f>
        <v>0</v>
      </c>
      <c r="AH432" s="17" cm="1">
        <f t="array" ref="AH432">IF($A432&lt;=time_horizon,INDEX(V$7:V$507,time_horizon-$A432+1),0)</f>
        <v>0</v>
      </c>
      <c r="AI432" s="17" cm="1">
        <f t="array" ref="AI432">IF($A432&lt;=time_horizon,INDEX(W$7:W$507,time_horizon-$A432+1),0)</f>
        <v>0</v>
      </c>
      <c r="AJ432" s="17">
        <f t="shared" si="85"/>
        <v>8.0822163213617543E-2</v>
      </c>
    </row>
    <row r="433" spans="1:36" x14ac:dyDescent="0.2">
      <c r="A433" s="96">
        <v>426</v>
      </c>
      <c r="B433" s="3">
        <f>inventory[[#This Row],[Integrated_rad_forcing]]</f>
        <v>5.2124002081016979E-10</v>
      </c>
      <c r="C433" s="3">
        <f>inventory[[#This Row],[Temp_change]]</f>
        <v>2.2888851394503227E-13</v>
      </c>
      <c r="E433" s="118">
        <f>inventory[[#This Row],[CO2_net]]+inventory[[#This Row],[CH4_net]]*GWP_CH4+inventory[[#This Row],[gas1_net]]*GWP_gas1+inventory[[#This Row],[gas2_net]]*GWP_gas2+inventory[[#This Row],[gas3_net]]*GWP_gas3</f>
        <v>4918.8111920297824</v>
      </c>
      <c r="F433" s="118">
        <f>inventory[[#This Row],[CO2_net]]+inventory[[#This Row],[CH4_net]]*GTP_CH4+inventory[[#This Row],[gas1_net]]*GTP_gas1+inventory[[#This Row],[gas2_net]]*GTP_gas2+inventory[[#This Row],[gas3_net]]*GTP_gas3</f>
        <v>2570.9331000621351</v>
      </c>
      <c r="G433" s="199">
        <f t="shared" si="86"/>
        <v>1831.9954569642468</v>
      </c>
      <c r="H433" s="200">
        <f t="shared" si="87"/>
        <v>457.34468970902344</v>
      </c>
      <c r="I433" s="201">
        <f t="shared" si="88"/>
        <v>5683.5101027348383</v>
      </c>
      <c r="J433" s="201">
        <f t="shared" si="89"/>
        <v>418.79968195705385</v>
      </c>
      <c r="K433" s="199">
        <f>K432+(inventory[[#This Row],[CO2_flux]]*Z433+inventory[[#This Row],[CH4_flux]]*AA433+inventory[[#This Row],[Gas1_flux]]*AB433+inventory[[#This Row],[Gas2_flux]]*AC433+inventory[[#This Row],[Gas3_flux]]*AD433+inventory[[#This Row],[Other_radfor]])/AGWP_CO2</f>
        <v>217.55715512859908</v>
      </c>
      <c r="L433" s="201">
        <f>L432+(inventory[[#This Row],[CO2_flux]]*AE433+inventory[[#This Row],[CH4_flux]]*AF433+inventory[[#This Row],[Gas1_flux]]*AG433+inventory[[#This Row],[Gas2_flux]]*AH433+inventory[[#This Row],[Gas3_flux]]*AI433+inventory[[#This Row],[Other_radfor]]*AJ433)/AGTP_CO2</f>
        <v>312.57320143698166</v>
      </c>
      <c r="N433" s="16">
        <v>2.8452036757443897E-13</v>
      </c>
      <c r="O433" s="16">
        <v>2.6186858666653629E-12</v>
      </c>
      <c r="P433" s="16">
        <f t="shared" si="80"/>
        <v>4.1900041610671131E-11</v>
      </c>
      <c r="Q433" s="16">
        <f t="shared" si="91"/>
        <v>-3.5199999999999995E-12</v>
      </c>
      <c r="R433" s="182">
        <f t="shared" si="91"/>
        <v>-3.5199999999999995E-12</v>
      </c>
      <c r="S433" s="16">
        <v>5.0047266120146291E-16</v>
      </c>
      <c r="T433" s="16">
        <v>9.9964841665041088E-16</v>
      </c>
      <c r="U433" s="24">
        <f t="shared" si="81"/>
        <v>2.7944782543859738E-14</v>
      </c>
      <c r="V433" s="24">
        <f t="shared" si="82"/>
        <v>-1.3030593258939538E-15</v>
      </c>
      <c r="W433" s="24">
        <f t="shared" si="83"/>
        <v>6.6979867363600581E-15</v>
      </c>
      <c r="Y433" s="16">
        <f t="shared" si="84"/>
        <v>0</v>
      </c>
      <c r="Z433" s="187" cm="1">
        <f t="array" ref="Z433">IF($A433&lt;=time_horizon,INDEX(N$7:N$507,time_horizon-$A433+1),0)</f>
        <v>0</v>
      </c>
      <c r="AA433" s="184" cm="1">
        <f t="array" ref="AA433">IF($A433&lt;=time_horizon,INDEX(O$7:O$507,time_horizon-$A433+1),0)</f>
        <v>0</v>
      </c>
      <c r="AB433" s="184" cm="1">
        <f t="array" ref="AB433">IF($A433&lt;=time_horizon,INDEX(P$7:P$507,time_horizon-$A433+1),0)</f>
        <v>0</v>
      </c>
      <c r="AC433" s="184" cm="1">
        <f t="array" ref="AC433">IF($A433&lt;=time_horizon,INDEX(Q$7:Q$507,time_horizon-$A433+1),0)</f>
        <v>0</v>
      </c>
      <c r="AD433" s="185" cm="1">
        <f t="array" ref="AD433">IF($A433&lt;=time_horizon,INDEX(R$7:R$507,time_horizon-$A433+1),0)</f>
        <v>0</v>
      </c>
      <c r="AE433" s="17" cm="1">
        <f t="array" ref="AE433">IF($A433&lt;=time_horizon,INDEX(S$7:S$507,time_horizon-$A433+1),0)</f>
        <v>0</v>
      </c>
      <c r="AF433" s="17" cm="1">
        <f t="array" ref="AF433">IF($A433&lt;=time_horizon,INDEX(T$7:T$507,time_horizon-$A433+1),0)</f>
        <v>0</v>
      </c>
      <c r="AG433" s="17" cm="1">
        <f t="array" ref="AG433">IF($A433&lt;=time_horizon,INDEX(U$7:U$507,time_horizon-$A433+1),0)</f>
        <v>0</v>
      </c>
      <c r="AH433" s="17" cm="1">
        <f t="array" ref="AH433">IF($A433&lt;=time_horizon,INDEX(V$7:V$507,time_horizon-$A433+1),0)</f>
        <v>0</v>
      </c>
      <c r="AI433" s="17" cm="1">
        <f t="array" ref="AI433">IF($A433&lt;=time_horizon,INDEX(W$7:W$507,time_horizon-$A433+1),0)</f>
        <v>0</v>
      </c>
      <c r="AJ433" s="17">
        <f t="shared" si="85"/>
        <v>8.0822163213617543E-2</v>
      </c>
    </row>
    <row r="434" spans="1:36" x14ac:dyDescent="0.2">
      <c r="A434" s="96">
        <v>427</v>
      </c>
      <c r="B434" s="3">
        <f>inventory[[#This Row],[Integrated_rad_forcing]]</f>
        <v>5.2125257448012218E-10</v>
      </c>
      <c r="C434" s="3">
        <f>inventory[[#This Row],[Temp_change]]</f>
        <v>2.2829080385162262E-13</v>
      </c>
      <c r="E434" s="118">
        <f>inventory[[#This Row],[CO2_net]]+inventory[[#This Row],[CH4_net]]*GWP_CH4+inventory[[#This Row],[gas1_net]]*GWP_gas1+inventory[[#This Row],[gas2_net]]*GWP_gas2+inventory[[#This Row],[gas3_net]]*GWP_gas3</f>
        <v>4918.8111920297824</v>
      </c>
      <c r="F434" s="118">
        <f>inventory[[#This Row],[CO2_net]]+inventory[[#This Row],[CH4_net]]*GTP_CH4+inventory[[#This Row],[gas1_net]]*GTP_gas1+inventory[[#This Row],[gas2_net]]*GTP_gas2+inventory[[#This Row],[gas3_net]]*GTP_gas3</f>
        <v>2570.9331000621351</v>
      </c>
      <c r="G434" s="199">
        <f t="shared" si="86"/>
        <v>1828.7377104113039</v>
      </c>
      <c r="H434" s="200">
        <f t="shared" si="87"/>
        <v>456.24650326847939</v>
      </c>
      <c r="I434" s="201">
        <f t="shared" si="88"/>
        <v>5683.6469857583061</v>
      </c>
      <c r="J434" s="201">
        <f t="shared" si="89"/>
        <v>417.70604561546531</v>
      </c>
      <c r="K434" s="199">
        <f>K433+(inventory[[#This Row],[CO2_flux]]*Z434+inventory[[#This Row],[CH4_flux]]*AA434+inventory[[#This Row],[Gas1_flux]]*AB434+inventory[[#This Row],[Gas2_flux]]*AC434+inventory[[#This Row],[Gas3_flux]]*AD434+inventory[[#This Row],[Other_radfor]])/AGWP_CO2</f>
        <v>217.55715512859908</v>
      </c>
      <c r="L434" s="201">
        <f>L433+(inventory[[#This Row],[CO2_flux]]*AE434+inventory[[#This Row],[CH4_flux]]*AF434+inventory[[#This Row],[Gas1_flux]]*AG434+inventory[[#This Row],[Gas2_flux]]*AH434+inventory[[#This Row],[Gas3_flux]]*AI434+inventory[[#This Row],[Other_radfor]]*AJ434)/AGTP_CO2</f>
        <v>312.57320143698166</v>
      </c>
      <c r="N434" s="16">
        <v>2.8503408198592163E-13</v>
      </c>
      <c r="O434" s="16">
        <v>2.6186858666653634E-12</v>
      </c>
      <c r="P434" s="16">
        <f t="shared" si="80"/>
        <v>4.1910553292461761E-11</v>
      </c>
      <c r="Q434" s="16">
        <f t="shared" si="91"/>
        <v>-3.5199999999999995E-12</v>
      </c>
      <c r="R434" s="182">
        <f t="shared" si="91"/>
        <v>-3.5199999999999995E-12</v>
      </c>
      <c r="S434" s="16">
        <v>5.0036724055128666E-16</v>
      </c>
      <c r="T434" s="16">
        <v>9.9721025099065847E-16</v>
      </c>
      <c r="U434" s="24">
        <f t="shared" si="81"/>
        <v>2.7846173389047522E-14</v>
      </c>
      <c r="V434" s="24">
        <f t="shared" si="82"/>
        <v>-1.2998811339936333E-15</v>
      </c>
      <c r="W434" s="24">
        <f t="shared" si="83"/>
        <v>6.6812601750853508E-15</v>
      </c>
      <c r="Y434" s="16">
        <f t="shared" si="84"/>
        <v>0</v>
      </c>
      <c r="Z434" s="187" cm="1">
        <f t="array" ref="Z434">IF($A434&lt;=time_horizon,INDEX(N$7:N$507,time_horizon-$A434+1),0)</f>
        <v>0</v>
      </c>
      <c r="AA434" s="184" cm="1">
        <f t="array" ref="AA434">IF($A434&lt;=time_horizon,INDEX(O$7:O$507,time_horizon-$A434+1),0)</f>
        <v>0</v>
      </c>
      <c r="AB434" s="184" cm="1">
        <f t="array" ref="AB434">IF($A434&lt;=time_horizon,INDEX(P$7:P$507,time_horizon-$A434+1),0)</f>
        <v>0</v>
      </c>
      <c r="AC434" s="184" cm="1">
        <f t="array" ref="AC434">IF($A434&lt;=time_horizon,INDEX(Q$7:Q$507,time_horizon-$A434+1),0)</f>
        <v>0</v>
      </c>
      <c r="AD434" s="185" cm="1">
        <f t="array" ref="AD434">IF($A434&lt;=time_horizon,INDEX(R$7:R$507,time_horizon-$A434+1),0)</f>
        <v>0</v>
      </c>
      <c r="AE434" s="17" cm="1">
        <f t="array" ref="AE434">IF($A434&lt;=time_horizon,INDEX(S$7:S$507,time_horizon-$A434+1),0)</f>
        <v>0</v>
      </c>
      <c r="AF434" s="17" cm="1">
        <f t="array" ref="AF434">IF($A434&lt;=time_horizon,INDEX(T$7:T$507,time_horizon-$A434+1),0)</f>
        <v>0</v>
      </c>
      <c r="AG434" s="17" cm="1">
        <f t="array" ref="AG434">IF($A434&lt;=time_horizon,INDEX(U$7:U$507,time_horizon-$A434+1),0)</f>
        <v>0</v>
      </c>
      <c r="AH434" s="17" cm="1">
        <f t="array" ref="AH434">IF($A434&lt;=time_horizon,INDEX(V$7:V$507,time_horizon-$A434+1),0)</f>
        <v>0</v>
      </c>
      <c r="AI434" s="17" cm="1">
        <f t="array" ref="AI434">IF($A434&lt;=time_horizon,INDEX(W$7:W$507,time_horizon-$A434+1),0)</f>
        <v>0</v>
      </c>
      <c r="AJ434" s="17">
        <f t="shared" si="85"/>
        <v>8.0822163213617543E-2</v>
      </c>
    </row>
    <row r="435" spans="1:36" x14ac:dyDescent="0.2">
      <c r="A435" s="96">
        <v>428</v>
      </c>
      <c r="B435" s="3">
        <f>inventory[[#This Row],[Integrated_rad_forcing]]</f>
        <v>5.2126502289094376E-10</v>
      </c>
      <c r="C435" s="3">
        <f>inventory[[#This Row],[Temp_change]]</f>
        <v>2.2769505743208795E-13</v>
      </c>
      <c r="E435" s="118">
        <f>inventory[[#This Row],[CO2_net]]+inventory[[#This Row],[CH4_net]]*GWP_CH4+inventory[[#This Row],[gas1_net]]*GWP_gas1+inventory[[#This Row],[gas2_net]]*GWP_gas2+inventory[[#This Row],[gas3_net]]*GWP_gas3</f>
        <v>4918.8111920297824</v>
      </c>
      <c r="F435" s="118">
        <f>inventory[[#This Row],[CO2_net]]+inventory[[#This Row],[CH4_net]]*GTP_CH4+inventory[[#This Row],[gas1_net]]*GTP_gas1+inventory[[#This Row],[gas2_net]]*GTP_gas2+inventory[[#This Row],[gas3_net]]*GTP_gas3</f>
        <v>2570.9331000621351</v>
      </c>
      <c r="G435" s="199">
        <f t="shared" si="86"/>
        <v>1825.4934718271604</v>
      </c>
      <c r="H435" s="200">
        <f t="shared" si="87"/>
        <v>455.15184565860676</v>
      </c>
      <c r="I435" s="201">
        <f t="shared" si="88"/>
        <v>5683.7827210546047</v>
      </c>
      <c r="J435" s="201">
        <f t="shared" si="89"/>
        <v>416.61600222828127</v>
      </c>
      <c r="K435" s="199">
        <f>K434+(inventory[[#This Row],[CO2_flux]]*Z435+inventory[[#This Row],[CH4_flux]]*AA435+inventory[[#This Row],[Gas1_flux]]*AB435+inventory[[#This Row],[Gas2_flux]]*AC435+inventory[[#This Row],[Gas3_flux]]*AD435+inventory[[#This Row],[Other_radfor]])/AGWP_CO2</f>
        <v>217.55715512859908</v>
      </c>
      <c r="L435" s="201">
        <f>L434+(inventory[[#This Row],[CO2_flux]]*AE435+inventory[[#This Row],[CH4_flux]]*AF435+inventory[[#This Row],[Gas1_flux]]*AG435+inventory[[#This Row],[Gas2_flux]]*AH435+inventory[[#This Row],[Gas3_flux]]*AI435+inventory[[#This Row],[Other_radfor]]*AJ435)/AGTP_CO2</f>
        <v>312.57320143698166</v>
      </c>
      <c r="N435" s="16">
        <v>2.8554745932298665E-13</v>
      </c>
      <c r="O435" s="16">
        <v>2.6186858666653638E-12</v>
      </c>
      <c r="P435" s="16">
        <f t="shared" si="80"/>
        <v>4.1920978458843281E-11</v>
      </c>
      <c r="Q435" s="16">
        <f t="shared" si="91"/>
        <v>-3.5199999999999995E-12</v>
      </c>
      <c r="R435" s="182">
        <f t="shared" si="91"/>
        <v>-3.5199999999999995E-12</v>
      </c>
      <c r="S435" s="16">
        <v>5.0026174693988593E-16</v>
      </c>
      <c r="T435" s="16">
        <v>9.9477803207346895E-16</v>
      </c>
      <c r="U435" s="24">
        <f t="shared" si="81"/>
        <v>2.7748055369844935E-14</v>
      </c>
      <c r="V435" s="24">
        <f t="shared" si="82"/>
        <v>-1.2967106937770276E-15</v>
      </c>
      <c r="W435" s="24">
        <f t="shared" si="83"/>
        <v>6.6645829817207543E-15</v>
      </c>
      <c r="Y435" s="16">
        <f t="shared" si="84"/>
        <v>0</v>
      </c>
      <c r="Z435" s="187" cm="1">
        <f t="array" ref="Z435">IF($A435&lt;=time_horizon,INDEX(N$7:N$507,time_horizon-$A435+1),0)</f>
        <v>0</v>
      </c>
      <c r="AA435" s="184" cm="1">
        <f t="array" ref="AA435">IF($A435&lt;=time_horizon,INDEX(O$7:O$507,time_horizon-$A435+1),0)</f>
        <v>0</v>
      </c>
      <c r="AB435" s="184" cm="1">
        <f t="array" ref="AB435">IF($A435&lt;=time_horizon,INDEX(P$7:P$507,time_horizon-$A435+1),0)</f>
        <v>0</v>
      </c>
      <c r="AC435" s="184" cm="1">
        <f t="array" ref="AC435">IF($A435&lt;=time_horizon,INDEX(Q$7:Q$507,time_horizon-$A435+1),0)</f>
        <v>0</v>
      </c>
      <c r="AD435" s="185" cm="1">
        <f t="array" ref="AD435">IF($A435&lt;=time_horizon,INDEX(R$7:R$507,time_horizon-$A435+1),0)</f>
        <v>0</v>
      </c>
      <c r="AE435" s="17" cm="1">
        <f t="array" ref="AE435">IF($A435&lt;=time_horizon,INDEX(S$7:S$507,time_horizon-$A435+1),0)</f>
        <v>0</v>
      </c>
      <c r="AF435" s="17" cm="1">
        <f t="array" ref="AF435">IF($A435&lt;=time_horizon,INDEX(T$7:T$507,time_horizon-$A435+1),0)</f>
        <v>0</v>
      </c>
      <c r="AG435" s="17" cm="1">
        <f t="array" ref="AG435">IF($A435&lt;=time_horizon,INDEX(U$7:U$507,time_horizon-$A435+1),0)</f>
        <v>0</v>
      </c>
      <c r="AH435" s="17" cm="1">
        <f t="array" ref="AH435">IF($A435&lt;=time_horizon,INDEX(V$7:V$507,time_horizon-$A435+1),0)</f>
        <v>0</v>
      </c>
      <c r="AI435" s="17" cm="1">
        <f t="array" ref="AI435">IF($A435&lt;=time_horizon,INDEX(W$7:W$507,time_horizon-$A435+1),0)</f>
        <v>0</v>
      </c>
      <c r="AJ435" s="17">
        <f t="shared" si="85"/>
        <v>8.0822163213617543E-2</v>
      </c>
    </row>
    <row r="436" spans="1:36" x14ac:dyDescent="0.2">
      <c r="A436" s="96">
        <v>429</v>
      </c>
      <c r="B436" s="3">
        <f>inventory[[#This Row],[Integrated_rad_forcing]]</f>
        <v>5.2127736715076082E-10</v>
      </c>
      <c r="C436" s="3">
        <f>inventory[[#This Row],[Temp_change]]</f>
        <v>2.271012622095599E-13</v>
      </c>
      <c r="E436" s="118">
        <f>inventory[[#This Row],[CO2_net]]+inventory[[#This Row],[CH4_net]]*GWP_CH4+inventory[[#This Row],[gas1_net]]*GWP_gas1+inventory[[#This Row],[gas2_net]]*GWP_gas2+inventory[[#This Row],[gas3_net]]*GWP_gas3</f>
        <v>4918.8111920297824</v>
      </c>
      <c r="F436" s="118">
        <f>inventory[[#This Row],[CO2_net]]+inventory[[#This Row],[CH4_net]]*GTP_CH4+inventory[[#This Row],[gas1_net]]*GTP_gas1+inventory[[#This Row],[gas2_net]]*GTP_gas2+inventory[[#This Row],[gas3_net]]*GTP_gas3</f>
        <v>2570.9331000621351</v>
      </c>
      <c r="G436" s="199">
        <f t="shared" si="86"/>
        <v>1822.2626554359686</v>
      </c>
      <c r="H436" s="200">
        <f t="shared" si="87"/>
        <v>454.06069281588447</v>
      </c>
      <c r="I436" s="201">
        <f t="shared" si="88"/>
        <v>5683.9173207065496</v>
      </c>
      <c r="J436" s="201">
        <f t="shared" si="89"/>
        <v>415.52952896644649</v>
      </c>
      <c r="K436" s="199">
        <f>K435+(inventory[[#This Row],[CO2_flux]]*Z436+inventory[[#This Row],[CH4_flux]]*AA436+inventory[[#This Row],[Gas1_flux]]*AB436+inventory[[#This Row],[Gas2_flux]]*AC436+inventory[[#This Row],[Gas3_flux]]*AD436+inventory[[#This Row],[Other_radfor]])/AGWP_CO2</f>
        <v>217.55715512859908</v>
      </c>
      <c r="L436" s="201">
        <f>L435+(inventory[[#This Row],[CO2_flux]]*AE436+inventory[[#This Row],[CH4_flux]]*AF436+inventory[[#This Row],[Gas1_flux]]*AG436+inventory[[#This Row],[Gas2_flux]]*AH436+inventory[[#This Row],[Gas3_flux]]*AI436+inventory[[#This Row],[Other_radfor]]*AJ436)/AGTP_CO2</f>
        <v>312.57320143698166</v>
      </c>
      <c r="N436" s="16">
        <v>2.8606050044198893E-13</v>
      </c>
      <c r="O436" s="16">
        <v>2.6186858666653642E-12</v>
      </c>
      <c r="P436" s="16">
        <f t="shared" si="80"/>
        <v>4.1931317821872629E-11</v>
      </c>
      <c r="Q436" s="16">
        <f t="shared" si="91"/>
        <v>-3.5199999999999995E-12</v>
      </c>
      <c r="R436" s="182">
        <f t="shared" si="91"/>
        <v>-3.5199999999999995E-12</v>
      </c>
      <c r="S436" s="16">
        <v>5.0015618132716551E-16</v>
      </c>
      <c r="T436" s="16">
        <v>9.9235174539459919E-16</v>
      </c>
      <c r="U436" s="24">
        <f t="shared" si="81"/>
        <v>2.7650425225610432E-14</v>
      </c>
      <c r="V436" s="24">
        <f t="shared" si="82"/>
        <v>-1.2935479863375995E-15</v>
      </c>
      <c r="W436" s="24">
        <f t="shared" si="83"/>
        <v>6.6479548474811736E-15</v>
      </c>
      <c r="Y436" s="16">
        <f t="shared" si="84"/>
        <v>0</v>
      </c>
      <c r="Z436" s="187" cm="1">
        <f t="array" ref="Z436">IF($A436&lt;=time_horizon,INDEX(N$7:N$507,time_horizon-$A436+1),0)</f>
        <v>0</v>
      </c>
      <c r="AA436" s="184" cm="1">
        <f t="array" ref="AA436">IF($A436&lt;=time_horizon,INDEX(O$7:O$507,time_horizon-$A436+1),0)</f>
        <v>0</v>
      </c>
      <c r="AB436" s="184" cm="1">
        <f t="array" ref="AB436">IF($A436&lt;=time_horizon,INDEX(P$7:P$507,time_horizon-$A436+1),0)</f>
        <v>0</v>
      </c>
      <c r="AC436" s="184" cm="1">
        <f t="array" ref="AC436">IF($A436&lt;=time_horizon,INDEX(Q$7:Q$507,time_horizon-$A436+1),0)</f>
        <v>0</v>
      </c>
      <c r="AD436" s="185" cm="1">
        <f t="array" ref="AD436">IF($A436&lt;=time_horizon,INDEX(R$7:R$507,time_horizon-$A436+1),0)</f>
        <v>0</v>
      </c>
      <c r="AE436" s="17" cm="1">
        <f t="array" ref="AE436">IF($A436&lt;=time_horizon,INDEX(S$7:S$507,time_horizon-$A436+1),0)</f>
        <v>0</v>
      </c>
      <c r="AF436" s="17" cm="1">
        <f t="array" ref="AF436">IF($A436&lt;=time_horizon,INDEX(T$7:T$507,time_horizon-$A436+1),0)</f>
        <v>0</v>
      </c>
      <c r="AG436" s="17" cm="1">
        <f t="array" ref="AG436">IF($A436&lt;=time_horizon,INDEX(U$7:U$507,time_horizon-$A436+1),0)</f>
        <v>0</v>
      </c>
      <c r="AH436" s="17" cm="1">
        <f t="array" ref="AH436">IF($A436&lt;=time_horizon,INDEX(V$7:V$507,time_horizon-$A436+1),0)</f>
        <v>0</v>
      </c>
      <c r="AI436" s="17" cm="1">
        <f t="array" ref="AI436">IF($A436&lt;=time_horizon,INDEX(W$7:W$507,time_horizon-$A436+1),0)</f>
        <v>0</v>
      </c>
      <c r="AJ436" s="17">
        <f t="shared" si="85"/>
        <v>8.0822163213617543E-2</v>
      </c>
    </row>
    <row r="437" spans="1:36" x14ac:dyDescent="0.2">
      <c r="A437" s="96">
        <v>430</v>
      </c>
      <c r="B437" s="3">
        <f>inventory[[#This Row],[Integrated_rad_forcing]]</f>
        <v>5.2128960835317469E-10</v>
      </c>
      <c r="C437" s="3">
        <f>inventory[[#This Row],[Temp_change]]</f>
        <v>2.2650940587823348E-13</v>
      </c>
      <c r="E437" s="118">
        <f>inventory[[#This Row],[CO2_net]]+inventory[[#This Row],[CH4_net]]*GWP_CH4+inventory[[#This Row],[gas1_net]]*GWP_gas1+inventory[[#This Row],[gas2_net]]*GWP_gas2+inventory[[#This Row],[gas3_net]]*GWP_gas3</f>
        <v>4918.8111920297824</v>
      </c>
      <c r="F437" s="118">
        <f>inventory[[#This Row],[CO2_net]]+inventory[[#This Row],[CH4_net]]*GTP_CH4+inventory[[#This Row],[gas1_net]]*GTP_gas1+inventory[[#This Row],[gas2_net]]*GTP_gas2+inventory[[#This Row],[gas3_net]]*GTP_gas3</f>
        <v>2570.9331000621351</v>
      </c>
      <c r="G437" s="199">
        <f t="shared" si="86"/>
        <v>1819.0451761730678</v>
      </c>
      <c r="H437" s="200">
        <f t="shared" si="87"/>
        <v>452.97302101258583</v>
      </c>
      <c r="I437" s="201">
        <f t="shared" si="88"/>
        <v>5684.0507966385794</v>
      </c>
      <c r="J437" s="201">
        <f t="shared" si="89"/>
        <v>414.44660331390241</v>
      </c>
      <c r="K437" s="199">
        <f>K436+(inventory[[#This Row],[CO2_flux]]*Z437+inventory[[#This Row],[CH4_flux]]*AA437+inventory[[#This Row],[Gas1_flux]]*AB437+inventory[[#This Row],[Gas2_flux]]*AC437+inventory[[#This Row],[Gas3_flux]]*AD437+inventory[[#This Row],[Other_radfor]])/AGWP_CO2</f>
        <v>217.55715512859908</v>
      </c>
      <c r="L437" s="201">
        <f>L436+(inventory[[#This Row],[CO2_flux]]*AE437+inventory[[#This Row],[CH4_flux]]*AF437+inventory[[#This Row],[Gas1_flux]]*AG437+inventory[[#This Row],[Gas2_flux]]*AH437+inventory[[#This Row],[Gas3_flux]]*AI437+inventory[[#This Row],[Other_radfor]]*AJ437)/AGTP_CO2</f>
        <v>312.57320143698166</v>
      </c>
      <c r="N437" s="16">
        <v>2.8657320619703953E-13</v>
      </c>
      <c r="O437" s="16">
        <v>2.6186858666653642E-12</v>
      </c>
      <c r="P437" s="16">
        <f t="shared" si="80"/>
        <v>4.1941572087746236E-11</v>
      </c>
      <c r="Q437" s="16">
        <f t="shared" si="91"/>
        <v>-3.5199999999999995E-12</v>
      </c>
      <c r="R437" s="182">
        <f t="shared" si="91"/>
        <v>-3.5199999999999995E-12</v>
      </c>
      <c r="S437" s="16">
        <v>5.0005054467016464E-16</v>
      </c>
      <c r="T437" s="16">
        <v>9.8993137648518196E-16</v>
      </c>
      <c r="U437" s="24">
        <f t="shared" si="81"/>
        <v>2.7553279720632515E-14</v>
      </c>
      <c r="V437" s="24">
        <f t="shared" si="82"/>
        <v>-1.2903929928149268E-15</v>
      </c>
      <c r="W437" s="24">
        <f t="shared" si="83"/>
        <v>6.6313754684746042E-15</v>
      </c>
      <c r="Y437" s="16">
        <f t="shared" si="84"/>
        <v>0</v>
      </c>
      <c r="Z437" s="187" cm="1">
        <f t="array" ref="Z437">IF($A437&lt;=time_horizon,INDEX(N$7:N$507,time_horizon-$A437+1),0)</f>
        <v>0</v>
      </c>
      <c r="AA437" s="184" cm="1">
        <f t="array" ref="AA437">IF($A437&lt;=time_horizon,INDEX(O$7:O$507,time_horizon-$A437+1),0)</f>
        <v>0</v>
      </c>
      <c r="AB437" s="184" cm="1">
        <f t="array" ref="AB437">IF($A437&lt;=time_horizon,INDEX(P$7:P$507,time_horizon-$A437+1),0)</f>
        <v>0</v>
      </c>
      <c r="AC437" s="184" cm="1">
        <f t="array" ref="AC437">IF($A437&lt;=time_horizon,INDEX(Q$7:Q$507,time_horizon-$A437+1),0)</f>
        <v>0</v>
      </c>
      <c r="AD437" s="185" cm="1">
        <f t="array" ref="AD437">IF($A437&lt;=time_horizon,INDEX(R$7:R$507,time_horizon-$A437+1),0)</f>
        <v>0</v>
      </c>
      <c r="AE437" s="17" cm="1">
        <f t="array" ref="AE437">IF($A437&lt;=time_horizon,INDEX(S$7:S$507,time_horizon-$A437+1),0)</f>
        <v>0</v>
      </c>
      <c r="AF437" s="17" cm="1">
        <f t="array" ref="AF437">IF($A437&lt;=time_horizon,INDEX(T$7:T$507,time_horizon-$A437+1),0)</f>
        <v>0</v>
      </c>
      <c r="AG437" s="17" cm="1">
        <f t="array" ref="AG437">IF($A437&lt;=time_horizon,INDEX(U$7:U$507,time_horizon-$A437+1),0)</f>
        <v>0</v>
      </c>
      <c r="AH437" s="17" cm="1">
        <f t="array" ref="AH437">IF($A437&lt;=time_horizon,INDEX(V$7:V$507,time_horizon-$A437+1),0)</f>
        <v>0</v>
      </c>
      <c r="AI437" s="17" cm="1">
        <f t="array" ref="AI437">IF($A437&lt;=time_horizon,INDEX(W$7:W$507,time_horizon-$A437+1),0)</f>
        <v>0</v>
      </c>
      <c r="AJ437" s="17">
        <f t="shared" si="85"/>
        <v>8.0822163213617543E-2</v>
      </c>
    </row>
    <row r="438" spans="1:36" x14ac:dyDescent="0.2">
      <c r="A438" s="96">
        <v>431</v>
      </c>
      <c r="B438" s="3">
        <f>inventory[[#This Row],[Integrated_rad_forcing]]</f>
        <v>5.2130174757750023E-10</v>
      </c>
      <c r="C438" s="3">
        <f>inventory[[#This Row],[Temp_change]]</f>
        <v>2.2591947630009231E-13</v>
      </c>
      <c r="E438" s="118">
        <f>inventory[[#This Row],[CO2_net]]+inventory[[#This Row],[CH4_net]]*GWP_CH4+inventory[[#This Row],[gas1_net]]*GWP_gas1+inventory[[#This Row],[gas2_net]]*GWP_gas2+inventory[[#This Row],[gas3_net]]*GWP_gas3</f>
        <v>4918.8111920297824</v>
      </c>
      <c r="F438" s="118">
        <f>inventory[[#This Row],[CO2_net]]+inventory[[#This Row],[CH4_net]]*GTP_CH4+inventory[[#This Row],[gas1_net]]*GTP_gas1+inventory[[#This Row],[gas2_net]]*GTP_gas2+inventory[[#This Row],[gas3_net]]*GTP_gas3</f>
        <v>2570.9331000621351</v>
      </c>
      <c r="G438" s="199">
        <f t="shared" si="86"/>
        <v>1815.8409496778922</v>
      </c>
      <c r="H438" s="200">
        <f t="shared" si="87"/>
        <v>451.88880685047923</v>
      </c>
      <c r="I438" s="201">
        <f t="shared" si="88"/>
        <v>5684.1831606193546</v>
      </c>
      <c r="J438" s="201">
        <f t="shared" si="89"/>
        <v>413.36720306159481</v>
      </c>
      <c r="K438" s="199">
        <f>K437+(inventory[[#This Row],[CO2_flux]]*Z438+inventory[[#This Row],[CH4_flux]]*AA438+inventory[[#This Row],[Gas1_flux]]*AB438+inventory[[#This Row],[Gas2_flux]]*AC438+inventory[[#This Row],[Gas3_flux]]*AD438+inventory[[#This Row],[Other_radfor]])/AGWP_CO2</f>
        <v>217.55715512859908</v>
      </c>
      <c r="L438" s="201">
        <f>L437+(inventory[[#This Row],[CO2_flux]]*AE438+inventory[[#This Row],[CH4_flux]]*AF438+inventory[[#This Row],[Gas1_flux]]*AG438+inventory[[#This Row],[Gas2_flux]]*AH438+inventory[[#This Row],[Gas3_flux]]*AI438+inventory[[#This Row],[Other_radfor]]*AJ438)/AGTP_CO2</f>
        <v>312.57320143698166</v>
      </c>
      <c r="N438" s="16">
        <v>2.8708557744001354E-13</v>
      </c>
      <c r="O438" s="16">
        <v>2.6186858666653642E-12</v>
      </c>
      <c r="P438" s="16">
        <f t="shared" si="80"/>
        <v>4.1951741956848248E-11</v>
      </c>
      <c r="Q438" s="16">
        <f t="shared" si="91"/>
        <v>-3.5199999999999995E-12</v>
      </c>
      <c r="R438" s="182">
        <f t="shared" si="91"/>
        <v>-3.5199999999999995E-12</v>
      </c>
      <c r="S438" s="16">
        <v>4.9994483792302569E-16</v>
      </c>
      <c r="T438" s="16">
        <v>9.8751691091164068E-16</v>
      </c>
      <c r="U438" s="24">
        <f t="shared" si="81"/>
        <v>2.7456615643929216E-14</v>
      </c>
      <c r="V438" s="24">
        <f t="shared" si="82"/>
        <v>-1.2872456943945875E-15</v>
      </c>
      <c r="W438" s="24">
        <f t="shared" si="83"/>
        <v>6.6148445455992101E-15</v>
      </c>
      <c r="Y438" s="16">
        <f t="shared" si="84"/>
        <v>0</v>
      </c>
      <c r="Z438" s="187" cm="1">
        <f t="array" ref="Z438">IF($A438&lt;=time_horizon,INDEX(N$7:N$507,time_horizon-$A438+1),0)</f>
        <v>0</v>
      </c>
      <c r="AA438" s="184" cm="1">
        <f t="array" ref="AA438">IF($A438&lt;=time_horizon,INDEX(O$7:O$507,time_horizon-$A438+1),0)</f>
        <v>0</v>
      </c>
      <c r="AB438" s="184" cm="1">
        <f t="array" ref="AB438">IF($A438&lt;=time_horizon,INDEX(P$7:P$507,time_horizon-$A438+1),0)</f>
        <v>0</v>
      </c>
      <c r="AC438" s="184" cm="1">
        <f t="array" ref="AC438">IF($A438&lt;=time_horizon,INDEX(Q$7:Q$507,time_horizon-$A438+1),0)</f>
        <v>0</v>
      </c>
      <c r="AD438" s="185" cm="1">
        <f t="array" ref="AD438">IF($A438&lt;=time_horizon,INDEX(R$7:R$507,time_horizon-$A438+1),0)</f>
        <v>0</v>
      </c>
      <c r="AE438" s="17" cm="1">
        <f t="array" ref="AE438">IF($A438&lt;=time_horizon,INDEX(S$7:S$507,time_horizon-$A438+1),0)</f>
        <v>0</v>
      </c>
      <c r="AF438" s="17" cm="1">
        <f t="array" ref="AF438">IF($A438&lt;=time_horizon,INDEX(T$7:T$507,time_horizon-$A438+1),0)</f>
        <v>0</v>
      </c>
      <c r="AG438" s="17" cm="1">
        <f t="array" ref="AG438">IF($A438&lt;=time_horizon,INDEX(U$7:U$507,time_horizon-$A438+1),0)</f>
        <v>0</v>
      </c>
      <c r="AH438" s="17" cm="1">
        <f t="array" ref="AH438">IF($A438&lt;=time_horizon,INDEX(V$7:V$507,time_horizon-$A438+1),0)</f>
        <v>0</v>
      </c>
      <c r="AI438" s="17" cm="1">
        <f t="array" ref="AI438">IF($A438&lt;=time_horizon,INDEX(W$7:W$507,time_horizon-$A438+1),0)</f>
        <v>0</v>
      </c>
      <c r="AJ438" s="17">
        <f t="shared" si="85"/>
        <v>8.0822163213617543E-2</v>
      </c>
    </row>
    <row r="439" spans="1:36" x14ac:dyDescent="0.2">
      <c r="A439" s="96">
        <v>432</v>
      </c>
      <c r="B439" s="3">
        <f>inventory[[#This Row],[Integrated_rad_forcing]]</f>
        <v>5.213137858890002E-10</v>
      </c>
      <c r="C439" s="3">
        <f>inventory[[#This Row],[Temp_change]]</f>
        <v>2.2533146150170296E-13</v>
      </c>
      <c r="E439" s="118">
        <f>inventory[[#This Row],[CO2_net]]+inventory[[#This Row],[CH4_net]]*GWP_CH4+inventory[[#This Row],[gas1_net]]*GWP_gas1+inventory[[#This Row],[gas2_net]]*GWP_gas2+inventory[[#This Row],[gas3_net]]*GWP_gas3</f>
        <v>4918.8111920297824</v>
      </c>
      <c r="F439" s="118">
        <f>inventory[[#This Row],[CO2_net]]+inventory[[#This Row],[CH4_net]]*GTP_CH4+inventory[[#This Row],[gas1_net]]*GTP_gas1+inventory[[#This Row],[gas2_net]]*GTP_gas2+inventory[[#This Row],[gas3_net]]*GTP_gas3</f>
        <v>2570.9331000621351</v>
      </c>
      <c r="G439" s="199">
        <f t="shared" si="86"/>
        <v>1812.6498922869598</v>
      </c>
      <c r="H439" s="200">
        <f t="shared" si="87"/>
        <v>450.80802725465873</v>
      </c>
      <c r="I439" s="201">
        <f t="shared" si="88"/>
        <v>5684.3144242643129</v>
      </c>
      <c r="J439" s="201">
        <f t="shared" si="89"/>
        <v>412.29130630160864</v>
      </c>
      <c r="K439" s="199">
        <f>K438+(inventory[[#This Row],[CO2_flux]]*Z439+inventory[[#This Row],[CH4_flux]]*AA439+inventory[[#This Row],[Gas1_flux]]*AB439+inventory[[#This Row],[Gas2_flux]]*AC439+inventory[[#This Row],[Gas3_flux]]*AD439+inventory[[#This Row],[Other_radfor]])/AGWP_CO2</f>
        <v>217.55715512859908</v>
      </c>
      <c r="L439" s="201">
        <f>L438+(inventory[[#This Row],[CO2_flux]]*AE439+inventory[[#This Row],[CH4_flux]]*AF439+inventory[[#This Row],[Gas1_flux]]*AG439+inventory[[#This Row],[Gas2_flux]]*AH439+inventory[[#This Row],[Gas3_flux]]*AI439+inventory[[#This Row],[Other_radfor]]*AJ439)/AGTP_CO2</f>
        <v>312.57320143698166</v>
      </c>
      <c r="N439" s="16">
        <v>2.8759761502055755E-13</v>
      </c>
      <c r="O439" s="16">
        <v>2.6186858666653642E-12</v>
      </c>
      <c r="P439" s="16">
        <f t="shared" si="80"/>
        <v>4.1961828123798356E-11</v>
      </c>
      <c r="Q439" s="16">
        <f t="shared" si="91"/>
        <v>-3.5199999999999995E-12</v>
      </c>
      <c r="R439" s="182">
        <f t="shared" si="91"/>
        <v>-3.5199999999999995E-12</v>
      </c>
      <c r="S439" s="16">
        <v>4.9983906203696451E-16</v>
      </c>
      <c r="T439" s="16">
        <v>9.851083342756017E-16</v>
      </c>
      <c r="U439" s="24">
        <f t="shared" si="81"/>
        <v>2.7360429809049182E-14</v>
      </c>
      <c r="V439" s="24">
        <f t="shared" si="82"/>
        <v>-1.2841060723080486E-15</v>
      </c>
      <c r="W439" s="24">
        <f t="shared" si="83"/>
        <v>6.5983617844426562E-15</v>
      </c>
      <c r="Y439" s="16">
        <f t="shared" si="84"/>
        <v>0</v>
      </c>
      <c r="Z439" s="187" cm="1">
        <f t="array" ref="Z439">IF($A439&lt;=time_horizon,INDEX(N$7:N$507,time_horizon-$A439+1),0)</f>
        <v>0</v>
      </c>
      <c r="AA439" s="184" cm="1">
        <f t="array" ref="AA439">IF($A439&lt;=time_horizon,INDEX(O$7:O$507,time_horizon-$A439+1),0)</f>
        <v>0</v>
      </c>
      <c r="AB439" s="184" cm="1">
        <f t="array" ref="AB439">IF($A439&lt;=time_horizon,INDEX(P$7:P$507,time_horizon-$A439+1),0)</f>
        <v>0</v>
      </c>
      <c r="AC439" s="184" cm="1">
        <f t="array" ref="AC439">IF($A439&lt;=time_horizon,INDEX(Q$7:Q$507,time_horizon-$A439+1),0)</f>
        <v>0</v>
      </c>
      <c r="AD439" s="185" cm="1">
        <f t="array" ref="AD439">IF($A439&lt;=time_horizon,INDEX(R$7:R$507,time_horizon-$A439+1),0)</f>
        <v>0</v>
      </c>
      <c r="AE439" s="17" cm="1">
        <f t="array" ref="AE439">IF($A439&lt;=time_horizon,INDEX(S$7:S$507,time_horizon-$A439+1),0)</f>
        <v>0</v>
      </c>
      <c r="AF439" s="17" cm="1">
        <f t="array" ref="AF439">IF($A439&lt;=time_horizon,INDEX(T$7:T$507,time_horizon-$A439+1),0)</f>
        <v>0</v>
      </c>
      <c r="AG439" s="17" cm="1">
        <f t="array" ref="AG439">IF($A439&lt;=time_horizon,INDEX(U$7:U$507,time_horizon-$A439+1),0)</f>
        <v>0</v>
      </c>
      <c r="AH439" s="17" cm="1">
        <f t="array" ref="AH439">IF($A439&lt;=time_horizon,INDEX(V$7:V$507,time_horizon-$A439+1),0)</f>
        <v>0</v>
      </c>
      <c r="AI439" s="17" cm="1">
        <f t="array" ref="AI439">IF($A439&lt;=time_horizon,INDEX(W$7:W$507,time_horizon-$A439+1),0)</f>
        <v>0</v>
      </c>
      <c r="AJ439" s="17">
        <f t="shared" si="85"/>
        <v>8.0822163213617543E-2</v>
      </c>
    </row>
    <row r="440" spans="1:36" x14ac:dyDescent="0.2">
      <c r="A440" s="96">
        <v>433</v>
      </c>
      <c r="B440" s="3">
        <f>inventory[[#This Row],[Integrated_rad_forcing]]</f>
        <v>5.2132572433911431E-10</v>
      </c>
      <c r="C440" s="3">
        <f>inventory[[#This Row],[Temp_change]]</f>
        <v>2.2474534967107635E-13</v>
      </c>
      <c r="E440" s="118">
        <f>inventory[[#This Row],[CO2_net]]+inventory[[#This Row],[CH4_net]]*GWP_CH4+inventory[[#This Row],[gas1_net]]*GWP_gas1+inventory[[#This Row],[gas2_net]]*GWP_gas2+inventory[[#This Row],[gas3_net]]*GWP_gas3</f>
        <v>4918.8111920297824</v>
      </c>
      <c r="F440" s="118">
        <f>inventory[[#This Row],[CO2_net]]+inventory[[#This Row],[CH4_net]]*GTP_CH4+inventory[[#This Row],[gas1_net]]*GTP_gas1+inventory[[#This Row],[gas2_net]]*GTP_gas2+inventory[[#This Row],[gas3_net]]*GTP_gas3</f>
        <v>2570.9331000621351</v>
      </c>
      <c r="G440" s="199">
        <f t="shared" si="86"/>
        <v>1809.4719210269391</v>
      </c>
      <c r="H440" s="200">
        <f t="shared" si="87"/>
        <v>449.73065946750165</v>
      </c>
      <c r="I440" s="201">
        <f t="shared" si="88"/>
        <v>5684.444599038171</v>
      </c>
      <c r="J440" s="201">
        <f t="shared" si="89"/>
        <v>411.21889142142538</v>
      </c>
      <c r="K440" s="199">
        <f>K439+(inventory[[#This Row],[CO2_flux]]*Z440+inventory[[#This Row],[CH4_flux]]*AA440+inventory[[#This Row],[Gas1_flux]]*AB440+inventory[[#This Row],[Gas2_flux]]*AC440+inventory[[#This Row],[Gas3_flux]]*AD440+inventory[[#This Row],[Other_radfor]])/AGWP_CO2</f>
        <v>217.55715512859908</v>
      </c>
      <c r="L440" s="201">
        <f>L439+(inventory[[#This Row],[CO2_flux]]*AE440+inventory[[#This Row],[CH4_flux]]*AF440+inventory[[#This Row],[Gas1_flux]]*AG440+inventory[[#This Row],[Gas2_flux]]*AH440+inventory[[#This Row],[Gas3_flux]]*AI440+inventory[[#This Row],[Other_radfor]]*AJ440)/AGTP_CO2</f>
        <v>312.57320143698166</v>
      </c>
      <c r="N440" s="16">
        <v>2.8810931978609737E-13</v>
      </c>
      <c r="O440" s="16">
        <v>2.6186858666653642E-12</v>
      </c>
      <c r="P440" s="16">
        <f t="shared" si="80"/>
        <v>4.1971831277499258E-11</v>
      </c>
      <c r="Q440" s="16">
        <f t="shared" si="91"/>
        <v>-3.5199999999999995E-12</v>
      </c>
      <c r="R440" s="182">
        <f t="shared" si="91"/>
        <v>-3.5199999999999995E-12</v>
      </c>
      <c r="S440" s="16">
        <v>4.9973321796024191E-16</v>
      </c>
      <c r="T440" s="16">
        <v>9.8270563221380989E-16</v>
      </c>
      <c r="U440" s="24">
        <f t="shared" si="81"/>
        <v>2.7264719053874417E-14</v>
      </c>
      <c r="V440" s="24">
        <f t="shared" si="82"/>
        <v>-1.2809741078325544E-15</v>
      </c>
      <c r="W440" s="24">
        <f t="shared" si="83"/>
        <v>6.5819268951836482E-15</v>
      </c>
      <c r="Y440" s="16">
        <f t="shared" si="84"/>
        <v>0</v>
      </c>
      <c r="Z440" s="187" cm="1">
        <f t="array" ref="Z440">IF($A440&lt;=time_horizon,INDEX(N$7:N$507,time_horizon-$A440+1),0)</f>
        <v>0</v>
      </c>
      <c r="AA440" s="184" cm="1">
        <f t="array" ref="AA440">IF($A440&lt;=time_horizon,INDEX(O$7:O$507,time_horizon-$A440+1),0)</f>
        <v>0</v>
      </c>
      <c r="AB440" s="184" cm="1">
        <f t="array" ref="AB440">IF($A440&lt;=time_horizon,INDEX(P$7:P$507,time_horizon-$A440+1),0)</f>
        <v>0</v>
      </c>
      <c r="AC440" s="184" cm="1">
        <f t="array" ref="AC440">IF($A440&lt;=time_horizon,INDEX(Q$7:Q$507,time_horizon-$A440+1),0)</f>
        <v>0</v>
      </c>
      <c r="AD440" s="185" cm="1">
        <f t="array" ref="AD440">IF($A440&lt;=time_horizon,INDEX(R$7:R$507,time_horizon-$A440+1),0)</f>
        <v>0</v>
      </c>
      <c r="AE440" s="17" cm="1">
        <f t="array" ref="AE440">IF($A440&lt;=time_horizon,INDEX(S$7:S$507,time_horizon-$A440+1),0)</f>
        <v>0</v>
      </c>
      <c r="AF440" s="17" cm="1">
        <f t="array" ref="AF440">IF($A440&lt;=time_horizon,INDEX(T$7:T$507,time_horizon-$A440+1),0)</f>
        <v>0</v>
      </c>
      <c r="AG440" s="17" cm="1">
        <f t="array" ref="AG440">IF($A440&lt;=time_horizon,INDEX(U$7:U$507,time_horizon-$A440+1),0)</f>
        <v>0</v>
      </c>
      <c r="AH440" s="17" cm="1">
        <f t="array" ref="AH440">IF($A440&lt;=time_horizon,INDEX(V$7:V$507,time_horizon-$A440+1),0)</f>
        <v>0</v>
      </c>
      <c r="AI440" s="17" cm="1">
        <f t="array" ref="AI440">IF($A440&lt;=time_horizon,INDEX(W$7:W$507,time_horizon-$A440+1),0)</f>
        <v>0</v>
      </c>
      <c r="AJ440" s="17">
        <f t="shared" si="85"/>
        <v>8.0822163213617543E-2</v>
      </c>
    </row>
    <row r="441" spans="1:36" x14ac:dyDescent="0.2">
      <c r="A441" s="96">
        <v>434</v>
      </c>
      <c r="B441" s="3">
        <f>inventory[[#This Row],[Integrated_rad_forcing]]</f>
        <v>5.2133756396568467E-10</v>
      </c>
      <c r="C441" s="3">
        <f>inventory[[#This Row],[Temp_change]]</f>
        <v>2.2416112915459555E-13</v>
      </c>
      <c r="E441" s="118">
        <f>inventory[[#This Row],[CO2_net]]+inventory[[#This Row],[CH4_net]]*GWP_CH4+inventory[[#This Row],[gas1_net]]*GWP_gas1+inventory[[#This Row],[gas2_net]]*GWP_gas2+inventory[[#This Row],[gas3_net]]*GWP_gas3</f>
        <v>4918.8111920297824</v>
      </c>
      <c r="F441" s="118">
        <f>inventory[[#This Row],[CO2_net]]+inventory[[#This Row],[CH4_net]]*GTP_CH4+inventory[[#This Row],[gas1_net]]*GTP_gas1+inventory[[#This Row],[gas2_net]]*GTP_gas2+inventory[[#This Row],[gas3_net]]*GTP_gas3</f>
        <v>2570.9331000621351</v>
      </c>
      <c r="G441" s="199">
        <f t="shared" si="86"/>
        <v>1806.3069536077928</v>
      </c>
      <c r="H441" s="200">
        <f t="shared" si="87"/>
        <v>448.65668104275193</v>
      </c>
      <c r="I441" s="201">
        <f t="shared" si="88"/>
        <v>5684.5736962573765</v>
      </c>
      <c r="J441" s="201">
        <f t="shared" si="89"/>
        <v>410.14993709830151</v>
      </c>
      <c r="K441" s="199">
        <f>K440+(inventory[[#This Row],[CO2_flux]]*Z441+inventory[[#This Row],[CH4_flux]]*AA441+inventory[[#This Row],[Gas1_flux]]*AB441+inventory[[#This Row],[Gas2_flux]]*AC441+inventory[[#This Row],[Gas3_flux]]*AD441+inventory[[#This Row],[Other_radfor]])/AGWP_CO2</f>
        <v>217.55715512859908</v>
      </c>
      <c r="L441" s="201">
        <f>L440+(inventory[[#This Row],[CO2_flux]]*AE441+inventory[[#This Row],[CH4_flux]]*AF441+inventory[[#This Row],[Gas1_flux]]*AG441+inventory[[#This Row],[Gas2_flux]]*AH441+inventory[[#This Row],[Gas3_flux]]*AI441+inventory[[#This Row],[Other_radfor]]*AJ441)/AGTP_CO2</f>
        <v>312.57320143698166</v>
      </c>
      <c r="N441" s="16">
        <v>2.8862069258184551E-13</v>
      </c>
      <c r="O441" s="16">
        <v>2.6186858666653642E-12</v>
      </c>
      <c r="P441" s="16">
        <f t="shared" si="80"/>
        <v>4.1981752101183708E-11</v>
      </c>
      <c r="Q441" s="16">
        <f t="shared" si="91"/>
        <v>-3.5199999999999995E-12</v>
      </c>
      <c r="R441" s="182">
        <f t="shared" si="91"/>
        <v>-3.5199999999999995E-12</v>
      </c>
      <c r="S441" s="16">
        <v>4.9962730663813632E-16</v>
      </c>
      <c r="T441" s="16">
        <v>9.8030879039804242E-16</v>
      </c>
      <c r="U441" s="24">
        <f t="shared" si="81"/>
        <v>2.716948024042462E-14</v>
      </c>
      <c r="V441" s="24">
        <f t="shared" si="82"/>
        <v>-1.2778497822910135E-15</v>
      </c>
      <c r="W441" s="24">
        <f t="shared" si="83"/>
        <v>6.5655395924956055E-15</v>
      </c>
      <c r="Y441" s="16">
        <f t="shared" si="84"/>
        <v>0</v>
      </c>
      <c r="Z441" s="187" cm="1">
        <f t="array" ref="Z441">IF($A441&lt;=time_horizon,INDEX(N$7:N$507,time_horizon-$A441+1),0)</f>
        <v>0</v>
      </c>
      <c r="AA441" s="184" cm="1">
        <f t="array" ref="AA441">IF($A441&lt;=time_horizon,INDEX(O$7:O$507,time_horizon-$A441+1),0)</f>
        <v>0</v>
      </c>
      <c r="AB441" s="184" cm="1">
        <f t="array" ref="AB441">IF($A441&lt;=time_horizon,INDEX(P$7:P$507,time_horizon-$A441+1),0)</f>
        <v>0</v>
      </c>
      <c r="AC441" s="184" cm="1">
        <f t="array" ref="AC441">IF($A441&lt;=time_horizon,INDEX(Q$7:Q$507,time_horizon-$A441+1),0)</f>
        <v>0</v>
      </c>
      <c r="AD441" s="185" cm="1">
        <f t="array" ref="AD441">IF($A441&lt;=time_horizon,INDEX(R$7:R$507,time_horizon-$A441+1),0)</f>
        <v>0</v>
      </c>
      <c r="AE441" s="17" cm="1">
        <f t="array" ref="AE441">IF($A441&lt;=time_horizon,INDEX(S$7:S$507,time_horizon-$A441+1),0)</f>
        <v>0</v>
      </c>
      <c r="AF441" s="17" cm="1">
        <f t="array" ref="AF441">IF($A441&lt;=time_horizon,INDEX(T$7:T$507,time_horizon-$A441+1),0)</f>
        <v>0</v>
      </c>
      <c r="AG441" s="17" cm="1">
        <f t="array" ref="AG441">IF($A441&lt;=time_horizon,INDEX(U$7:U$507,time_horizon-$A441+1),0)</f>
        <v>0</v>
      </c>
      <c r="AH441" s="17" cm="1">
        <f t="array" ref="AH441">IF($A441&lt;=time_horizon,INDEX(V$7:V$507,time_horizon-$A441+1),0)</f>
        <v>0</v>
      </c>
      <c r="AI441" s="17" cm="1">
        <f t="array" ref="AI441">IF($A441&lt;=time_horizon,INDEX(W$7:W$507,time_horizon-$A441+1),0)</f>
        <v>0</v>
      </c>
      <c r="AJ441" s="17">
        <f t="shared" si="85"/>
        <v>8.0822163213617543E-2</v>
      </c>
    </row>
    <row r="442" spans="1:36" x14ac:dyDescent="0.2">
      <c r="A442" s="96">
        <v>435</v>
      </c>
      <c r="B442" s="3">
        <f>inventory[[#This Row],[Integrated_rad_forcing]]</f>
        <v>5.2134930579317632E-10</v>
      </c>
      <c r="C442" s="3">
        <f>inventory[[#This Row],[Temp_change]]</f>
        <v>2.2357878845400733E-13</v>
      </c>
      <c r="E442" s="118">
        <f>inventory[[#This Row],[CO2_net]]+inventory[[#This Row],[CH4_net]]*GWP_CH4+inventory[[#This Row],[gas1_net]]*GWP_gas1+inventory[[#This Row],[gas2_net]]*GWP_gas2+inventory[[#This Row],[gas3_net]]*GWP_gas3</f>
        <v>4918.8111920297824</v>
      </c>
      <c r="F442" s="118">
        <f>inventory[[#This Row],[CO2_net]]+inventory[[#This Row],[CH4_net]]*GTP_CH4+inventory[[#This Row],[gas1_net]]*GTP_gas1+inventory[[#This Row],[gas2_net]]*GTP_gas2+inventory[[#This Row],[gas3_net]]*GTP_gas3</f>
        <v>2570.9331000621351</v>
      </c>
      <c r="G442" s="199">
        <f t="shared" si="86"/>
        <v>1803.1549084160017</v>
      </c>
      <c r="H442" s="200">
        <f t="shared" si="87"/>
        <v>447.58606983972396</v>
      </c>
      <c r="I442" s="201">
        <f t="shared" si="88"/>
        <v>5684.701727092518</v>
      </c>
      <c r="J442" s="201">
        <f t="shared" si="89"/>
        <v>409.08442229376413</v>
      </c>
      <c r="K442" s="199">
        <f>K441+(inventory[[#This Row],[CO2_flux]]*Z442+inventory[[#This Row],[CH4_flux]]*AA442+inventory[[#This Row],[Gas1_flux]]*AB442+inventory[[#This Row],[Gas2_flux]]*AC442+inventory[[#This Row],[Gas3_flux]]*AD442+inventory[[#This Row],[Other_radfor]])/AGWP_CO2</f>
        <v>217.55715512859908</v>
      </c>
      <c r="L442" s="201">
        <f>L441+(inventory[[#This Row],[CO2_flux]]*AE442+inventory[[#This Row],[CH4_flux]]*AF442+inventory[[#This Row],[Gas1_flux]]*AG442+inventory[[#This Row],[Gas2_flux]]*AH442+inventory[[#This Row],[Gas3_flux]]*AI442+inventory[[#This Row],[Other_radfor]]*AJ442)/AGTP_CO2</f>
        <v>312.57320143698166</v>
      </c>
      <c r="N442" s="16">
        <v>2.891317342508085E-13</v>
      </c>
      <c r="O442" s="16">
        <v>2.6186858666653642E-12</v>
      </c>
      <c r="P442" s="16">
        <f t="shared" si="80"/>
        <v>4.1991591272461154E-11</v>
      </c>
      <c r="Q442" s="16">
        <f t="shared" si="91"/>
        <v>-3.5199999999999995E-12</v>
      </c>
      <c r="R442" s="182">
        <f t="shared" si="91"/>
        <v>-3.5199999999999995E-12</v>
      </c>
      <c r="S442" s="16">
        <v>4.9952132901291732E-16</v>
      </c>
      <c r="T442" s="16">
        <v>9.7791779453502302E-16</v>
      </c>
      <c r="U442" s="24">
        <f t="shared" si="81"/>
        <v>2.7074710254663128E-14</v>
      </c>
      <c r="V442" s="24">
        <f t="shared" si="82"/>
        <v>-1.2747330770518893E-15</v>
      </c>
      <c r="W442" s="24">
        <f t="shared" si="83"/>
        <v>6.549199595452467E-15</v>
      </c>
      <c r="Y442" s="16">
        <f t="shared" si="84"/>
        <v>0</v>
      </c>
      <c r="Z442" s="187" cm="1">
        <f t="array" ref="Z442">IF($A442&lt;=time_horizon,INDEX(N$7:N$507,time_horizon-$A442+1),0)</f>
        <v>0</v>
      </c>
      <c r="AA442" s="184" cm="1">
        <f t="array" ref="AA442">IF($A442&lt;=time_horizon,INDEX(O$7:O$507,time_horizon-$A442+1),0)</f>
        <v>0</v>
      </c>
      <c r="AB442" s="184" cm="1">
        <f t="array" ref="AB442">IF($A442&lt;=time_horizon,INDEX(P$7:P$507,time_horizon-$A442+1),0)</f>
        <v>0</v>
      </c>
      <c r="AC442" s="184" cm="1">
        <f t="array" ref="AC442">IF($A442&lt;=time_horizon,INDEX(Q$7:Q$507,time_horizon-$A442+1),0)</f>
        <v>0</v>
      </c>
      <c r="AD442" s="185" cm="1">
        <f t="array" ref="AD442">IF($A442&lt;=time_horizon,INDEX(R$7:R$507,time_horizon-$A442+1),0)</f>
        <v>0</v>
      </c>
      <c r="AE442" s="17" cm="1">
        <f t="array" ref="AE442">IF($A442&lt;=time_horizon,INDEX(S$7:S$507,time_horizon-$A442+1),0)</f>
        <v>0</v>
      </c>
      <c r="AF442" s="17" cm="1">
        <f t="array" ref="AF442">IF($A442&lt;=time_horizon,INDEX(T$7:T$507,time_horizon-$A442+1),0)</f>
        <v>0</v>
      </c>
      <c r="AG442" s="17" cm="1">
        <f t="array" ref="AG442">IF($A442&lt;=time_horizon,INDEX(U$7:U$507,time_horizon-$A442+1),0)</f>
        <v>0</v>
      </c>
      <c r="AH442" s="17" cm="1">
        <f t="array" ref="AH442">IF($A442&lt;=time_horizon,INDEX(V$7:V$507,time_horizon-$A442+1),0)</f>
        <v>0</v>
      </c>
      <c r="AI442" s="17" cm="1">
        <f t="array" ref="AI442">IF($A442&lt;=time_horizon,INDEX(W$7:W$507,time_horizon-$A442+1),0)</f>
        <v>0</v>
      </c>
      <c r="AJ442" s="17">
        <f t="shared" si="85"/>
        <v>8.0822163213617543E-2</v>
      </c>
    </row>
    <row r="443" spans="1:36" x14ac:dyDescent="0.2">
      <c r="A443" s="96">
        <v>436</v>
      </c>
      <c r="B443" s="3">
        <f>inventory[[#This Row],[Integrated_rad_forcing]]</f>
        <v>5.213609508328942E-10</v>
      </c>
      <c r="C443" s="3">
        <f>inventory[[#This Row],[Temp_change]]</f>
        <v>2.2299831622347764E-13</v>
      </c>
      <c r="E443" s="118">
        <f>inventory[[#This Row],[CO2_net]]+inventory[[#This Row],[CH4_net]]*GWP_CH4+inventory[[#This Row],[gas1_net]]*GWP_gas1+inventory[[#This Row],[gas2_net]]*GWP_gas2+inventory[[#This Row],[gas3_net]]*GWP_gas3</f>
        <v>4918.8111920297824</v>
      </c>
      <c r="F443" s="118">
        <f>inventory[[#This Row],[CO2_net]]+inventory[[#This Row],[CH4_net]]*GTP_CH4+inventory[[#This Row],[gas1_net]]*GTP_gas1+inventory[[#This Row],[gas2_net]]*GTP_gas2+inventory[[#This Row],[gas3_net]]*GTP_gas3</f>
        <v>2570.9331000621351</v>
      </c>
      <c r="G443" s="199">
        <f t="shared" si="86"/>
        <v>1800.0157045078613</v>
      </c>
      <c r="H443" s="200">
        <f t="shared" si="87"/>
        <v>446.51880401762708</v>
      </c>
      <c r="I443" s="201">
        <f t="shared" si="88"/>
        <v>5684.8287025706868</v>
      </c>
      <c r="J443" s="201">
        <f t="shared" si="89"/>
        <v>408.02232624822329</v>
      </c>
      <c r="K443" s="199">
        <f>K442+(inventory[[#This Row],[CO2_flux]]*Z443+inventory[[#This Row],[CH4_flux]]*AA443+inventory[[#This Row],[Gas1_flux]]*AB443+inventory[[#This Row],[Gas2_flux]]*AC443+inventory[[#This Row],[Gas3_flux]]*AD443+inventory[[#This Row],[Other_radfor]])/AGWP_CO2</f>
        <v>217.55715512859908</v>
      </c>
      <c r="L443" s="201">
        <f>L442+(inventory[[#This Row],[CO2_flux]]*AE443+inventory[[#This Row],[CH4_flux]]*AF443+inventory[[#This Row],[Gas1_flux]]*AG443+inventory[[#This Row],[Gas2_flux]]*AH443+inventory[[#This Row],[Gas3_flux]]*AI443+inventory[[#This Row],[Other_radfor]]*AJ443)/AGTP_CO2</f>
        <v>312.57320143698166</v>
      </c>
      <c r="N443" s="16">
        <v>2.896424456337943E-13</v>
      </c>
      <c r="O443" s="16">
        <v>2.6186858666653642E-12</v>
      </c>
      <c r="P443" s="16">
        <f t="shared" si="80"/>
        <v>4.2001349463364065E-11</v>
      </c>
      <c r="Q443" s="16">
        <f t="shared" si="91"/>
        <v>-3.5199999999999995E-12</v>
      </c>
      <c r="R443" s="182">
        <f t="shared" si="91"/>
        <v>-3.5199999999999995E-12</v>
      </c>
      <c r="S443" s="16">
        <v>4.9941528602382086E-16</v>
      </c>
      <c r="T443" s="16">
        <v>9.7553263036633775E-16</v>
      </c>
      <c r="U443" s="24">
        <f t="shared" si="81"/>
        <v>2.6980406006304442E-14</v>
      </c>
      <c r="V443" s="24">
        <f t="shared" si="82"/>
        <v>-1.2716239735290876E-15</v>
      </c>
      <c r="W443" s="24">
        <f t="shared" si="83"/>
        <v>6.5329066274365284E-15</v>
      </c>
      <c r="Y443" s="16">
        <f t="shared" si="84"/>
        <v>0</v>
      </c>
      <c r="Z443" s="187" cm="1">
        <f t="array" ref="Z443">IF($A443&lt;=time_horizon,INDEX(N$7:N$507,time_horizon-$A443+1),0)</f>
        <v>0</v>
      </c>
      <c r="AA443" s="184" cm="1">
        <f t="array" ref="AA443">IF($A443&lt;=time_horizon,INDEX(O$7:O$507,time_horizon-$A443+1),0)</f>
        <v>0</v>
      </c>
      <c r="AB443" s="184" cm="1">
        <f t="array" ref="AB443">IF($A443&lt;=time_horizon,INDEX(P$7:P$507,time_horizon-$A443+1),0)</f>
        <v>0</v>
      </c>
      <c r="AC443" s="184" cm="1">
        <f t="array" ref="AC443">IF($A443&lt;=time_horizon,INDEX(Q$7:Q$507,time_horizon-$A443+1),0)</f>
        <v>0</v>
      </c>
      <c r="AD443" s="185" cm="1">
        <f t="array" ref="AD443">IF($A443&lt;=time_horizon,INDEX(R$7:R$507,time_horizon-$A443+1),0)</f>
        <v>0</v>
      </c>
      <c r="AE443" s="17" cm="1">
        <f t="array" ref="AE443">IF($A443&lt;=time_horizon,INDEX(S$7:S$507,time_horizon-$A443+1),0)</f>
        <v>0</v>
      </c>
      <c r="AF443" s="17" cm="1">
        <f t="array" ref="AF443">IF($A443&lt;=time_horizon,INDEX(T$7:T$507,time_horizon-$A443+1),0)</f>
        <v>0</v>
      </c>
      <c r="AG443" s="17" cm="1">
        <f t="array" ref="AG443">IF($A443&lt;=time_horizon,INDEX(U$7:U$507,time_horizon-$A443+1),0)</f>
        <v>0</v>
      </c>
      <c r="AH443" s="17" cm="1">
        <f t="array" ref="AH443">IF($A443&lt;=time_horizon,INDEX(V$7:V$507,time_horizon-$A443+1),0)</f>
        <v>0</v>
      </c>
      <c r="AI443" s="17" cm="1">
        <f t="array" ref="AI443">IF($A443&lt;=time_horizon,INDEX(W$7:W$507,time_horizon-$A443+1),0)</f>
        <v>0</v>
      </c>
      <c r="AJ443" s="17">
        <f t="shared" si="85"/>
        <v>8.0822163213617543E-2</v>
      </c>
    </row>
    <row r="444" spans="1:36" x14ac:dyDescent="0.2">
      <c r="A444" s="96">
        <v>437</v>
      </c>
      <c r="B444" s="3">
        <f>inventory[[#This Row],[Integrated_rad_forcing]]</f>
        <v>5.2137250008319503E-10</v>
      </c>
      <c r="C444" s="3">
        <f>inventory[[#This Row],[Temp_change]]</f>
        <v>2.2241970126670832E-13</v>
      </c>
      <c r="E444" s="118">
        <f>inventory[[#This Row],[CO2_net]]+inventory[[#This Row],[CH4_net]]*GWP_CH4+inventory[[#This Row],[gas1_net]]*GWP_gas1+inventory[[#This Row],[gas2_net]]*GWP_gas2+inventory[[#This Row],[gas3_net]]*GWP_gas3</f>
        <v>4918.8111920297824</v>
      </c>
      <c r="F444" s="118">
        <f>inventory[[#This Row],[CO2_net]]+inventory[[#This Row],[CH4_net]]*GTP_CH4+inventory[[#This Row],[gas1_net]]*GTP_gas1+inventory[[#This Row],[gas2_net]]*GTP_gas2+inventory[[#This Row],[gas3_net]]*GTP_gas3</f>
        <v>2570.9331000621351</v>
      </c>
      <c r="G444" s="199">
        <f t="shared" si="86"/>
        <v>1796.8892616028554</v>
      </c>
      <c r="H444" s="200">
        <f t="shared" si="87"/>
        <v>445.45486203000689</v>
      </c>
      <c r="I444" s="201">
        <f t="shared" si="88"/>
        <v>5684.9546335777914</v>
      </c>
      <c r="J444" s="201">
        <f t="shared" si="89"/>
        <v>406.96362847569645</v>
      </c>
      <c r="K444" s="199">
        <f>K443+(inventory[[#This Row],[CO2_flux]]*Z444+inventory[[#This Row],[CH4_flux]]*AA444+inventory[[#This Row],[Gas1_flux]]*AB444+inventory[[#This Row],[Gas2_flux]]*AC444+inventory[[#This Row],[Gas3_flux]]*AD444+inventory[[#This Row],[Other_radfor]])/AGWP_CO2</f>
        <v>217.55715512859908</v>
      </c>
      <c r="L444" s="201">
        <f>L443+(inventory[[#This Row],[CO2_flux]]*AE444+inventory[[#This Row],[CH4_flux]]*AF444+inventory[[#This Row],[Gas1_flux]]*AG444+inventory[[#This Row],[Gas2_flux]]*AH444+inventory[[#This Row],[Gas3_flux]]*AI444+inventory[[#This Row],[Other_radfor]]*AJ444)/AGTP_CO2</f>
        <v>312.57320143698166</v>
      </c>
      <c r="N444" s="16">
        <v>2.9015282756941963E-13</v>
      </c>
      <c r="O444" s="16">
        <v>2.6186858666653642E-12</v>
      </c>
      <c r="P444" s="16">
        <f t="shared" si="80"/>
        <v>4.2011027340393808E-11</v>
      </c>
      <c r="Q444" s="16">
        <f t="shared" si="91"/>
        <v>-3.5199999999999995E-12</v>
      </c>
      <c r="R444" s="182">
        <f t="shared" si="91"/>
        <v>-3.5199999999999995E-12</v>
      </c>
      <c r="S444" s="16">
        <v>4.9930917860702485E-16</v>
      </c>
      <c r="T444" s="16">
        <v>9.731532836683486E-16</v>
      </c>
      <c r="U444" s="24">
        <f t="shared" si="81"/>
        <v>2.6886564428623332E-14</v>
      </c>
      <c r="V444" s="24">
        <f t="shared" si="82"/>
        <v>-1.2685224531818457E-15</v>
      </c>
      <c r="W444" s="24">
        <f t="shared" si="83"/>
        <v>6.51666041604832E-15</v>
      </c>
      <c r="Y444" s="16">
        <f t="shared" si="84"/>
        <v>0</v>
      </c>
      <c r="Z444" s="187" cm="1">
        <f t="array" ref="Z444">IF($A444&lt;=time_horizon,INDEX(N$7:N$507,time_horizon-$A444+1),0)</f>
        <v>0</v>
      </c>
      <c r="AA444" s="184" cm="1">
        <f t="array" ref="AA444">IF($A444&lt;=time_horizon,INDEX(O$7:O$507,time_horizon-$A444+1),0)</f>
        <v>0</v>
      </c>
      <c r="AB444" s="184" cm="1">
        <f t="array" ref="AB444">IF($A444&lt;=time_horizon,INDEX(P$7:P$507,time_horizon-$A444+1),0)</f>
        <v>0</v>
      </c>
      <c r="AC444" s="184" cm="1">
        <f t="array" ref="AC444">IF($A444&lt;=time_horizon,INDEX(Q$7:Q$507,time_horizon-$A444+1),0)</f>
        <v>0</v>
      </c>
      <c r="AD444" s="185" cm="1">
        <f t="array" ref="AD444">IF($A444&lt;=time_horizon,INDEX(R$7:R$507,time_horizon-$A444+1),0)</f>
        <v>0</v>
      </c>
      <c r="AE444" s="17" cm="1">
        <f t="array" ref="AE444">IF($A444&lt;=time_horizon,INDEX(S$7:S$507,time_horizon-$A444+1),0)</f>
        <v>0</v>
      </c>
      <c r="AF444" s="17" cm="1">
        <f t="array" ref="AF444">IF($A444&lt;=time_horizon,INDEX(T$7:T$507,time_horizon-$A444+1),0)</f>
        <v>0</v>
      </c>
      <c r="AG444" s="17" cm="1">
        <f t="array" ref="AG444">IF($A444&lt;=time_horizon,INDEX(U$7:U$507,time_horizon-$A444+1),0)</f>
        <v>0</v>
      </c>
      <c r="AH444" s="17" cm="1">
        <f t="array" ref="AH444">IF($A444&lt;=time_horizon,INDEX(V$7:V$507,time_horizon-$A444+1),0)</f>
        <v>0</v>
      </c>
      <c r="AI444" s="17" cm="1">
        <f t="array" ref="AI444">IF($A444&lt;=time_horizon,INDEX(W$7:W$507,time_horizon-$A444+1),0)</f>
        <v>0</v>
      </c>
      <c r="AJ444" s="17">
        <f t="shared" si="85"/>
        <v>8.0822163213617543E-2</v>
      </c>
    </row>
    <row r="445" spans="1:36" x14ac:dyDescent="0.2">
      <c r="A445" s="96">
        <v>438</v>
      </c>
      <c r="B445" s="3">
        <f>inventory[[#This Row],[Integrated_rad_forcing]]</f>
        <v>5.2138395452969618E-10</v>
      </c>
      <c r="C445" s="3">
        <f>inventory[[#This Row],[Temp_change]]</f>
        <v>2.2184293253411421E-13</v>
      </c>
      <c r="E445" s="118">
        <f>inventory[[#This Row],[CO2_net]]+inventory[[#This Row],[CH4_net]]*GWP_CH4+inventory[[#This Row],[gas1_net]]*GWP_gas1+inventory[[#This Row],[gas2_net]]*GWP_gas2+inventory[[#This Row],[gas3_net]]*GWP_gas3</f>
        <v>4918.8111920297824</v>
      </c>
      <c r="F445" s="118">
        <f>inventory[[#This Row],[CO2_net]]+inventory[[#This Row],[CH4_net]]*GTP_CH4+inventory[[#This Row],[gas1_net]]*GTP_gas1+inventory[[#This Row],[gas2_net]]*GTP_gas2+inventory[[#This Row],[gas3_net]]*GTP_gas3</f>
        <v>2570.9331000621351</v>
      </c>
      <c r="G445" s="199">
        <f t="shared" si="86"/>
        <v>1793.7755000771019</v>
      </c>
      <c r="H445" s="200">
        <f t="shared" si="87"/>
        <v>444.39422261929985</v>
      </c>
      <c r="I445" s="201">
        <f t="shared" si="88"/>
        <v>5685.0795308608303</v>
      </c>
      <c r="J445" s="201">
        <f t="shared" si="89"/>
        <v>405.90830875864327</v>
      </c>
      <c r="K445" s="199">
        <f>K444+(inventory[[#This Row],[CO2_flux]]*Z445+inventory[[#This Row],[CH4_flux]]*AA445+inventory[[#This Row],[Gas1_flux]]*AB445+inventory[[#This Row],[Gas2_flux]]*AC445+inventory[[#This Row],[Gas3_flux]]*AD445+inventory[[#This Row],[Other_radfor]])/AGWP_CO2</f>
        <v>217.55715512859908</v>
      </c>
      <c r="L445" s="201">
        <f>L444+(inventory[[#This Row],[CO2_flux]]*AE445+inventory[[#This Row],[CH4_flux]]*AF445+inventory[[#This Row],[Gas1_flux]]*AG445+inventory[[#This Row],[Gas2_flux]]*AH445+inventory[[#This Row],[Gas3_flux]]*AI445+inventory[[#This Row],[Other_radfor]]*AJ445)/AGTP_CO2</f>
        <v>312.57320143698166</v>
      </c>
      <c r="N445" s="16">
        <v>2.906628808941172E-13</v>
      </c>
      <c r="O445" s="16">
        <v>2.6186858666653642E-12</v>
      </c>
      <c r="P445" s="16">
        <f t="shared" si="80"/>
        <v>4.2020625564566161E-11</v>
      </c>
      <c r="Q445" s="16">
        <f t="shared" si="91"/>
        <v>-3.5199999999999995E-12</v>
      </c>
      <c r="R445" s="182">
        <f t="shared" si="91"/>
        <v>-3.5199999999999995E-12</v>
      </c>
      <c r="S445" s="16">
        <v>4.9920300769562632E-16</v>
      </c>
      <c r="T445" s="16">
        <v>9.7077974025210951E-16</v>
      </c>
      <c r="U445" s="24">
        <f t="shared" si="81"/>
        <v>2.6793182478265472E-14</v>
      </c>
      <c r="V445" s="24">
        <f t="shared" si="82"/>
        <v>-1.2654284975146229E-15</v>
      </c>
      <c r="W445" s="24">
        <f t="shared" si="83"/>
        <v>6.5004606930184293E-15</v>
      </c>
      <c r="Y445" s="16">
        <f t="shared" si="84"/>
        <v>0</v>
      </c>
      <c r="Z445" s="187" cm="1">
        <f t="array" ref="Z445">IF($A445&lt;=time_horizon,INDEX(N$7:N$507,time_horizon-$A445+1),0)</f>
        <v>0</v>
      </c>
      <c r="AA445" s="184" cm="1">
        <f t="array" ref="AA445">IF($A445&lt;=time_horizon,INDEX(O$7:O$507,time_horizon-$A445+1),0)</f>
        <v>0</v>
      </c>
      <c r="AB445" s="184" cm="1">
        <f t="array" ref="AB445">IF($A445&lt;=time_horizon,INDEX(P$7:P$507,time_horizon-$A445+1),0)</f>
        <v>0</v>
      </c>
      <c r="AC445" s="184" cm="1">
        <f t="array" ref="AC445">IF($A445&lt;=time_horizon,INDEX(Q$7:Q$507,time_horizon-$A445+1),0)</f>
        <v>0</v>
      </c>
      <c r="AD445" s="185" cm="1">
        <f t="array" ref="AD445">IF($A445&lt;=time_horizon,INDEX(R$7:R$507,time_horizon-$A445+1),0)</f>
        <v>0</v>
      </c>
      <c r="AE445" s="17" cm="1">
        <f t="array" ref="AE445">IF($A445&lt;=time_horizon,INDEX(S$7:S$507,time_horizon-$A445+1),0)</f>
        <v>0</v>
      </c>
      <c r="AF445" s="17" cm="1">
        <f t="array" ref="AF445">IF($A445&lt;=time_horizon,INDEX(T$7:T$507,time_horizon-$A445+1),0)</f>
        <v>0</v>
      </c>
      <c r="AG445" s="17" cm="1">
        <f t="array" ref="AG445">IF($A445&lt;=time_horizon,INDEX(U$7:U$507,time_horizon-$A445+1),0)</f>
        <v>0</v>
      </c>
      <c r="AH445" s="17" cm="1">
        <f t="array" ref="AH445">IF($A445&lt;=time_horizon,INDEX(V$7:V$507,time_horizon-$A445+1),0)</f>
        <v>0</v>
      </c>
      <c r="AI445" s="17" cm="1">
        <f t="array" ref="AI445">IF($A445&lt;=time_horizon,INDEX(W$7:W$507,time_horizon-$A445+1),0)</f>
        <v>0</v>
      </c>
      <c r="AJ445" s="17">
        <f t="shared" si="85"/>
        <v>8.0822163213617543E-2</v>
      </c>
    </row>
    <row r="446" spans="1:36" x14ac:dyDescent="0.2">
      <c r="A446" s="96">
        <v>439</v>
      </c>
      <c r="B446" s="3">
        <f>inventory[[#This Row],[Integrated_rad_forcing]]</f>
        <v>5.2139531514548018E-10</v>
      </c>
      <c r="C446" s="3">
        <f>inventory[[#This Row],[Temp_change]]</f>
        <v>2.2126799912005957E-13</v>
      </c>
      <c r="E446" s="118">
        <f>inventory[[#This Row],[CO2_net]]+inventory[[#This Row],[CH4_net]]*GWP_CH4+inventory[[#This Row],[gas1_net]]*GWP_gas1+inventory[[#This Row],[gas2_net]]*GWP_gas2+inventory[[#This Row],[gas3_net]]*GWP_gas3</f>
        <v>4918.8111920297824</v>
      </c>
      <c r="F446" s="118">
        <f>inventory[[#This Row],[CO2_net]]+inventory[[#This Row],[CH4_net]]*GTP_CH4+inventory[[#This Row],[gas1_net]]*GTP_gas1+inventory[[#This Row],[gas2_net]]*GTP_gas2+inventory[[#This Row],[gas3_net]]*GTP_gas3</f>
        <v>2570.9331000621351</v>
      </c>
      <c r="G446" s="199">
        <f t="shared" si="86"/>
        <v>1790.6743409568771</v>
      </c>
      <c r="H446" s="200">
        <f t="shared" si="87"/>
        <v>443.33686481150096</v>
      </c>
      <c r="I446" s="201">
        <f t="shared" si="88"/>
        <v>5685.2034050301263</v>
      </c>
      <c r="J446" s="201">
        <f t="shared" si="89"/>
        <v>404.85634714290933</v>
      </c>
      <c r="K446" s="199">
        <f>K445+(inventory[[#This Row],[CO2_flux]]*Z446+inventory[[#This Row],[CH4_flux]]*AA446+inventory[[#This Row],[Gas1_flux]]*AB446+inventory[[#This Row],[Gas2_flux]]*AC446+inventory[[#This Row],[Gas3_flux]]*AD446+inventory[[#This Row],[Other_radfor]])/AGWP_CO2</f>
        <v>217.55715512859908</v>
      </c>
      <c r="L446" s="201">
        <f>L445+(inventory[[#This Row],[CO2_flux]]*AE446+inventory[[#This Row],[CH4_flux]]*AF446+inventory[[#This Row],[Gas1_flux]]*AG446+inventory[[#This Row],[Gas2_flux]]*AH446+inventory[[#This Row],[Gas3_flux]]*AI446+inventory[[#This Row],[Other_radfor]]*AJ446)/AGTP_CO2</f>
        <v>312.57320143698166</v>
      </c>
      <c r="N446" s="16">
        <v>2.9117260644214279E-13</v>
      </c>
      <c r="O446" s="16">
        <v>2.6186858666653642E-12</v>
      </c>
      <c r="P446" s="16">
        <f t="shared" si="80"/>
        <v>4.2030144791456486E-11</v>
      </c>
      <c r="Q446" s="16">
        <f t="shared" si="91"/>
        <v>-3.5199999999999995E-12</v>
      </c>
      <c r="R446" s="182">
        <f t="shared" si="91"/>
        <v>-3.5199999999999995E-12</v>
      </c>
      <c r="S446" s="16">
        <v>4.990967742196193E-16</v>
      </c>
      <c r="T446" s="16">
        <v>9.6841198596328133E-16</v>
      </c>
      <c r="U446" s="24">
        <f t="shared" si="81"/>
        <v>2.6700257135059699E-14</v>
      </c>
      <c r="V446" s="24">
        <f t="shared" si="82"/>
        <v>-1.2623420880769896E-15</v>
      </c>
      <c r="W446" s="24">
        <f t="shared" si="83"/>
        <v>6.4843071941212708E-15</v>
      </c>
      <c r="Y446" s="16">
        <f t="shared" si="84"/>
        <v>0</v>
      </c>
      <c r="Z446" s="187" cm="1">
        <f t="array" ref="Z446">IF($A446&lt;=time_horizon,INDEX(N$7:N$507,time_horizon-$A446+1),0)</f>
        <v>0</v>
      </c>
      <c r="AA446" s="184" cm="1">
        <f t="array" ref="AA446">IF($A446&lt;=time_horizon,INDEX(O$7:O$507,time_horizon-$A446+1),0)</f>
        <v>0</v>
      </c>
      <c r="AB446" s="184" cm="1">
        <f t="array" ref="AB446">IF($A446&lt;=time_horizon,INDEX(P$7:P$507,time_horizon-$A446+1),0)</f>
        <v>0</v>
      </c>
      <c r="AC446" s="184" cm="1">
        <f t="array" ref="AC446">IF($A446&lt;=time_horizon,INDEX(Q$7:Q$507,time_horizon-$A446+1),0)</f>
        <v>0</v>
      </c>
      <c r="AD446" s="185" cm="1">
        <f t="array" ref="AD446">IF($A446&lt;=time_horizon,INDEX(R$7:R$507,time_horizon-$A446+1),0)</f>
        <v>0</v>
      </c>
      <c r="AE446" s="17" cm="1">
        <f t="array" ref="AE446">IF($A446&lt;=time_horizon,INDEX(S$7:S$507,time_horizon-$A446+1),0)</f>
        <v>0</v>
      </c>
      <c r="AF446" s="17" cm="1">
        <f t="array" ref="AF446">IF($A446&lt;=time_horizon,INDEX(T$7:T$507,time_horizon-$A446+1),0)</f>
        <v>0</v>
      </c>
      <c r="AG446" s="17" cm="1">
        <f t="array" ref="AG446">IF($A446&lt;=time_horizon,INDEX(U$7:U$507,time_horizon-$A446+1),0)</f>
        <v>0</v>
      </c>
      <c r="AH446" s="17" cm="1">
        <f t="array" ref="AH446">IF($A446&lt;=time_horizon,INDEX(V$7:V$507,time_horizon-$A446+1),0)</f>
        <v>0</v>
      </c>
      <c r="AI446" s="17" cm="1">
        <f t="array" ref="AI446">IF($A446&lt;=time_horizon,INDEX(W$7:W$507,time_horizon-$A446+1),0)</f>
        <v>0</v>
      </c>
      <c r="AJ446" s="17">
        <f t="shared" si="85"/>
        <v>8.0822163213617543E-2</v>
      </c>
    </row>
    <row r="447" spans="1:36" x14ac:dyDescent="0.2">
      <c r="A447" s="96">
        <v>440</v>
      </c>
      <c r="B447" s="3">
        <f>inventory[[#This Row],[Integrated_rad_forcing]]</f>
        <v>5.2140658289129478E-10</v>
      </c>
      <c r="C447" s="3">
        <f>inventory[[#This Row],[Temp_change]]</f>
        <v>2.2069489026015225E-13</v>
      </c>
      <c r="E447" s="118">
        <f>inventory[[#This Row],[CO2_net]]+inventory[[#This Row],[CH4_net]]*GWP_CH4+inventory[[#This Row],[gas1_net]]*GWP_gas1+inventory[[#This Row],[gas2_net]]*GWP_gas2+inventory[[#This Row],[gas3_net]]*GWP_gas3</f>
        <v>4918.8111920297824</v>
      </c>
      <c r="F447" s="118">
        <f>inventory[[#This Row],[CO2_net]]+inventory[[#This Row],[CH4_net]]*GTP_CH4+inventory[[#This Row],[gas1_net]]*GTP_gas1+inventory[[#This Row],[gas2_net]]*GTP_gas2+inventory[[#This Row],[gas3_net]]*GTP_gas3</f>
        <v>2570.9331000621351</v>
      </c>
      <c r="G447" s="199">
        <f t="shared" si="86"/>
        <v>1787.5857059122052</v>
      </c>
      <c r="H447" s="200">
        <f t="shared" si="87"/>
        <v>442.28276791094078</v>
      </c>
      <c r="I447" s="201">
        <f t="shared" si="88"/>
        <v>5685.3262665615048</v>
      </c>
      <c r="J447" s="201">
        <f t="shared" si="89"/>
        <v>403.80772393277482</v>
      </c>
      <c r="K447" s="199">
        <f>K446+(inventory[[#This Row],[CO2_flux]]*Z447+inventory[[#This Row],[CH4_flux]]*AA447+inventory[[#This Row],[Gas1_flux]]*AB447+inventory[[#This Row],[Gas2_flux]]*AC447+inventory[[#This Row],[Gas3_flux]]*AD447+inventory[[#This Row],[Other_radfor]])/AGWP_CO2</f>
        <v>217.55715512859908</v>
      </c>
      <c r="L447" s="201">
        <f>L446+(inventory[[#This Row],[CO2_flux]]*AE447+inventory[[#This Row],[CH4_flux]]*AF447+inventory[[#This Row],[Gas1_flux]]*AG447+inventory[[#This Row],[Gas2_flux]]*AH447+inventory[[#This Row],[Gas3_flux]]*AI447+inventory[[#This Row],[Other_radfor]]*AJ447)/AGTP_CO2</f>
        <v>312.57320143698166</v>
      </c>
      <c r="N447" s="16">
        <v>2.9168200504558239E-13</v>
      </c>
      <c r="O447" s="16">
        <v>2.6186858666653642E-12</v>
      </c>
      <c r="P447" s="16">
        <f t="shared" si="80"/>
        <v>4.2039585671244482E-11</v>
      </c>
      <c r="Q447" s="16">
        <f t="shared" ref="Q447:R466" si="92">A_gas2*life_gas2*(1-EXP(-$A447/life_gas2))</f>
        <v>-3.5199999999999995E-12</v>
      </c>
      <c r="R447" s="182">
        <f t="shared" si="92"/>
        <v>-3.5199999999999995E-12</v>
      </c>
      <c r="S447" s="16">
        <v>4.9899047910587365E-16</v>
      </c>
      <c r="T447" s="16">
        <v>9.6605000668204865E-16</v>
      </c>
      <c r="U447" s="24">
        <f t="shared" si="81"/>
        <v>2.6607785401831701E-14</v>
      </c>
      <c r="V447" s="24">
        <f t="shared" si="82"/>
        <v>-1.2592632064635161E-15</v>
      </c>
      <c r="W447" s="24">
        <f t="shared" si="83"/>
        <v>6.4681996590907279E-15</v>
      </c>
      <c r="Y447" s="16">
        <f t="shared" si="84"/>
        <v>0</v>
      </c>
      <c r="Z447" s="187" cm="1">
        <f t="array" ref="Z447">IF($A447&lt;=time_horizon,INDEX(N$7:N$507,time_horizon-$A447+1),0)</f>
        <v>0</v>
      </c>
      <c r="AA447" s="184" cm="1">
        <f t="array" ref="AA447">IF($A447&lt;=time_horizon,INDEX(O$7:O$507,time_horizon-$A447+1),0)</f>
        <v>0</v>
      </c>
      <c r="AB447" s="184" cm="1">
        <f t="array" ref="AB447">IF($A447&lt;=time_horizon,INDEX(P$7:P$507,time_horizon-$A447+1),0)</f>
        <v>0</v>
      </c>
      <c r="AC447" s="184" cm="1">
        <f t="array" ref="AC447">IF($A447&lt;=time_horizon,INDEX(Q$7:Q$507,time_horizon-$A447+1),0)</f>
        <v>0</v>
      </c>
      <c r="AD447" s="185" cm="1">
        <f t="array" ref="AD447">IF($A447&lt;=time_horizon,INDEX(R$7:R$507,time_horizon-$A447+1),0)</f>
        <v>0</v>
      </c>
      <c r="AE447" s="17" cm="1">
        <f t="array" ref="AE447">IF($A447&lt;=time_horizon,INDEX(S$7:S$507,time_horizon-$A447+1),0)</f>
        <v>0</v>
      </c>
      <c r="AF447" s="17" cm="1">
        <f t="array" ref="AF447">IF($A447&lt;=time_horizon,INDEX(T$7:T$507,time_horizon-$A447+1),0)</f>
        <v>0</v>
      </c>
      <c r="AG447" s="17" cm="1">
        <f t="array" ref="AG447">IF($A447&lt;=time_horizon,INDEX(U$7:U$507,time_horizon-$A447+1),0)</f>
        <v>0</v>
      </c>
      <c r="AH447" s="17" cm="1">
        <f t="array" ref="AH447">IF($A447&lt;=time_horizon,INDEX(V$7:V$507,time_horizon-$A447+1),0)</f>
        <v>0</v>
      </c>
      <c r="AI447" s="17" cm="1">
        <f t="array" ref="AI447">IF($A447&lt;=time_horizon,INDEX(W$7:W$507,time_horizon-$A447+1),0)</f>
        <v>0</v>
      </c>
      <c r="AJ447" s="17">
        <f t="shared" si="85"/>
        <v>8.0822163213617543E-2</v>
      </c>
    </row>
    <row r="448" spans="1:36" x14ac:dyDescent="0.2">
      <c r="A448" s="96">
        <v>441</v>
      </c>
      <c r="B448" s="3">
        <f>inventory[[#This Row],[Integrated_rad_forcing]]</f>
        <v>5.214177587157505E-10</v>
      </c>
      <c r="C448" s="3">
        <f>inventory[[#This Row],[Temp_change]]</f>
        <v>2.2012359532859428E-13</v>
      </c>
      <c r="E448" s="118">
        <f>inventory[[#This Row],[CO2_net]]+inventory[[#This Row],[CH4_net]]*GWP_CH4+inventory[[#This Row],[gas1_net]]*GWP_gas1+inventory[[#This Row],[gas2_net]]*GWP_gas2+inventory[[#This Row],[gas3_net]]*GWP_gas3</f>
        <v>4918.8111920297824</v>
      </c>
      <c r="F448" s="118">
        <f>inventory[[#This Row],[CO2_net]]+inventory[[#This Row],[CH4_net]]*GTP_CH4+inventory[[#This Row],[gas1_net]]*GTP_gas1+inventory[[#This Row],[gas2_net]]*GTP_gas2+inventory[[#This Row],[gas3_net]]*GTP_gas3</f>
        <v>2570.9331000621351</v>
      </c>
      <c r="G448" s="199">
        <f t="shared" si="86"/>
        <v>1784.509517250526</v>
      </c>
      <c r="H448" s="200">
        <f t="shared" si="87"/>
        <v>441.23191149516884</v>
      </c>
      <c r="I448" s="201">
        <f t="shared" si="88"/>
        <v>5685.4481257984489</v>
      </c>
      <c r="J448" s="201">
        <f t="shared" si="89"/>
        <v>402.76241968610731</v>
      </c>
      <c r="K448" s="199">
        <f>K447+(inventory[[#This Row],[CO2_flux]]*Z448+inventory[[#This Row],[CH4_flux]]*AA448+inventory[[#This Row],[Gas1_flux]]*AB448+inventory[[#This Row],[Gas2_flux]]*AC448+inventory[[#This Row],[Gas3_flux]]*AD448+inventory[[#This Row],[Other_radfor]])/AGWP_CO2</f>
        <v>217.55715512859908</v>
      </c>
      <c r="L448" s="201">
        <f>L447+(inventory[[#This Row],[CO2_flux]]*AE448+inventory[[#This Row],[CH4_flux]]*AF448+inventory[[#This Row],[Gas1_flux]]*AG448+inventory[[#This Row],[Gas2_flux]]*AH448+inventory[[#This Row],[Gas3_flux]]*AI448+inventory[[#This Row],[Other_radfor]]*AJ448)/AGTP_CO2</f>
        <v>312.57320143698166</v>
      </c>
      <c r="N448" s="16">
        <v>2.9219107753435927E-13</v>
      </c>
      <c r="O448" s="16">
        <v>2.6186858666653642E-12</v>
      </c>
      <c r="P448" s="16">
        <f t="shared" si="80"/>
        <v>4.2048948848758627E-11</v>
      </c>
      <c r="Q448" s="16">
        <f t="shared" si="92"/>
        <v>-3.5199999999999995E-12</v>
      </c>
      <c r="R448" s="182">
        <f t="shared" si="92"/>
        <v>-3.5199999999999995E-12</v>
      </c>
      <c r="S448" s="16">
        <v>4.9888412327811532E-16</v>
      </c>
      <c r="T448" s="16">
        <v>9.6369378832303376E-16</v>
      </c>
      <c r="U448" s="24">
        <f t="shared" si="81"/>
        <v>2.6515764304219316E-14</v>
      </c>
      <c r="V448" s="24">
        <f t="shared" si="82"/>
        <v>-1.2561918343136656E-15</v>
      </c>
      <c r="W448" s="24">
        <f t="shared" si="83"/>
        <v>6.4521378315376425E-15</v>
      </c>
      <c r="Y448" s="16">
        <f t="shared" si="84"/>
        <v>0</v>
      </c>
      <c r="Z448" s="187" cm="1">
        <f t="array" ref="Z448">IF($A448&lt;=time_horizon,INDEX(N$7:N$507,time_horizon-$A448+1),0)</f>
        <v>0</v>
      </c>
      <c r="AA448" s="184" cm="1">
        <f t="array" ref="AA448">IF($A448&lt;=time_horizon,INDEX(O$7:O$507,time_horizon-$A448+1),0)</f>
        <v>0</v>
      </c>
      <c r="AB448" s="184" cm="1">
        <f t="array" ref="AB448">IF($A448&lt;=time_horizon,INDEX(P$7:P$507,time_horizon-$A448+1),0)</f>
        <v>0</v>
      </c>
      <c r="AC448" s="184" cm="1">
        <f t="array" ref="AC448">IF($A448&lt;=time_horizon,INDEX(Q$7:Q$507,time_horizon-$A448+1),0)</f>
        <v>0</v>
      </c>
      <c r="AD448" s="185" cm="1">
        <f t="array" ref="AD448">IF($A448&lt;=time_horizon,INDEX(R$7:R$507,time_horizon-$A448+1),0)</f>
        <v>0</v>
      </c>
      <c r="AE448" s="17" cm="1">
        <f t="array" ref="AE448">IF($A448&lt;=time_horizon,INDEX(S$7:S$507,time_horizon-$A448+1),0)</f>
        <v>0</v>
      </c>
      <c r="AF448" s="17" cm="1">
        <f t="array" ref="AF448">IF($A448&lt;=time_horizon,INDEX(T$7:T$507,time_horizon-$A448+1),0)</f>
        <v>0</v>
      </c>
      <c r="AG448" s="17" cm="1">
        <f t="array" ref="AG448">IF($A448&lt;=time_horizon,INDEX(U$7:U$507,time_horizon-$A448+1),0)</f>
        <v>0</v>
      </c>
      <c r="AH448" s="17" cm="1">
        <f t="array" ref="AH448">IF($A448&lt;=time_horizon,INDEX(V$7:V$507,time_horizon-$A448+1),0)</f>
        <v>0</v>
      </c>
      <c r="AI448" s="17" cm="1">
        <f t="array" ref="AI448">IF($A448&lt;=time_horizon,INDEX(W$7:W$507,time_horizon-$A448+1),0)</f>
        <v>0</v>
      </c>
      <c r="AJ448" s="17">
        <f t="shared" si="85"/>
        <v>8.0822163213617543E-2</v>
      </c>
    </row>
    <row r="449" spans="1:36" x14ac:dyDescent="0.2">
      <c r="A449" s="96">
        <v>442</v>
      </c>
      <c r="B449" s="3">
        <f>inventory[[#This Row],[Integrated_rad_forcing]]</f>
        <v>5.2142884355551306E-10</v>
      </c>
      <c r="C449" s="3">
        <f>inventory[[#This Row],[Temp_change]]</f>
        <v>2.1955410383558793E-13</v>
      </c>
      <c r="E449" s="118">
        <f>inventory[[#This Row],[CO2_net]]+inventory[[#This Row],[CH4_net]]*GWP_CH4+inventory[[#This Row],[gas1_net]]*GWP_gas1+inventory[[#This Row],[gas2_net]]*GWP_gas2+inventory[[#This Row],[gas3_net]]*GWP_gas3</f>
        <v>4918.8111920297824</v>
      </c>
      <c r="F449" s="118">
        <f>inventory[[#This Row],[CO2_net]]+inventory[[#This Row],[CH4_net]]*GTP_CH4+inventory[[#This Row],[gas1_net]]*GTP_gas1+inventory[[#This Row],[gas2_net]]*GTP_gas2+inventory[[#This Row],[gas3_net]]*GTP_gas3</f>
        <v>2570.9331000621351</v>
      </c>
      <c r="G449" s="199">
        <f t="shared" si="86"/>
        <v>1781.4456979104293</v>
      </c>
      <c r="H449" s="200">
        <f t="shared" si="87"/>
        <v>440.18427540994315</v>
      </c>
      <c r="I449" s="201">
        <f t="shared" si="88"/>
        <v>5685.5689929541968</v>
      </c>
      <c r="J449" s="201">
        <f t="shared" si="89"/>
        <v>401.7204152096154</v>
      </c>
      <c r="K449" s="199">
        <f>K448+(inventory[[#This Row],[CO2_flux]]*Z449+inventory[[#This Row],[CH4_flux]]*AA449+inventory[[#This Row],[Gas1_flux]]*AB449+inventory[[#This Row],[Gas2_flux]]*AC449+inventory[[#This Row],[Gas3_flux]]*AD449+inventory[[#This Row],[Other_radfor]])/AGWP_CO2</f>
        <v>217.55715512859908</v>
      </c>
      <c r="L449" s="201">
        <f>L448+(inventory[[#This Row],[CO2_flux]]*AE449+inventory[[#This Row],[CH4_flux]]*AF449+inventory[[#This Row],[Gas1_flux]]*AG449+inventory[[#This Row],[Gas2_flux]]*AH449+inventory[[#This Row],[Gas3_flux]]*AI449+inventory[[#This Row],[Other_radfor]]*AJ449)/AGTP_CO2</f>
        <v>312.57320143698166</v>
      </c>
      <c r="N449" s="16">
        <v>2.9269982473624092E-13</v>
      </c>
      <c r="O449" s="16">
        <v>2.6186858666653642E-12</v>
      </c>
      <c r="P449" s="16">
        <f t="shared" si="80"/>
        <v>4.2058234963520169E-11</v>
      </c>
      <c r="Q449" s="16">
        <f t="shared" si="92"/>
        <v>-3.5199999999999995E-12</v>
      </c>
      <c r="R449" s="182">
        <f t="shared" si="92"/>
        <v>-3.5199999999999995E-12</v>
      </c>
      <c r="S449" s="16">
        <v>4.9877770765690671E-16</v>
      </c>
      <c r="T449" s="16">
        <v>9.6134331683521365E-16</v>
      </c>
      <c r="U449" s="24">
        <f t="shared" si="81"/>
        <v>2.6424190890489293E-14</v>
      </c>
      <c r="V449" s="24">
        <f t="shared" si="82"/>
        <v>-1.2531279533116819E-15</v>
      </c>
      <c r="W449" s="24">
        <f t="shared" si="83"/>
        <v>6.4361214588690968E-15</v>
      </c>
      <c r="Y449" s="16">
        <f t="shared" si="84"/>
        <v>0</v>
      </c>
      <c r="Z449" s="187" cm="1">
        <f t="array" ref="Z449">IF($A449&lt;=time_horizon,INDEX(N$7:N$507,time_horizon-$A449+1),0)</f>
        <v>0</v>
      </c>
      <c r="AA449" s="184" cm="1">
        <f t="array" ref="AA449">IF($A449&lt;=time_horizon,INDEX(O$7:O$507,time_horizon-$A449+1),0)</f>
        <v>0</v>
      </c>
      <c r="AB449" s="184" cm="1">
        <f t="array" ref="AB449">IF($A449&lt;=time_horizon,INDEX(P$7:P$507,time_horizon-$A449+1),0)</f>
        <v>0</v>
      </c>
      <c r="AC449" s="184" cm="1">
        <f t="array" ref="AC449">IF($A449&lt;=time_horizon,INDEX(Q$7:Q$507,time_horizon-$A449+1),0)</f>
        <v>0</v>
      </c>
      <c r="AD449" s="185" cm="1">
        <f t="array" ref="AD449">IF($A449&lt;=time_horizon,INDEX(R$7:R$507,time_horizon-$A449+1),0)</f>
        <v>0</v>
      </c>
      <c r="AE449" s="17" cm="1">
        <f t="array" ref="AE449">IF($A449&lt;=time_horizon,INDEX(S$7:S$507,time_horizon-$A449+1),0)</f>
        <v>0</v>
      </c>
      <c r="AF449" s="17" cm="1">
        <f t="array" ref="AF449">IF($A449&lt;=time_horizon,INDEX(T$7:T$507,time_horizon-$A449+1),0)</f>
        <v>0</v>
      </c>
      <c r="AG449" s="17" cm="1">
        <f t="array" ref="AG449">IF($A449&lt;=time_horizon,INDEX(U$7:U$507,time_horizon-$A449+1),0)</f>
        <v>0</v>
      </c>
      <c r="AH449" s="17" cm="1">
        <f t="array" ref="AH449">IF($A449&lt;=time_horizon,INDEX(V$7:V$507,time_horizon-$A449+1),0)</f>
        <v>0</v>
      </c>
      <c r="AI449" s="17" cm="1">
        <f t="array" ref="AI449">IF($A449&lt;=time_horizon,INDEX(W$7:W$507,time_horizon-$A449+1),0)</f>
        <v>0</v>
      </c>
      <c r="AJ449" s="17">
        <f t="shared" si="85"/>
        <v>8.0822163213617543E-2</v>
      </c>
    </row>
    <row r="450" spans="1:36" x14ac:dyDescent="0.2">
      <c r="A450" s="96">
        <v>443</v>
      </c>
      <c r="B450" s="3">
        <f>inventory[[#This Row],[Integrated_rad_forcing]]</f>
        <v>5.2143983833549343E-10</v>
      </c>
      <c r="C450" s="3">
        <f>inventory[[#This Row],[Temp_change]]</f>
        <v>2.1898640542479606E-13</v>
      </c>
      <c r="E450" s="118">
        <f>inventory[[#This Row],[CO2_net]]+inventory[[#This Row],[CH4_net]]*GWP_CH4+inventory[[#This Row],[gas1_net]]*GWP_gas1+inventory[[#This Row],[gas2_net]]*GWP_gas2+inventory[[#This Row],[gas3_net]]*GWP_gas3</f>
        <v>4918.8111920297824</v>
      </c>
      <c r="F450" s="118">
        <f>inventory[[#This Row],[CO2_net]]+inventory[[#This Row],[CH4_net]]*GTP_CH4+inventory[[#This Row],[gas1_net]]*GTP_gas1+inventory[[#This Row],[gas2_net]]*GTP_gas2+inventory[[#This Row],[gas3_net]]*GTP_gas3</f>
        <v>2570.9331000621351</v>
      </c>
      <c r="G450" s="199">
        <f t="shared" si="86"/>
        <v>1778.3941714554617</v>
      </c>
      <c r="H450" s="200">
        <f t="shared" si="87"/>
        <v>439.13983976432166</v>
      </c>
      <c r="I450" s="201">
        <f t="shared" si="88"/>
        <v>5685.6888781138186</v>
      </c>
      <c r="J450" s="201">
        <f t="shared" si="89"/>
        <v>400.68169155420185</v>
      </c>
      <c r="K450" s="199">
        <f>K449+(inventory[[#This Row],[CO2_flux]]*Z450+inventory[[#This Row],[CH4_flux]]*AA450+inventory[[#This Row],[Gas1_flux]]*AB450+inventory[[#This Row],[Gas2_flux]]*AC450+inventory[[#This Row],[Gas3_flux]]*AD450+inventory[[#This Row],[Other_radfor]])/AGWP_CO2</f>
        <v>217.55715512859908</v>
      </c>
      <c r="L450" s="201">
        <f>L449+(inventory[[#This Row],[CO2_flux]]*AE450+inventory[[#This Row],[CH4_flux]]*AF450+inventory[[#This Row],[Gas1_flux]]*AG450+inventory[[#This Row],[Gas2_flux]]*AH450+inventory[[#This Row],[Gas3_flux]]*AI450+inventory[[#This Row],[Other_radfor]]*AJ450)/AGTP_CO2</f>
        <v>312.57320143698166</v>
      </c>
      <c r="N450" s="16">
        <v>2.9320824747684596E-13</v>
      </c>
      <c r="O450" s="16">
        <v>2.6186858666653642E-12</v>
      </c>
      <c r="P450" s="16">
        <f t="shared" si="80"/>
        <v>4.2067444649786859E-11</v>
      </c>
      <c r="Q450" s="16">
        <f t="shared" si="92"/>
        <v>-3.5199999999999995E-12</v>
      </c>
      <c r="R450" s="182">
        <f t="shared" si="92"/>
        <v>-3.5199999999999995E-12</v>
      </c>
      <c r="S450" s="16">
        <v>4.9867123315962878E-16</v>
      </c>
      <c r="T450" s="16">
        <v>9.589985782018364E-16</v>
      </c>
      <c r="U450" s="24">
        <f t="shared" si="81"/>
        <v>2.6333062231355556E-14</v>
      </c>
      <c r="V450" s="24">
        <f t="shared" si="82"/>
        <v>-1.2500715451864819E-15</v>
      </c>
      <c r="W450" s="24">
        <f t="shared" si="83"/>
        <v>6.4201502922094865E-15</v>
      </c>
      <c r="Y450" s="16">
        <f t="shared" si="84"/>
        <v>0</v>
      </c>
      <c r="Z450" s="187" cm="1">
        <f t="array" ref="Z450">IF($A450&lt;=time_horizon,INDEX(N$7:N$507,time_horizon-$A450+1),0)</f>
        <v>0</v>
      </c>
      <c r="AA450" s="184" cm="1">
        <f t="array" ref="AA450">IF($A450&lt;=time_horizon,INDEX(O$7:O$507,time_horizon-$A450+1),0)</f>
        <v>0</v>
      </c>
      <c r="AB450" s="184" cm="1">
        <f t="array" ref="AB450">IF($A450&lt;=time_horizon,INDEX(P$7:P$507,time_horizon-$A450+1),0)</f>
        <v>0</v>
      </c>
      <c r="AC450" s="184" cm="1">
        <f t="array" ref="AC450">IF($A450&lt;=time_horizon,INDEX(Q$7:Q$507,time_horizon-$A450+1),0)</f>
        <v>0</v>
      </c>
      <c r="AD450" s="185" cm="1">
        <f t="array" ref="AD450">IF($A450&lt;=time_horizon,INDEX(R$7:R$507,time_horizon-$A450+1),0)</f>
        <v>0</v>
      </c>
      <c r="AE450" s="17" cm="1">
        <f t="array" ref="AE450">IF($A450&lt;=time_horizon,INDEX(S$7:S$507,time_horizon-$A450+1),0)</f>
        <v>0</v>
      </c>
      <c r="AF450" s="17" cm="1">
        <f t="array" ref="AF450">IF($A450&lt;=time_horizon,INDEX(T$7:T$507,time_horizon-$A450+1),0)</f>
        <v>0</v>
      </c>
      <c r="AG450" s="17" cm="1">
        <f t="array" ref="AG450">IF($A450&lt;=time_horizon,INDEX(U$7:U$507,time_horizon-$A450+1),0)</f>
        <v>0</v>
      </c>
      <c r="AH450" s="17" cm="1">
        <f t="array" ref="AH450">IF($A450&lt;=time_horizon,INDEX(V$7:V$507,time_horizon-$A450+1),0)</f>
        <v>0</v>
      </c>
      <c r="AI450" s="17" cm="1">
        <f t="array" ref="AI450">IF($A450&lt;=time_horizon,INDEX(W$7:W$507,time_horizon-$A450+1),0)</f>
        <v>0</v>
      </c>
      <c r="AJ450" s="17">
        <f t="shared" si="85"/>
        <v>8.0822163213617543E-2</v>
      </c>
    </row>
    <row r="451" spans="1:36" x14ac:dyDescent="0.2">
      <c r="A451" s="96">
        <v>444</v>
      </c>
      <c r="B451" s="3">
        <f>inventory[[#This Row],[Integrated_rad_forcing]]</f>
        <v>5.214507439690329E-10</v>
      </c>
      <c r="C451" s="3">
        <f>inventory[[#This Row],[Temp_change]]</f>
        <v>2.1842048987085513E-13</v>
      </c>
      <c r="E451" s="118">
        <f>inventory[[#This Row],[CO2_net]]+inventory[[#This Row],[CH4_net]]*GWP_CH4+inventory[[#This Row],[gas1_net]]*GWP_gas1+inventory[[#This Row],[gas2_net]]*GWP_gas2+inventory[[#This Row],[gas3_net]]*GWP_gas3</f>
        <v>4918.8111920297824</v>
      </c>
      <c r="F451" s="118">
        <f>inventory[[#This Row],[CO2_net]]+inventory[[#This Row],[CH4_net]]*GTP_CH4+inventory[[#This Row],[gas1_net]]*GTP_gas1+inventory[[#This Row],[gas2_net]]*GTP_gas2+inventory[[#This Row],[gas3_net]]*GTP_gas3</f>
        <v>2570.9331000621351</v>
      </c>
      <c r="G451" s="199">
        <f t="shared" si="86"/>
        <v>1775.3548620679983</v>
      </c>
      <c r="H451" s="200">
        <f t="shared" si="87"/>
        <v>438.09858492585454</v>
      </c>
      <c r="I451" s="201">
        <f t="shared" si="88"/>
        <v>5685.807791236226</v>
      </c>
      <c r="J451" s="201">
        <f t="shared" si="89"/>
        <v>399.64623001041321</v>
      </c>
      <c r="K451" s="199">
        <f>K450+(inventory[[#This Row],[CO2_flux]]*Z451+inventory[[#This Row],[CH4_flux]]*AA451+inventory[[#This Row],[Gas1_flux]]*AB451+inventory[[#This Row],[Gas2_flux]]*AC451+inventory[[#This Row],[Gas3_flux]]*AD451+inventory[[#This Row],[Other_radfor]])/AGWP_CO2</f>
        <v>217.55715512859908</v>
      </c>
      <c r="L451" s="201">
        <f>L450+(inventory[[#This Row],[CO2_flux]]*AE451+inventory[[#This Row],[CH4_flux]]*AF451+inventory[[#This Row],[Gas1_flux]]*AG451+inventory[[#This Row],[Gas2_flux]]*AH451+inventory[[#This Row],[Gas3_flux]]*AI451+inventory[[#This Row],[Other_radfor]]*AJ451)/AGTP_CO2</f>
        <v>312.57320143698166</v>
      </c>
      <c r="N451" s="16">
        <v>2.9371634657965113E-13</v>
      </c>
      <c r="O451" s="16">
        <v>2.6186858666653642E-12</v>
      </c>
      <c r="P451" s="16">
        <f t="shared" si="80"/>
        <v>4.2076578536596232E-11</v>
      </c>
      <c r="Q451" s="16">
        <f t="shared" si="92"/>
        <v>-3.5199999999999995E-12</v>
      </c>
      <c r="R451" s="182">
        <f t="shared" si="92"/>
        <v>-3.5199999999999995E-12</v>
      </c>
      <c r="S451" s="16">
        <v>4.9856470070046322E-16</v>
      </c>
      <c r="T451" s="16">
        <v>9.5665955844033712E-16</v>
      </c>
      <c r="U451" s="24">
        <f t="shared" si="81"/>
        <v>2.6242375419798959E-14</v>
      </c>
      <c r="V451" s="24">
        <f t="shared" si="82"/>
        <v>-1.2470225917115456E-15</v>
      </c>
      <c r="W451" s="24">
        <f t="shared" si="83"/>
        <v>6.4042240863232753E-15</v>
      </c>
      <c r="Y451" s="16">
        <f t="shared" si="84"/>
        <v>0</v>
      </c>
      <c r="Z451" s="187" cm="1">
        <f t="array" ref="Z451">IF($A451&lt;=time_horizon,INDEX(N$7:N$507,time_horizon-$A451+1),0)</f>
        <v>0</v>
      </c>
      <c r="AA451" s="184" cm="1">
        <f t="array" ref="AA451">IF($A451&lt;=time_horizon,INDEX(O$7:O$507,time_horizon-$A451+1),0)</f>
        <v>0</v>
      </c>
      <c r="AB451" s="184" cm="1">
        <f t="array" ref="AB451">IF($A451&lt;=time_horizon,INDEX(P$7:P$507,time_horizon-$A451+1),0)</f>
        <v>0</v>
      </c>
      <c r="AC451" s="184" cm="1">
        <f t="array" ref="AC451">IF($A451&lt;=time_horizon,INDEX(Q$7:Q$507,time_horizon-$A451+1),0)</f>
        <v>0</v>
      </c>
      <c r="AD451" s="185" cm="1">
        <f t="array" ref="AD451">IF($A451&lt;=time_horizon,INDEX(R$7:R$507,time_horizon-$A451+1),0)</f>
        <v>0</v>
      </c>
      <c r="AE451" s="17" cm="1">
        <f t="array" ref="AE451">IF($A451&lt;=time_horizon,INDEX(S$7:S$507,time_horizon-$A451+1),0)</f>
        <v>0</v>
      </c>
      <c r="AF451" s="17" cm="1">
        <f t="array" ref="AF451">IF($A451&lt;=time_horizon,INDEX(T$7:T$507,time_horizon-$A451+1),0)</f>
        <v>0</v>
      </c>
      <c r="AG451" s="17" cm="1">
        <f t="array" ref="AG451">IF($A451&lt;=time_horizon,INDEX(U$7:U$507,time_horizon-$A451+1),0)</f>
        <v>0</v>
      </c>
      <c r="AH451" s="17" cm="1">
        <f t="array" ref="AH451">IF($A451&lt;=time_horizon,INDEX(V$7:V$507,time_horizon-$A451+1),0)</f>
        <v>0</v>
      </c>
      <c r="AI451" s="17" cm="1">
        <f t="array" ref="AI451">IF($A451&lt;=time_horizon,INDEX(W$7:W$507,time_horizon-$A451+1),0)</f>
        <v>0</v>
      </c>
      <c r="AJ451" s="17">
        <f t="shared" si="85"/>
        <v>8.0822163213617543E-2</v>
      </c>
    </row>
    <row r="452" spans="1:36" x14ac:dyDescent="0.2">
      <c r="A452" s="96">
        <v>445</v>
      </c>
      <c r="B452" s="3">
        <f>inventory[[#This Row],[Integrated_rad_forcing]]</f>
        <v>5.2146156135808663E-10</v>
      </c>
      <c r="C452" s="3">
        <f>inventory[[#This Row],[Temp_change]]</f>
        <v>2.1785634707694027E-13</v>
      </c>
      <c r="E452" s="118">
        <f>inventory[[#This Row],[CO2_net]]+inventory[[#This Row],[CH4_net]]*GWP_CH4+inventory[[#This Row],[gas1_net]]*GWP_gas1+inventory[[#This Row],[gas2_net]]*GWP_gas2+inventory[[#This Row],[gas3_net]]*GWP_gas3</f>
        <v>4918.8111920297824</v>
      </c>
      <c r="F452" s="118">
        <f>inventory[[#This Row],[CO2_net]]+inventory[[#This Row],[CH4_net]]*GTP_CH4+inventory[[#This Row],[gas1_net]]*GTP_gas1+inventory[[#This Row],[gas2_net]]*GTP_gas2+inventory[[#This Row],[gas3_net]]*GTP_gas3</f>
        <v>2570.9331000621351</v>
      </c>
      <c r="G452" s="199">
        <f t="shared" si="86"/>
        <v>1772.327694543191</v>
      </c>
      <c r="H452" s="200">
        <f t="shared" si="87"/>
        <v>437.06049151587422</v>
      </c>
      <c r="I452" s="201">
        <f t="shared" si="88"/>
        <v>5685.9257421561815</v>
      </c>
      <c r="J452" s="201">
        <f t="shared" si="89"/>
        <v>398.61401210398452</v>
      </c>
      <c r="K452" s="199">
        <f>K451+(inventory[[#This Row],[CO2_flux]]*Z452+inventory[[#This Row],[CH4_flux]]*AA452+inventory[[#This Row],[Gas1_flux]]*AB452+inventory[[#This Row],[Gas2_flux]]*AC452+inventory[[#This Row],[Gas3_flux]]*AD452+inventory[[#This Row],[Other_radfor]])/AGWP_CO2</f>
        <v>217.55715512859908</v>
      </c>
      <c r="L452" s="201">
        <f>L451+(inventory[[#This Row],[CO2_flux]]*AE452+inventory[[#This Row],[CH4_flux]]*AF452+inventory[[#This Row],[Gas1_flux]]*AG452+inventory[[#This Row],[Gas2_flux]]*AH452+inventory[[#This Row],[Gas3_flux]]*AI452+inventory[[#This Row],[Other_radfor]]*AJ452)/AGTP_CO2</f>
        <v>312.57320143698166</v>
      </c>
      <c r="N452" s="16">
        <v>2.9422412286599791E-13</v>
      </c>
      <c r="O452" s="16">
        <v>2.6186858666653642E-12</v>
      </c>
      <c r="P452" s="16">
        <f t="shared" si="80"/>
        <v>4.2085637247808612E-11</v>
      </c>
      <c r="Q452" s="16">
        <f t="shared" si="92"/>
        <v>-3.5199999999999995E-12</v>
      </c>
      <c r="R452" s="182">
        <f t="shared" si="92"/>
        <v>-3.5199999999999995E-12</v>
      </c>
      <c r="S452" s="16">
        <v>4.9845811119037657E-16</v>
      </c>
      <c r="T452" s="16">
        <v>9.5432624360225439E-16</v>
      </c>
      <c r="U452" s="24">
        <f t="shared" si="81"/>
        <v>2.6152127570888549E-14</v>
      </c>
      <c r="V452" s="24">
        <f t="shared" si="82"/>
        <v>-1.2439810747048084E-15</v>
      </c>
      <c r="W452" s="24">
        <f t="shared" si="83"/>
        <v>6.3883425995394759E-15</v>
      </c>
      <c r="Y452" s="16">
        <f t="shared" si="84"/>
        <v>0</v>
      </c>
      <c r="Z452" s="187" cm="1">
        <f t="array" ref="Z452">IF($A452&lt;=time_horizon,INDEX(N$7:N$507,time_horizon-$A452+1),0)</f>
        <v>0</v>
      </c>
      <c r="AA452" s="184" cm="1">
        <f t="array" ref="AA452">IF($A452&lt;=time_horizon,INDEX(O$7:O$507,time_horizon-$A452+1),0)</f>
        <v>0</v>
      </c>
      <c r="AB452" s="184" cm="1">
        <f t="array" ref="AB452">IF($A452&lt;=time_horizon,INDEX(P$7:P$507,time_horizon-$A452+1),0)</f>
        <v>0</v>
      </c>
      <c r="AC452" s="184" cm="1">
        <f t="array" ref="AC452">IF($A452&lt;=time_horizon,INDEX(Q$7:Q$507,time_horizon-$A452+1),0)</f>
        <v>0</v>
      </c>
      <c r="AD452" s="185" cm="1">
        <f t="array" ref="AD452">IF($A452&lt;=time_horizon,INDEX(R$7:R$507,time_horizon-$A452+1),0)</f>
        <v>0</v>
      </c>
      <c r="AE452" s="17" cm="1">
        <f t="array" ref="AE452">IF($A452&lt;=time_horizon,INDEX(S$7:S$507,time_horizon-$A452+1),0)</f>
        <v>0</v>
      </c>
      <c r="AF452" s="17" cm="1">
        <f t="array" ref="AF452">IF($A452&lt;=time_horizon,INDEX(T$7:T$507,time_horizon-$A452+1),0)</f>
        <v>0</v>
      </c>
      <c r="AG452" s="17" cm="1">
        <f t="array" ref="AG452">IF($A452&lt;=time_horizon,INDEX(U$7:U$507,time_horizon-$A452+1),0)</f>
        <v>0</v>
      </c>
      <c r="AH452" s="17" cm="1">
        <f t="array" ref="AH452">IF($A452&lt;=time_horizon,INDEX(V$7:V$507,time_horizon-$A452+1),0)</f>
        <v>0</v>
      </c>
      <c r="AI452" s="17" cm="1">
        <f t="array" ref="AI452">IF($A452&lt;=time_horizon,INDEX(W$7:W$507,time_horizon-$A452+1),0)</f>
        <v>0</v>
      </c>
      <c r="AJ452" s="17">
        <f t="shared" si="85"/>
        <v>8.0822163213617543E-2</v>
      </c>
    </row>
    <row r="453" spans="1:36" x14ac:dyDescent="0.2">
      <c r="A453" s="96">
        <v>446</v>
      </c>
      <c r="B453" s="3">
        <f>inventory[[#This Row],[Integrated_rad_forcing]]</f>
        <v>5.2147229139340138E-10</v>
      </c>
      <c r="C453" s="3">
        <f>inventory[[#This Row],[Temp_change]]</f>
        <v>2.1729396707238106E-13</v>
      </c>
      <c r="E453" s="118">
        <f>inventory[[#This Row],[CO2_net]]+inventory[[#This Row],[CH4_net]]*GWP_CH4+inventory[[#This Row],[gas1_net]]*GWP_gas1+inventory[[#This Row],[gas2_net]]*GWP_gas2+inventory[[#This Row],[gas3_net]]*GWP_gas3</f>
        <v>4918.8111920297824</v>
      </c>
      <c r="F453" s="118">
        <f>inventory[[#This Row],[CO2_net]]+inventory[[#This Row],[CH4_net]]*GTP_CH4+inventory[[#This Row],[gas1_net]]*GTP_gas1+inventory[[#This Row],[gas2_net]]*GTP_gas2+inventory[[#This Row],[gas3_net]]*GTP_gas3</f>
        <v>2570.9331000621351</v>
      </c>
      <c r="G453" s="199">
        <f t="shared" si="86"/>
        <v>1769.312594282974</v>
      </c>
      <c r="H453" s="200">
        <f t="shared" si="87"/>
        <v>436.02554040488275</v>
      </c>
      <c r="I453" s="201">
        <f t="shared" si="88"/>
        <v>5686.042740586231</v>
      </c>
      <c r="J453" s="201">
        <f t="shared" si="89"/>
        <v>397.58501959147702</v>
      </c>
      <c r="K453" s="199">
        <f>K452+(inventory[[#This Row],[CO2_flux]]*Z453+inventory[[#This Row],[CH4_flux]]*AA453+inventory[[#This Row],[Gas1_flux]]*AB453+inventory[[#This Row],[Gas2_flux]]*AC453+inventory[[#This Row],[Gas3_flux]]*AD453+inventory[[#This Row],[Other_radfor]])/AGWP_CO2</f>
        <v>217.55715512859908</v>
      </c>
      <c r="L453" s="201">
        <f>L452+(inventory[[#This Row],[CO2_flux]]*AE453+inventory[[#This Row],[CH4_flux]]*AF453+inventory[[#This Row],[Gas1_flux]]*AG453+inventory[[#This Row],[Gas2_flux]]*AH453+inventory[[#This Row],[Gas3_flux]]*AI453+inventory[[#This Row],[Other_radfor]]*AJ453)/AGTP_CO2</f>
        <v>312.57320143698166</v>
      </c>
      <c r="N453" s="16">
        <v>2.9473157715509938E-13</v>
      </c>
      <c r="O453" s="16">
        <v>2.6186858666653642E-12</v>
      </c>
      <c r="P453" s="16">
        <f t="shared" si="80"/>
        <v>4.2094621402149667E-11</v>
      </c>
      <c r="Q453" s="16">
        <f t="shared" si="92"/>
        <v>-3.5199999999999995E-12</v>
      </c>
      <c r="R453" s="182">
        <f t="shared" si="92"/>
        <v>-3.5199999999999995E-12</v>
      </c>
      <c r="S453" s="16">
        <v>4.9835146553710397E-16</v>
      </c>
      <c r="T453" s="16">
        <v>9.519986197731478E-16</v>
      </c>
      <c r="U453" s="24">
        <f t="shared" si="81"/>
        <v>2.6062315821604191E-14</v>
      </c>
      <c r="V453" s="24">
        <f t="shared" si="82"/>
        <v>-1.2409469760285519E-15</v>
      </c>
      <c r="W453" s="24">
        <f t="shared" si="83"/>
        <v>6.3725055936777523E-15</v>
      </c>
      <c r="Y453" s="16">
        <f t="shared" si="84"/>
        <v>0</v>
      </c>
      <c r="Z453" s="187" cm="1">
        <f t="array" ref="Z453">IF($A453&lt;=time_horizon,INDEX(N$7:N$507,time_horizon-$A453+1),0)</f>
        <v>0</v>
      </c>
      <c r="AA453" s="184" cm="1">
        <f t="array" ref="AA453">IF($A453&lt;=time_horizon,INDEX(O$7:O$507,time_horizon-$A453+1),0)</f>
        <v>0</v>
      </c>
      <c r="AB453" s="184" cm="1">
        <f t="array" ref="AB453">IF($A453&lt;=time_horizon,INDEX(P$7:P$507,time_horizon-$A453+1),0)</f>
        <v>0</v>
      </c>
      <c r="AC453" s="184" cm="1">
        <f t="array" ref="AC453">IF($A453&lt;=time_horizon,INDEX(Q$7:Q$507,time_horizon-$A453+1),0)</f>
        <v>0</v>
      </c>
      <c r="AD453" s="185" cm="1">
        <f t="array" ref="AD453">IF($A453&lt;=time_horizon,INDEX(R$7:R$507,time_horizon-$A453+1),0)</f>
        <v>0</v>
      </c>
      <c r="AE453" s="17" cm="1">
        <f t="array" ref="AE453">IF($A453&lt;=time_horizon,INDEX(S$7:S$507,time_horizon-$A453+1),0)</f>
        <v>0</v>
      </c>
      <c r="AF453" s="17" cm="1">
        <f t="array" ref="AF453">IF($A453&lt;=time_horizon,INDEX(T$7:T$507,time_horizon-$A453+1),0)</f>
        <v>0</v>
      </c>
      <c r="AG453" s="17" cm="1">
        <f t="array" ref="AG453">IF($A453&lt;=time_horizon,INDEX(U$7:U$507,time_horizon-$A453+1),0)</f>
        <v>0</v>
      </c>
      <c r="AH453" s="17" cm="1">
        <f t="array" ref="AH453">IF($A453&lt;=time_horizon,INDEX(V$7:V$507,time_horizon-$A453+1),0)</f>
        <v>0</v>
      </c>
      <c r="AI453" s="17" cm="1">
        <f t="array" ref="AI453">IF($A453&lt;=time_horizon,INDEX(W$7:W$507,time_horizon-$A453+1),0)</f>
        <v>0</v>
      </c>
      <c r="AJ453" s="17">
        <f t="shared" si="85"/>
        <v>8.0822163213617543E-2</v>
      </c>
    </row>
    <row r="454" spans="1:36" x14ac:dyDescent="0.2">
      <c r="A454" s="96">
        <v>447</v>
      </c>
      <c r="B454" s="3">
        <f>inventory[[#This Row],[Integrated_rad_forcing]]</f>
        <v>5.2148293495469231E-10</v>
      </c>
      <c r="C454" s="3">
        <f>inventory[[#This Row],[Temp_change]]</f>
        <v>2.1673334001032689E-13</v>
      </c>
      <c r="E454" s="118">
        <f>inventory[[#This Row],[CO2_net]]+inventory[[#This Row],[CH4_net]]*GWP_CH4+inventory[[#This Row],[gas1_net]]*GWP_gas1+inventory[[#This Row],[gas2_net]]*GWP_gas2+inventory[[#This Row],[gas3_net]]*GWP_gas3</f>
        <v>4918.8111920297824</v>
      </c>
      <c r="F454" s="118">
        <f>inventory[[#This Row],[CO2_net]]+inventory[[#This Row],[CH4_net]]*GTP_CH4+inventory[[#This Row],[gas1_net]]*GTP_gas1+inventory[[#This Row],[gas2_net]]*GTP_gas2+inventory[[#This Row],[gas3_net]]*GTP_gas3</f>
        <v>2570.9331000621351</v>
      </c>
      <c r="G454" s="199">
        <f t="shared" si="86"/>
        <v>1766.3094872901447</v>
      </c>
      <c r="H454" s="200">
        <f t="shared" si="87"/>
        <v>434.99371270803272</v>
      </c>
      <c r="I454" s="201">
        <f t="shared" si="88"/>
        <v>5686.1587961186369</v>
      </c>
      <c r="J454" s="201">
        <f t="shared" si="89"/>
        <v>396.55923445600632</v>
      </c>
      <c r="K454" s="199">
        <f>K453+(inventory[[#This Row],[CO2_flux]]*Z454+inventory[[#This Row],[CH4_flux]]*AA454+inventory[[#This Row],[Gas1_flux]]*AB454+inventory[[#This Row],[Gas2_flux]]*AC454+inventory[[#This Row],[Gas3_flux]]*AD454+inventory[[#This Row],[Other_radfor]])/AGWP_CO2</f>
        <v>217.55715512859908</v>
      </c>
      <c r="L454" s="201">
        <f>L453+(inventory[[#This Row],[CO2_flux]]*AE454+inventory[[#This Row],[CH4_flux]]*AF454+inventory[[#This Row],[Gas1_flux]]*AG454+inventory[[#This Row],[Gas2_flux]]*AH454+inventory[[#This Row],[Gas3_flux]]*AI454+inventory[[#This Row],[Other_radfor]]*AJ454)/AGTP_CO2</f>
        <v>312.57320143698166</v>
      </c>
      <c r="N454" s="16">
        <v>2.9523871026404692E-13</v>
      </c>
      <c r="O454" s="16">
        <v>2.6186858666653642E-12</v>
      </c>
      <c r="P454" s="16">
        <f t="shared" si="80"/>
        <v>4.2103531613252737E-11</v>
      </c>
      <c r="Q454" s="16">
        <f t="shared" si="92"/>
        <v>-3.5199999999999995E-12</v>
      </c>
      <c r="R454" s="182">
        <f t="shared" si="92"/>
        <v>-3.5199999999999995E-12</v>
      </c>
      <c r="S454" s="16">
        <v>4.9824476464513419E-16</v>
      </c>
      <c r="T454" s="16">
        <v>9.4967667307251451E-16</v>
      </c>
      <c r="U454" s="24">
        <f t="shared" si="81"/>
        <v>2.5972937330660748E-14</v>
      </c>
      <c r="V454" s="24">
        <f t="shared" si="82"/>
        <v>-1.2379202775892961E-15</v>
      </c>
      <c r="W454" s="24">
        <f t="shared" si="83"/>
        <v>6.3567128339761526E-15</v>
      </c>
      <c r="Y454" s="16">
        <f t="shared" si="84"/>
        <v>0</v>
      </c>
      <c r="Z454" s="187" cm="1">
        <f t="array" ref="Z454">IF($A454&lt;=time_horizon,INDEX(N$7:N$507,time_horizon-$A454+1),0)</f>
        <v>0</v>
      </c>
      <c r="AA454" s="184" cm="1">
        <f t="array" ref="AA454">IF($A454&lt;=time_horizon,INDEX(O$7:O$507,time_horizon-$A454+1),0)</f>
        <v>0</v>
      </c>
      <c r="AB454" s="184" cm="1">
        <f t="array" ref="AB454">IF($A454&lt;=time_horizon,INDEX(P$7:P$507,time_horizon-$A454+1),0)</f>
        <v>0</v>
      </c>
      <c r="AC454" s="184" cm="1">
        <f t="array" ref="AC454">IF($A454&lt;=time_horizon,INDEX(Q$7:Q$507,time_horizon-$A454+1),0)</f>
        <v>0</v>
      </c>
      <c r="AD454" s="185" cm="1">
        <f t="array" ref="AD454">IF($A454&lt;=time_horizon,INDEX(R$7:R$507,time_horizon-$A454+1),0)</f>
        <v>0</v>
      </c>
      <c r="AE454" s="17" cm="1">
        <f t="array" ref="AE454">IF($A454&lt;=time_horizon,INDEX(S$7:S$507,time_horizon-$A454+1),0)</f>
        <v>0</v>
      </c>
      <c r="AF454" s="17" cm="1">
        <f t="array" ref="AF454">IF($A454&lt;=time_horizon,INDEX(T$7:T$507,time_horizon-$A454+1),0)</f>
        <v>0</v>
      </c>
      <c r="AG454" s="17" cm="1">
        <f t="array" ref="AG454">IF($A454&lt;=time_horizon,INDEX(U$7:U$507,time_horizon-$A454+1),0)</f>
        <v>0</v>
      </c>
      <c r="AH454" s="17" cm="1">
        <f t="array" ref="AH454">IF($A454&lt;=time_horizon,INDEX(V$7:V$507,time_horizon-$A454+1),0)</f>
        <v>0</v>
      </c>
      <c r="AI454" s="17" cm="1">
        <f t="array" ref="AI454">IF($A454&lt;=time_horizon,INDEX(W$7:W$507,time_horizon-$A454+1),0)</f>
        <v>0</v>
      </c>
      <c r="AJ454" s="17">
        <f t="shared" si="85"/>
        <v>8.0822163213617543E-2</v>
      </c>
    </row>
    <row r="455" spans="1:36" x14ac:dyDescent="0.2">
      <c r="A455" s="96">
        <v>448</v>
      </c>
      <c r="B455" s="3">
        <f>inventory[[#This Row],[Integrated_rad_forcing]]</f>
        <v>5.2149349291081431E-10</v>
      </c>
      <c r="C455" s="3">
        <f>inventory[[#This Row],[Temp_change]]</f>
        <v>2.1617445616546089E-13</v>
      </c>
      <c r="E455" s="118">
        <f>inventory[[#This Row],[CO2_net]]+inventory[[#This Row],[CH4_net]]*GWP_CH4+inventory[[#This Row],[gas1_net]]*GWP_gas1+inventory[[#This Row],[gas2_net]]*GWP_gas2+inventory[[#This Row],[gas3_net]]*GWP_gas3</f>
        <v>4918.8111920297824</v>
      </c>
      <c r="F455" s="118">
        <f>inventory[[#This Row],[CO2_net]]+inventory[[#This Row],[CH4_net]]*GTP_CH4+inventory[[#This Row],[gas1_net]]*GTP_gas1+inventory[[#This Row],[gas2_net]]*GTP_gas2+inventory[[#This Row],[gas3_net]]*GTP_gas3</f>
        <v>2570.9331000621351</v>
      </c>
      <c r="G455" s="199">
        <f t="shared" si="86"/>
        <v>1763.3183001625043</v>
      </c>
      <c r="H455" s="200">
        <f t="shared" si="87"/>
        <v>433.96498978070042</v>
      </c>
      <c r="I455" s="201">
        <f t="shared" si="88"/>
        <v>5686.2739182272389</v>
      </c>
      <c r="J455" s="201">
        <f t="shared" si="89"/>
        <v>395.53663890305938</v>
      </c>
      <c r="K455" s="199">
        <f>K454+(inventory[[#This Row],[CO2_flux]]*Z455+inventory[[#This Row],[CH4_flux]]*AA455+inventory[[#This Row],[Gas1_flux]]*AB455+inventory[[#This Row],[Gas2_flux]]*AC455+inventory[[#This Row],[Gas3_flux]]*AD455+inventory[[#This Row],[Other_radfor]])/AGWP_CO2</f>
        <v>217.55715512859908</v>
      </c>
      <c r="L455" s="201">
        <f>L454+(inventory[[#This Row],[CO2_flux]]*AE455+inventory[[#This Row],[CH4_flux]]*AF455+inventory[[#This Row],[Gas1_flux]]*AG455+inventory[[#This Row],[Gas2_flux]]*AH455+inventory[[#This Row],[Gas3_flux]]*AI455+inventory[[#This Row],[Other_radfor]]*AJ455)/AGTP_CO2</f>
        <v>312.57320143698166</v>
      </c>
      <c r="N455" s="16">
        <v>2.957455230078168E-13</v>
      </c>
      <c r="O455" s="16">
        <v>2.6186858666653642E-12</v>
      </c>
      <c r="P455" s="16">
        <f t="shared" ref="P455:P507" si="93">A_gas1*life_gas1*(1-EXP(-$A455/life_gas1))</f>
        <v>4.2112368489700688E-11</v>
      </c>
      <c r="Q455" s="16">
        <f t="shared" si="92"/>
        <v>-3.5199999999999995E-12</v>
      </c>
      <c r="R455" s="182">
        <f t="shared" si="92"/>
        <v>-3.5199999999999995E-12</v>
      </c>
      <c r="S455" s="16">
        <v>4.9813800941569586E-16</v>
      </c>
      <c r="T455" s="16">
        <v>9.4736038965370663E-16</v>
      </c>
      <c r="U455" s="24">
        <f t="shared" ref="U455:U507" si="94">A_gas1*(life_gas1*clim_sens1/(life_gas1-clim_time1)*(EXP(-$A455/life_gas1)-EXP(-$A455/clim_time1))
                 +life_gas1*clim_sens2/(life_gas1-clim_time2)*(EXP(-$A455/life_gas1)-EXP(-$A455/clim_time2)))</f>
        <v>2.5883989278333661E-14</v>
      </c>
      <c r="V455" s="24">
        <f t="shared" ref="V455:V507" si="95">A_gas2*(life_gas2*clim_sens1/(life_gas2-clim_time1)*(EXP(-$A455/life_gas2)-EXP(-$A455/clim_time1))
                 +life_gas2*clim_sens2/(life_gas2-clim_time2)*(EXP(-$A455/life_gas2)-EXP(-$A455/clim_time2)))</f>
        <v>-1.2349009613376912E-15</v>
      </c>
      <c r="W455" s="24">
        <f t="shared" ref="W455:W507" si="96">A_gas1*(life_gas3*clim_sens1/(life_gas3-clim_time1)*(EXP(-$A455/life_gas3)-EXP(-$A455/clim_time1))
                 +life_gas3*clim_sens2/(life_gas3-clim_time2)*(EXP(-$A455/life_gas3)-EXP(-$A455/clim_time2)))</f>
        <v>6.3409640890204111E-15</v>
      </c>
      <c r="Y455" s="16">
        <f t="shared" ref="Y455:Y507" si="97">IF(A455&lt;=time_horizon,time_horizon-A455,0)</f>
        <v>0</v>
      </c>
      <c r="Z455" s="187" cm="1">
        <f t="array" ref="Z455">IF($A455&lt;=time_horizon,INDEX(N$7:N$507,time_horizon-$A455+1),0)</f>
        <v>0</v>
      </c>
      <c r="AA455" s="184" cm="1">
        <f t="array" ref="AA455">IF($A455&lt;=time_horizon,INDEX(O$7:O$507,time_horizon-$A455+1),0)</f>
        <v>0</v>
      </c>
      <c r="AB455" s="184" cm="1">
        <f t="array" ref="AB455">IF($A455&lt;=time_horizon,INDEX(P$7:P$507,time_horizon-$A455+1),0)</f>
        <v>0</v>
      </c>
      <c r="AC455" s="184" cm="1">
        <f t="array" ref="AC455">IF($A455&lt;=time_horizon,INDEX(Q$7:Q$507,time_horizon-$A455+1),0)</f>
        <v>0</v>
      </c>
      <c r="AD455" s="185" cm="1">
        <f t="array" ref="AD455">IF($A455&lt;=time_horizon,INDEX(R$7:R$507,time_horizon-$A455+1),0)</f>
        <v>0</v>
      </c>
      <c r="AE455" s="17" cm="1">
        <f t="array" ref="AE455">IF($A455&lt;=time_horizon,INDEX(S$7:S$507,time_horizon-$A455+1),0)</f>
        <v>0</v>
      </c>
      <c r="AF455" s="17" cm="1">
        <f t="array" ref="AF455">IF($A455&lt;=time_horizon,INDEX(T$7:T$507,time_horizon-$A455+1),0)</f>
        <v>0</v>
      </c>
      <c r="AG455" s="17" cm="1">
        <f t="array" ref="AG455">IF($A455&lt;=time_horizon,INDEX(U$7:U$507,time_horizon-$A455+1),0)</f>
        <v>0</v>
      </c>
      <c r="AH455" s="17" cm="1">
        <f t="array" ref="AH455">IF($A455&lt;=time_horizon,INDEX(V$7:V$507,time_horizon-$A455+1),0)</f>
        <v>0</v>
      </c>
      <c r="AI455" s="17" cm="1">
        <f t="array" ref="AI455">IF($A455&lt;=time_horizon,INDEX(W$7:W$507,time_horizon-$A455+1),0)</f>
        <v>0</v>
      </c>
      <c r="AJ455" s="17">
        <f t="shared" ref="AJ455:AJ507" si="98">Other_forcing_efficacy*(clim_sens1*(EXP((1-Y455)/clim_time1)-EXP(-Y455/clim_time1))
                                               +clim_sens2*(EXP((1-Y455)/clim_time2)-EXP(-Y455/clim_time2)))</f>
        <v>8.0822163213617543E-2</v>
      </c>
    </row>
    <row r="456" spans="1:36" x14ac:dyDescent="0.2">
      <c r="A456" s="96">
        <v>449</v>
      </c>
      <c r="B456" s="3">
        <f>inventory[[#This Row],[Integrated_rad_forcing]]</f>
        <v>5.2150396611993182E-10</v>
      </c>
      <c r="C456" s="3">
        <f>inventory[[#This Row],[Temp_change]]</f>
        <v>2.156173059317614E-13</v>
      </c>
      <c r="E456" s="118">
        <f>inventory[[#This Row],[CO2_net]]+inventory[[#This Row],[CH4_net]]*GWP_CH4+inventory[[#This Row],[gas1_net]]*GWP_gas1+inventory[[#This Row],[gas2_net]]*GWP_gas2+inventory[[#This Row],[gas3_net]]*GWP_gas3</f>
        <v>4918.8111920297824</v>
      </c>
      <c r="F456" s="118">
        <f>inventory[[#This Row],[CO2_net]]+inventory[[#This Row],[CH4_net]]*GTP_CH4+inventory[[#This Row],[gas1_net]]*GTP_gas1+inventory[[#This Row],[gas2_net]]*GTP_gas2+inventory[[#This Row],[gas3_net]]*GTP_gas3</f>
        <v>2570.9331000621351</v>
      </c>
      <c r="G456" s="199">
        <f t="shared" ref="G456:G507" si="99">B456/N456</f>
        <v>1760.3389600870664</v>
      </c>
      <c r="H456" s="200">
        <f t="shared" ref="H456:H507" si="100">C456/S456</f>
        <v>432.93935321414932</v>
      </c>
      <c r="I456" s="201">
        <f t="shared" ref="I456:I507" si="101">B456/AGWP_CO2</f>
        <v>5686.3881162693133</v>
      </c>
      <c r="J456" s="201">
        <f t="shared" ref="J456:J507" si="102">C456/AGTP_CO2</f>
        <v>394.51721535639911</v>
      </c>
      <c r="K456" s="199">
        <f>K455+(inventory[[#This Row],[CO2_flux]]*Z456+inventory[[#This Row],[CH4_flux]]*AA456+inventory[[#This Row],[Gas1_flux]]*AB456+inventory[[#This Row],[Gas2_flux]]*AC456+inventory[[#This Row],[Gas3_flux]]*AD456+inventory[[#This Row],[Other_radfor]])/AGWP_CO2</f>
        <v>217.55715512859908</v>
      </c>
      <c r="L456" s="201">
        <f>L455+(inventory[[#This Row],[CO2_flux]]*AE456+inventory[[#This Row],[CH4_flux]]*AF456+inventory[[#This Row],[Gas1_flux]]*AG456+inventory[[#This Row],[Gas2_flux]]*AH456+inventory[[#This Row],[Gas3_flux]]*AI456+inventory[[#This Row],[Other_radfor]]*AJ456)/AGTP_CO2</f>
        <v>312.57320143698166</v>
      </c>
      <c r="N456" s="16">
        <v>2.9625201619927688E-13</v>
      </c>
      <c r="O456" s="16">
        <v>2.6186858666653642E-12</v>
      </c>
      <c r="P456" s="16">
        <f t="shared" si="93"/>
        <v>4.2121132635067502E-11</v>
      </c>
      <c r="Q456" s="16">
        <f t="shared" si="92"/>
        <v>-3.5199999999999995E-12</v>
      </c>
      <c r="R456" s="182">
        <f t="shared" si="92"/>
        <v>-3.5199999999999995E-12</v>
      </c>
      <c r="S456" s="16">
        <v>4.9803120074674373E-16</v>
      </c>
      <c r="T456" s="16">
        <v>9.4504975570384841E-16</v>
      </c>
      <c r="U456" s="24">
        <f t="shared" si="94"/>
        <v>2.5795468866285918E-14</v>
      </c>
      <c r="V456" s="24">
        <f t="shared" si="95"/>
        <v>-1.2318890092684108E-15</v>
      </c>
      <c r="W456" s="24">
        <f t="shared" si="96"/>
        <v>6.3252591306747876E-15</v>
      </c>
      <c r="Y456" s="16">
        <f t="shared" si="97"/>
        <v>0</v>
      </c>
      <c r="Z456" s="187" cm="1">
        <f t="array" ref="Z456">IF($A456&lt;=time_horizon,INDEX(N$7:N$507,time_horizon-$A456+1),0)</f>
        <v>0</v>
      </c>
      <c r="AA456" s="184" cm="1">
        <f t="array" ref="AA456">IF($A456&lt;=time_horizon,INDEX(O$7:O$507,time_horizon-$A456+1),0)</f>
        <v>0</v>
      </c>
      <c r="AB456" s="184" cm="1">
        <f t="array" ref="AB456">IF($A456&lt;=time_horizon,INDEX(P$7:P$507,time_horizon-$A456+1),0)</f>
        <v>0</v>
      </c>
      <c r="AC456" s="184" cm="1">
        <f t="array" ref="AC456">IF($A456&lt;=time_horizon,INDEX(Q$7:Q$507,time_horizon-$A456+1),0)</f>
        <v>0</v>
      </c>
      <c r="AD456" s="185" cm="1">
        <f t="array" ref="AD456">IF($A456&lt;=time_horizon,INDEX(R$7:R$507,time_horizon-$A456+1),0)</f>
        <v>0</v>
      </c>
      <c r="AE456" s="17" cm="1">
        <f t="array" ref="AE456">IF($A456&lt;=time_horizon,INDEX(S$7:S$507,time_horizon-$A456+1),0)</f>
        <v>0</v>
      </c>
      <c r="AF456" s="17" cm="1">
        <f t="array" ref="AF456">IF($A456&lt;=time_horizon,INDEX(T$7:T$507,time_horizon-$A456+1),0)</f>
        <v>0</v>
      </c>
      <c r="AG456" s="17" cm="1">
        <f t="array" ref="AG456">IF($A456&lt;=time_horizon,INDEX(U$7:U$507,time_horizon-$A456+1),0)</f>
        <v>0</v>
      </c>
      <c r="AH456" s="17" cm="1">
        <f t="array" ref="AH456">IF($A456&lt;=time_horizon,INDEX(V$7:V$507,time_horizon-$A456+1),0)</f>
        <v>0</v>
      </c>
      <c r="AI456" s="17" cm="1">
        <f t="array" ref="AI456">IF($A456&lt;=time_horizon,INDEX(W$7:W$507,time_horizon-$A456+1),0)</f>
        <v>0</v>
      </c>
      <c r="AJ456" s="17">
        <f t="shared" si="98"/>
        <v>8.0822163213617543E-2</v>
      </c>
    </row>
    <row r="457" spans="1:36" x14ac:dyDescent="0.2">
      <c r="A457" s="96">
        <v>450</v>
      </c>
      <c r="B457" s="3">
        <f>inventory[[#This Row],[Integrated_rad_forcing]]</f>
        <v>5.2151435542968451E-10</v>
      </c>
      <c r="C457" s="3">
        <f>inventory[[#This Row],[Temp_change]]</f>
        <v>2.1506187982030984E-13</v>
      </c>
      <c r="E457" s="118">
        <f>inventory[[#This Row],[CO2_net]]+inventory[[#This Row],[CH4_net]]*GWP_CH4+inventory[[#This Row],[gas1_net]]*GWP_gas1+inventory[[#This Row],[gas2_net]]*GWP_gas2+inventory[[#This Row],[gas3_net]]*GWP_gas3</f>
        <v>4918.8111920297824</v>
      </c>
      <c r="F457" s="118">
        <f>inventory[[#This Row],[CO2_net]]+inventory[[#This Row],[CH4_net]]*GTP_CH4+inventory[[#This Row],[gas1_net]]*GTP_gas1+inventory[[#This Row],[gas2_net]]*GTP_gas2+inventory[[#This Row],[gas3_net]]*GTP_gas3</f>
        <v>2570.9331000621351</v>
      </c>
      <c r="G457" s="199">
        <f t="shared" si="99"/>
        <v>1757.3713948343304</v>
      </c>
      <c r="H457" s="200">
        <f t="shared" si="100"/>
        <v>431.91678483128209</v>
      </c>
      <c r="I457" s="201">
        <f t="shared" si="101"/>
        <v>5686.5013994873752</v>
      </c>
      <c r="J457" s="201">
        <f t="shared" si="102"/>
        <v>393.50094645405295</v>
      </c>
      <c r="K457" s="199">
        <f>K456+(inventory[[#This Row],[CO2_flux]]*Z457+inventory[[#This Row],[CH4_flux]]*AA457+inventory[[#This Row],[Gas1_flux]]*AB457+inventory[[#This Row],[Gas2_flux]]*AC457+inventory[[#This Row],[Gas3_flux]]*AD457+inventory[[#This Row],[Other_radfor]])/AGWP_CO2</f>
        <v>217.55715512859908</v>
      </c>
      <c r="L457" s="201">
        <f>L456+(inventory[[#This Row],[CO2_flux]]*AE457+inventory[[#This Row],[CH4_flux]]*AF457+inventory[[#This Row],[Gas1_flux]]*AG457+inventory[[#This Row],[Gas2_flux]]*AH457+inventory[[#This Row],[Gas3_flux]]*AI457+inventory[[#This Row],[Other_radfor]]*AJ457)/AGTP_CO2</f>
        <v>312.57320143698166</v>
      </c>
      <c r="N457" s="16">
        <v>2.9675819064919302E-13</v>
      </c>
      <c r="O457" s="16">
        <v>2.6186858666653642E-12</v>
      </c>
      <c r="P457" s="16">
        <f t="shared" si="93"/>
        <v>4.2129824647959515E-11</v>
      </c>
      <c r="Q457" s="16">
        <f t="shared" si="92"/>
        <v>-3.5199999999999995E-12</v>
      </c>
      <c r="R457" s="182">
        <f t="shared" si="92"/>
        <v>-3.5199999999999995E-12</v>
      </c>
      <c r="S457" s="16">
        <v>4.9792433953294634E-16</v>
      </c>
      <c r="T457" s="16">
        <v>9.4274475744375396E-16</v>
      </c>
      <c r="U457" s="24">
        <f t="shared" si="94"/>
        <v>2.5707373317396457E-14</v>
      </c>
      <c r="V457" s="24">
        <f t="shared" si="95"/>
        <v>-1.2288844034200437E-15</v>
      </c>
      <c r="W457" s="24">
        <f t="shared" si="96"/>
        <v>6.3095977340144345E-15</v>
      </c>
      <c r="Y457" s="16">
        <f t="shared" si="97"/>
        <v>0</v>
      </c>
      <c r="Z457" s="187" cm="1">
        <f t="array" ref="Z457">IF($A457&lt;=time_horizon,INDEX(N$7:N$507,time_horizon-$A457+1),0)</f>
        <v>0</v>
      </c>
      <c r="AA457" s="184" cm="1">
        <f t="array" ref="AA457">IF($A457&lt;=time_horizon,INDEX(O$7:O$507,time_horizon-$A457+1),0)</f>
        <v>0</v>
      </c>
      <c r="AB457" s="184" cm="1">
        <f t="array" ref="AB457">IF($A457&lt;=time_horizon,INDEX(P$7:P$507,time_horizon-$A457+1),0)</f>
        <v>0</v>
      </c>
      <c r="AC457" s="184" cm="1">
        <f t="array" ref="AC457">IF($A457&lt;=time_horizon,INDEX(Q$7:Q$507,time_horizon-$A457+1),0)</f>
        <v>0</v>
      </c>
      <c r="AD457" s="185" cm="1">
        <f t="array" ref="AD457">IF($A457&lt;=time_horizon,INDEX(R$7:R$507,time_horizon-$A457+1),0)</f>
        <v>0</v>
      </c>
      <c r="AE457" s="17" cm="1">
        <f t="array" ref="AE457">IF($A457&lt;=time_horizon,INDEX(S$7:S$507,time_horizon-$A457+1),0)</f>
        <v>0</v>
      </c>
      <c r="AF457" s="17" cm="1">
        <f t="array" ref="AF457">IF($A457&lt;=time_horizon,INDEX(T$7:T$507,time_horizon-$A457+1),0)</f>
        <v>0</v>
      </c>
      <c r="AG457" s="17" cm="1">
        <f t="array" ref="AG457">IF($A457&lt;=time_horizon,INDEX(U$7:U$507,time_horizon-$A457+1),0)</f>
        <v>0</v>
      </c>
      <c r="AH457" s="17" cm="1">
        <f t="array" ref="AH457">IF($A457&lt;=time_horizon,INDEX(V$7:V$507,time_horizon-$A457+1),0)</f>
        <v>0</v>
      </c>
      <c r="AI457" s="17" cm="1">
        <f t="array" ref="AI457">IF($A457&lt;=time_horizon,INDEX(W$7:W$507,time_horizon-$A457+1),0)</f>
        <v>0</v>
      </c>
      <c r="AJ457" s="17">
        <f t="shared" si="98"/>
        <v>8.0822163213617543E-2</v>
      </c>
    </row>
    <row r="458" spans="1:36" x14ac:dyDescent="0.2">
      <c r="A458" s="96">
        <v>451</v>
      </c>
      <c r="B458" s="3">
        <f>inventory[[#This Row],[Integrated_rad_forcing]]</f>
        <v>5.2152466167735049E-10</v>
      </c>
      <c r="C458" s="3">
        <f>inventory[[#This Row],[Temp_change]]</f>
        <v>2.1450816845714418E-13</v>
      </c>
      <c r="E458" s="118">
        <f>inventory[[#This Row],[CO2_net]]+inventory[[#This Row],[CH4_net]]*GWP_CH4+inventory[[#This Row],[gas1_net]]*GWP_gas1+inventory[[#This Row],[gas2_net]]*GWP_gas2+inventory[[#This Row],[gas3_net]]*GWP_gas3</f>
        <v>4918.8111920297824</v>
      </c>
      <c r="F458" s="118">
        <f>inventory[[#This Row],[CO2_net]]+inventory[[#This Row],[CH4_net]]*GTP_CH4+inventory[[#This Row],[gas1_net]]*GTP_gas1+inventory[[#This Row],[gas2_net]]*GTP_gas2+inventory[[#This Row],[gas3_net]]*GTP_gas3</f>
        <v>2570.9331000621351</v>
      </c>
      <c r="G458" s="199">
        <f t="shared" si="99"/>
        <v>1754.4155327526169</v>
      </c>
      <c r="H458" s="200">
        <f t="shared" si="100"/>
        <v>430.89726668247886</v>
      </c>
      <c r="I458" s="201">
        <f t="shared" si="101"/>
        <v>5686.6137770109581</v>
      </c>
      <c r="J458" s="201">
        <f t="shared" si="102"/>
        <v>392.48781504438568</v>
      </c>
      <c r="K458" s="199">
        <f>K457+(inventory[[#This Row],[CO2_flux]]*Z458+inventory[[#This Row],[CH4_flux]]*AA458+inventory[[#This Row],[Gas1_flux]]*AB458+inventory[[#This Row],[Gas2_flux]]*AC458+inventory[[#This Row],[Gas3_flux]]*AD458+inventory[[#This Row],[Other_radfor]])/AGWP_CO2</f>
        <v>217.55715512859908</v>
      </c>
      <c r="L458" s="201">
        <f>L457+(inventory[[#This Row],[CO2_flux]]*AE458+inventory[[#This Row],[CH4_flux]]*AF458+inventory[[#This Row],[Gas1_flux]]*AG458+inventory[[#This Row],[Gas2_flux]]*AH458+inventory[[#This Row],[Gas3_flux]]*AI458+inventory[[#This Row],[Other_radfor]]*AJ458)/AGTP_CO2</f>
        <v>312.57320143698166</v>
      </c>
      <c r="N458" s="16">
        <v>2.9726404716623573E-13</v>
      </c>
      <c r="O458" s="16">
        <v>2.6186858666653642E-12</v>
      </c>
      <c r="P458" s="16">
        <f t="shared" si="93"/>
        <v>4.2138445122056273E-11</v>
      </c>
      <c r="Q458" s="16">
        <f t="shared" si="92"/>
        <v>-3.5199999999999995E-12</v>
      </c>
      <c r="R458" s="182">
        <f t="shared" si="92"/>
        <v>-3.5199999999999995E-12</v>
      </c>
      <c r="S458" s="16">
        <v>4.9781742666567373E-16</v>
      </c>
      <c r="T458" s="16">
        <v>9.4044538112784545E-16</v>
      </c>
      <c r="U458" s="24">
        <f t="shared" si="94"/>
        <v>2.561969987559003E-14</v>
      </c>
      <c r="V458" s="24">
        <f t="shared" si="95"/>
        <v>-1.2258871258749866E-15</v>
      </c>
      <c r="W458" s="24">
        <f t="shared" si="96"/>
        <v>6.2939796772592162E-15</v>
      </c>
      <c r="Y458" s="16">
        <f t="shared" si="97"/>
        <v>0</v>
      </c>
      <c r="Z458" s="187" cm="1">
        <f t="array" ref="Z458">IF($A458&lt;=time_horizon,INDEX(N$7:N$507,time_horizon-$A458+1),0)</f>
        <v>0</v>
      </c>
      <c r="AA458" s="184" cm="1">
        <f t="array" ref="AA458">IF($A458&lt;=time_horizon,INDEX(O$7:O$507,time_horizon-$A458+1),0)</f>
        <v>0</v>
      </c>
      <c r="AB458" s="184" cm="1">
        <f t="array" ref="AB458">IF($A458&lt;=time_horizon,INDEX(P$7:P$507,time_horizon-$A458+1),0)</f>
        <v>0</v>
      </c>
      <c r="AC458" s="184" cm="1">
        <f t="array" ref="AC458">IF($A458&lt;=time_horizon,INDEX(Q$7:Q$507,time_horizon-$A458+1),0)</f>
        <v>0</v>
      </c>
      <c r="AD458" s="185" cm="1">
        <f t="array" ref="AD458">IF($A458&lt;=time_horizon,INDEX(R$7:R$507,time_horizon-$A458+1),0)</f>
        <v>0</v>
      </c>
      <c r="AE458" s="17" cm="1">
        <f t="array" ref="AE458">IF($A458&lt;=time_horizon,INDEX(S$7:S$507,time_horizon-$A458+1),0)</f>
        <v>0</v>
      </c>
      <c r="AF458" s="17" cm="1">
        <f t="array" ref="AF458">IF($A458&lt;=time_horizon,INDEX(T$7:T$507,time_horizon-$A458+1),0)</f>
        <v>0</v>
      </c>
      <c r="AG458" s="17" cm="1">
        <f t="array" ref="AG458">IF($A458&lt;=time_horizon,INDEX(U$7:U$507,time_horizon-$A458+1),0)</f>
        <v>0</v>
      </c>
      <c r="AH458" s="17" cm="1">
        <f t="array" ref="AH458">IF($A458&lt;=time_horizon,INDEX(V$7:V$507,time_horizon-$A458+1),0)</f>
        <v>0</v>
      </c>
      <c r="AI458" s="17" cm="1">
        <f t="array" ref="AI458">IF($A458&lt;=time_horizon,INDEX(W$7:W$507,time_horizon-$A458+1),0)</f>
        <v>0</v>
      </c>
      <c r="AJ458" s="17">
        <f t="shared" si="98"/>
        <v>8.0822163213617543E-2</v>
      </c>
    </row>
    <row r="459" spans="1:36" x14ac:dyDescent="0.2">
      <c r="A459" s="96">
        <v>452</v>
      </c>
      <c r="B459" s="3">
        <f>inventory[[#This Row],[Integrated_rad_forcing]]</f>
        <v>5.2153488569000595E-10</v>
      </c>
      <c r="C459" s="3">
        <f>inventory[[#This Row],[Temp_change]]</f>
        <v>2.1395616258115686E-13</v>
      </c>
      <c r="E459" s="118">
        <f>inventory[[#This Row],[CO2_net]]+inventory[[#This Row],[CH4_net]]*GWP_CH4+inventory[[#This Row],[gas1_net]]*GWP_gas1+inventory[[#This Row],[gas2_net]]*GWP_gas2+inventory[[#This Row],[gas3_net]]*GWP_gas3</f>
        <v>4918.8111920297824</v>
      </c>
      <c r="F459" s="118">
        <f>inventory[[#This Row],[CO2_net]]+inventory[[#This Row],[CH4_net]]*GTP_CH4+inventory[[#This Row],[gas1_net]]*GTP_gas1+inventory[[#This Row],[gas2_net]]*GTP_gas2+inventory[[#This Row],[gas3_net]]*GTP_gas3</f>
        <v>2570.9331000621351</v>
      </c>
      <c r="G459" s="199">
        <f t="shared" si="99"/>
        <v>1751.4713027624657</v>
      </c>
      <c r="H459" s="200">
        <f t="shared" si="100"/>
        <v>429.88078104152009</v>
      </c>
      <c r="I459" s="201">
        <f t="shared" si="101"/>
        <v>5686.7252578583566</v>
      </c>
      <c r="J459" s="201">
        <f t="shared" si="102"/>
        <v>391.4778041822529</v>
      </c>
      <c r="K459" s="199">
        <f>K458+(inventory[[#This Row],[CO2_flux]]*Z459+inventory[[#This Row],[CH4_flux]]*AA459+inventory[[#This Row],[Gas1_flux]]*AB459+inventory[[#This Row],[Gas2_flux]]*AC459+inventory[[#This Row],[Gas3_flux]]*AD459+inventory[[#This Row],[Other_radfor]])/AGWP_CO2</f>
        <v>217.55715512859908</v>
      </c>
      <c r="L459" s="201">
        <f>L458+(inventory[[#This Row],[CO2_flux]]*AE459+inventory[[#This Row],[CH4_flux]]*AF459+inventory[[#This Row],[Gas1_flux]]*AG459+inventory[[#This Row],[Gas2_flux]]*AH459+inventory[[#This Row],[Gas3_flux]]*AI459+inventory[[#This Row],[Other_radfor]]*AJ459)/AGTP_CO2</f>
        <v>312.57320143698166</v>
      </c>
      <c r="N459" s="16">
        <v>2.977695865569865E-13</v>
      </c>
      <c r="O459" s="16">
        <v>2.6186858666653642E-12</v>
      </c>
      <c r="P459" s="16">
        <f t="shared" si="93"/>
        <v>4.2146994646151109E-11</v>
      </c>
      <c r="Q459" s="16">
        <f t="shared" si="92"/>
        <v>-3.5199999999999995E-12</v>
      </c>
      <c r="R459" s="182">
        <f t="shared" si="92"/>
        <v>-3.5199999999999995E-12</v>
      </c>
      <c r="S459" s="16">
        <v>4.9771046303298655E-16</v>
      </c>
      <c r="T459" s="16">
        <v>9.3815161304407064E-16</v>
      </c>
      <c r="U459" s="24">
        <f t="shared" si="94"/>
        <v>2.5532445805668348E-14</v>
      </c>
      <c r="V459" s="24">
        <f t="shared" si="95"/>
        <v>-1.2228971587593373E-15</v>
      </c>
      <c r="W459" s="24">
        <f t="shared" si="96"/>
        <v>6.2784047417089894E-15</v>
      </c>
      <c r="Y459" s="16">
        <f t="shared" si="97"/>
        <v>0</v>
      </c>
      <c r="Z459" s="187" cm="1">
        <f t="array" ref="Z459">IF($A459&lt;=time_horizon,INDEX(N$7:N$507,time_horizon-$A459+1),0)</f>
        <v>0</v>
      </c>
      <c r="AA459" s="184" cm="1">
        <f t="array" ref="AA459">IF($A459&lt;=time_horizon,INDEX(O$7:O$507,time_horizon-$A459+1),0)</f>
        <v>0</v>
      </c>
      <c r="AB459" s="184" cm="1">
        <f t="array" ref="AB459">IF($A459&lt;=time_horizon,INDEX(P$7:P$507,time_horizon-$A459+1),0)</f>
        <v>0</v>
      </c>
      <c r="AC459" s="184" cm="1">
        <f t="array" ref="AC459">IF($A459&lt;=time_horizon,INDEX(Q$7:Q$507,time_horizon-$A459+1),0)</f>
        <v>0</v>
      </c>
      <c r="AD459" s="185" cm="1">
        <f t="array" ref="AD459">IF($A459&lt;=time_horizon,INDEX(R$7:R$507,time_horizon-$A459+1),0)</f>
        <v>0</v>
      </c>
      <c r="AE459" s="17" cm="1">
        <f t="array" ref="AE459">IF($A459&lt;=time_horizon,INDEX(S$7:S$507,time_horizon-$A459+1),0)</f>
        <v>0</v>
      </c>
      <c r="AF459" s="17" cm="1">
        <f t="array" ref="AF459">IF($A459&lt;=time_horizon,INDEX(T$7:T$507,time_horizon-$A459+1),0)</f>
        <v>0</v>
      </c>
      <c r="AG459" s="17" cm="1">
        <f t="array" ref="AG459">IF($A459&lt;=time_horizon,INDEX(U$7:U$507,time_horizon-$A459+1),0)</f>
        <v>0</v>
      </c>
      <c r="AH459" s="17" cm="1">
        <f t="array" ref="AH459">IF($A459&lt;=time_horizon,INDEX(V$7:V$507,time_horizon-$A459+1),0)</f>
        <v>0</v>
      </c>
      <c r="AI459" s="17" cm="1">
        <f t="array" ref="AI459">IF($A459&lt;=time_horizon,INDEX(W$7:W$507,time_horizon-$A459+1),0)</f>
        <v>0</v>
      </c>
      <c r="AJ459" s="17">
        <f t="shared" si="98"/>
        <v>8.0822163213617543E-2</v>
      </c>
    </row>
    <row r="460" spans="1:36" x14ac:dyDescent="0.2">
      <c r="A460" s="96">
        <v>453</v>
      </c>
      <c r="B460" s="3">
        <f>inventory[[#This Row],[Integrated_rad_forcing]]</f>
        <v>5.2154502828468199E-10</v>
      </c>
      <c r="C460" s="3">
        <f>inventory[[#This Row],[Temp_change]]</f>
        <v>2.1340585304203619E-13</v>
      </c>
      <c r="E460" s="118">
        <f>inventory[[#This Row],[CO2_net]]+inventory[[#This Row],[CH4_net]]*GWP_CH4+inventory[[#This Row],[gas1_net]]*GWP_gas1+inventory[[#This Row],[gas2_net]]*GWP_gas2+inventory[[#This Row],[gas3_net]]*GWP_gas3</f>
        <v>4918.8111920297824</v>
      </c>
      <c r="F460" s="118">
        <f>inventory[[#This Row],[CO2_net]]+inventory[[#This Row],[CH4_net]]*GTP_CH4+inventory[[#This Row],[gas1_net]]*GTP_gas1+inventory[[#This Row],[gas2_net]]*GTP_gas2+inventory[[#This Row],[gas3_net]]*GTP_gas3</f>
        <v>2570.9331000621351</v>
      </c>
      <c r="G460" s="199">
        <f t="shared" si="99"/>
        <v>1748.538634351097</v>
      </c>
      <c r="H460" s="200">
        <f t="shared" si="100"/>
        <v>428.86731040159248</v>
      </c>
      <c r="I460" s="201">
        <f t="shared" si="101"/>
        <v>5686.8358509383343</v>
      </c>
      <c r="J460" s="201">
        <f t="shared" si="102"/>
        <v>390.47089712523467</v>
      </c>
      <c r="K460" s="199">
        <f>K459+(inventory[[#This Row],[CO2_flux]]*Z460+inventory[[#This Row],[CH4_flux]]*AA460+inventory[[#This Row],[Gas1_flux]]*AB460+inventory[[#This Row],[Gas2_flux]]*AC460+inventory[[#This Row],[Gas3_flux]]*AD460+inventory[[#This Row],[Other_radfor]])/AGWP_CO2</f>
        <v>217.55715512859908</v>
      </c>
      <c r="L460" s="201">
        <f>L459+(inventory[[#This Row],[CO2_flux]]*AE460+inventory[[#This Row],[CH4_flux]]*AF460+inventory[[#This Row],[Gas1_flux]]*AG460+inventory[[#This Row],[Gas2_flux]]*AH460+inventory[[#This Row],[Gas3_flux]]*AI460+inventory[[#This Row],[Other_radfor]]*AJ460)/AGTP_CO2</f>
        <v>312.57320143698166</v>
      </c>
      <c r="N460" s="16">
        <v>2.9827480962594425E-13</v>
      </c>
      <c r="O460" s="16">
        <v>2.6186858666653642E-12</v>
      </c>
      <c r="P460" s="16">
        <f t="shared" si="93"/>
        <v>4.2155473804191354E-11</v>
      </c>
      <c r="Q460" s="16">
        <f t="shared" si="92"/>
        <v>-3.5199999999999995E-12</v>
      </c>
      <c r="R460" s="182">
        <f t="shared" si="92"/>
        <v>-3.5199999999999995E-12</v>
      </c>
      <c r="S460" s="16">
        <v>4.9760344951962504E-16</v>
      </c>
      <c r="T460" s="16">
        <v>9.3586343951382124E-16</v>
      </c>
      <c r="U460" s="24">
        <f t="shared" si="94"/>
        <v>2.5445608393142694E-14</v>
      </c>
      <c r="V460" s="24">
        <f t="shared" si="95"/>
        <v>-1.2199144842427897E-15</v>
      </c>
      <c r="W460" s="24">
        <f t="shared" si="96"/>
        <v>6.2628727116802961E-15</v>
      </c>
      <c r="Y460" s="16">
        <f t="shared" si="97"/>
        <v>0</v>
      </c>
      <c r="Z460" s="187" cm="1">
        <f t="array" ref="Z460">IF($A460&lt;=time_horizon,INDEX(N$7:N$507,time_horizon-$A460+1),0)</f>
        <v>0</v>
      </c>
      <c r="AA460" s="184" cm="1">
        <f t="array" ref="AA460">IF($A460&lt;=time_horizon,INDEX(O$7:O$507,time_horizon-$A460+1),0)</f>
        <v>0</v>
      </c>
      <c r="AB460" s="184" cm="1">
        <f t="array" ref="AB460">IF($A460&lt;=time_horizon,INDEX(P$7:P$507,time_horizon-$A460+1),0)</f>
        <v>0</v>
      </c>
      <c r="AC460" s="184" cm="1">
        <f t="array" ref="AC460">IF($A460&lt;=time_horizon,INDEX(Q$7:Q$507,time_horizon-$A460+1),0)</f>
        <v>0</v>
      </c>
      <c r="AD460" s="185" cm="1">
        <f t="array" ref="AD460">IF($A460&lt;=time_horizon,INDEX(R$7:R$507,time_horizon-$A460+1),0)</f>
        <v>0</v>
      </c>
      <c r="AE460" s="17" cm="1">
        <f t="array" ref="AE460">IF($A460&lt;=time_horizon,INDEX(S$7:S$507,time_horizon-$A460+1),0)</f>
        <v>0</v>
      </c>
      <c r="AF460" s="17" cm="1">
        <f t="array" ref="AF460">IF($A460&lt;=time_horizon,INDEX(T$7:T$507,time_horizon-$A460+1),0)</f>
        <v>0</v>
      </c>
      <c r="AG460" s="17" cm="1">
        <f t="array" ref="AG460">IF($A460&lt;=time_horizon,INDEX(U$7:U$507,time_horizon-$A460+1),0)</f>
        <v>0</v>
      </c>
      <c r="AH460" s="17" cm="1">
        <f t="array" ref="AH460">IF($A460&lt;=time_horizon,INDEX(V$7:V$507,time_horizon-$A460+1),0)</f>
        <v>0</v>
      </c>
      <c r="AI460" s="17" cm="1">
        <f t="array" ref="AI460">IF($A460&lt;=time_horizon,INDEX(W$7:W$507,time_horizon-$A460+1),0)</f>
        <v>0</v>
      </c>
      <c r="AJ460" s="17">
        <f t="shared" si="98"/>
        <v>8.0822163213617543E-2</v>
      </c>
    </row>
    <row r="461" spans="1:36" x14ac:dyDescent="0.2">
      <c r="A461" s="96">
        <v>454</v>
      </c>
      <c r="B461" s="3">
        <f>inventory[[#This Row],[Integrated_rad_forcing]]</f>
        <v>5.2155509026851922E-10</v>
      </c>
      <c r="C461" s="3">
        <f>inventory[[#This Row],[Temp_change]]</f>
        <v>2.1285723079825054E-13</v>
      </c>
      <c r="E461" s="118">
        <f>inventory[[#This Row],[CO2_net]]+inventory[[#This Row],[CH4_net]]*GWP_CH4+inventory[[#This Row],[gas1_net]]*GWP_gas1+inventory[[#This Row],[gas2_net]]*GWP_gas2+inventory[[#This Row],[gas3_net]]*GWP_gas3</f>
        <v>4918.8111920297824</v>
      </c>
      <c r="F461" s="118">
        <f>inventory[[#This Row],[CO2_net]]+inventory[[#This Row],[CH4_net]]*GTP_CH4+inventory[[#This Row],[gas1_net]]*GTP_gas1+inventory[[#This Row],[gas2_net]]*GTP_gas2+inventory[[#This Row],[gas3_net]]*GTP_gas3</f>
        <v>2570.9331000621351</v>
      </c>
      <c r="G461" s="199">
        <f t="shared" si="99"/>
        <v>1745.617457566934</v>
      </c>
      <c r="H461" s="200">
        <f t="shared" si="100"/>
        <v>427.8568374713758</v>
      </c>
      <c r="I461" s="201">
        <f t="shared" si="101"/>
        <v>5686.9455650518121</v>
      </c>
      <c r="J461" s="201">
        <f t="shared" si="102"/>
        <v>389.46707732994702</v>
      </c>
      <c r="K461" s="199">
        <f>K460+(inventory[[#This Row],[CO2_flux]]*Z461+inventory[[#This Row],[CH4_flux]]*AA461+inventory[[#This Row],[Gas1_flux]]*AB461+inventory[[#This Row],[Gas2_flux]]*AC461+inventory[[#This Row],[Gas3_flux]]*AD461+inventory[[#This Row],[Other_radfor]])/AGWP_CO2</f>
        <v>217.55715512859908</v>
      </c>
      <c r="L461" s="201">
        <f>L460+(inventory[[#This Row],[CO2_flux]]*AE461+inventory[[#This Row],[CH4_flux]]*AF461+inventory[[#This Row],[Gas1_flux]]*AG461+inventory[[#This Row],[Gas2_flux]]*AH461+inventory[[#This Row],[Gas3_flux]]*AI461+inventory[[#This Row],[Other_radfor]]*AJ461)/AGTP_CO2</f>
        <v>312.57320143698166</v>
      </c>
      <c r="N461" s="16">
        <v>2.9877971717553168E-13</v>
      </c>
      <c r="O461" s="16">
        <v>2.6186858666653642E-12</v>
      </c>
      <c r="P461" s="16">
        <f t="shared" si="93"/>
        <v>4.2163883175318202E-11</v>
      </c>
      <c r="Q461" s="16">
        <f t="shared" si="92"/>
        <v>-3.5199999999999995E-12</v>
      </c>
      <c r="R461" s="182">
        <f t="shared" si="92"/>
        <v>-3.5199999999999995E-12</v>
      </c>
      <c r="S461" s="16">
        <v>4.9749638700699966E-16</v>
      </c>
      <c r="T461" s="16">
        <v>9.3358084689185167E-16</v>
      </c>
      <c r="U461" s="24">
        <f t="shared" si="94"/>
        <v>2.5359184944067869E-14</v>
      </c>
      <c r="V461" s="24">
        <f t="shared" si="95"/>
        <v>-1.2169390845385252E-15</v>
      </c>
      <c r="W461" s="24">
        <f t="shared" si="96"/>
        <v>6.2473833744444174E-15</v>
      </c>
      <c r="Y461" s="16">
        <f t="shared" si="97"/>
        <v>0</v>
      </c>
      <c r="Z461" s="187" cm="1">
        <f t="array" ref="Z461">IF($A461&lt;=time_horizon,INDEX(N$7:N$507,time_horizon-$A461+1),0)</f>
        <v>0</v>
      </c>
      <c r="AA461" s="184" cm="1">
        <f t="array" ref="AA461">IF($A461&lt;=time_horizon,INDEX(O$7:O$507,time_horizon-$A461+1),0)</f>
        <v>0</v>
      </c>
      <c r="AB461" s="184" cm="1">
        <f t="array" ref="AB461">IF($A461&lt;=time_horizon,INDEX(P$7:P$507,time_horizon-$A461+1),0)</f>
        <v>0</v>
      </c>
      <c r="AC461" s="184" cm="1">
        <f t="array" ref="AC461">IF($A461&lt;=time_horizon,INDEX(Q$7:Q$507,time_horizon-$A461+1),0)</f>
        <v>0</v>
      </c>
      <c r="AD461" s="185" cm="1">
        <f t="array" ref="AD461">IF($A461&lt;=time_horizon,INDEX(R$7:R$507,time_horizon-$A461+1),0)</f>
        <v>0</v>
      </c>
      <c r="AE461" s="17" cm="1">
        <f t="array" ref="AE461">IF($A461&lt;=time_horizon,INDEX(S$7:S$507,time_horizon-$A461+1),0)</f>
        <v>0</v>
      </c>
      <c r="AF461" s="17" cm="1">
        <f t="array" ref="AF461">IF($A461&lt;=time_horizon,INDEX(T$7:T$507,time_horizon-$A461+1),0)</f>
        <v>0</v>
      </c>
      <c r="AG461" s="17" cm="1">
        <f t="array" ref="AG461">IF($A461&lt;=time_horizon,INDEX(U$7:U$507,time_horizon-$A461+1),0)</f>
        <v>0</v>
      </c>
      <c r="AH461" s="17" cm="1">
        <f t="array" ref="AH461">IF($A461&lt;=time_horizon,INDEX(V$7:V$507,time_horizon-$A461+1),0)</f>
        <v>0</v>
      </c>
      <c r="AI461" s="17" cm="1">
        <f t="array" ref="AI461">IF($A461&lt;=time_horizon,INDEX(W$7:W$507,time_horizon-$A461+1),0)</f>
        <v>0</v>
      </c>
      <c r="AJ461" s="17">
        <f t="shared" si="98"/>
        <v>8.0822163213617543E-2</v>
      </c>
    </row>
    <row r="462" spans="1:36" x14ac:dyDescent="0.2">
      <c r="A462" s="96">
        <v>455</v>
      </c>
      <c r="B462" s="3">
        <f>inventory[[#This Row],[Integrated_rad_forcing]]</f>
        <v>5.215650724389181E-10</v>
      </c>
      <c r="C462" s="3">
        <f>inventory[[#This Row],[Temp_change]]</f>
        <v>2.1231028691507412E-13</v>
      </c>
      <c r="E462" s="118">
        <f>inventory[[#This Row],[CO2_net]]+inventory[[#This Row],[CH4_net]]*GWP_CH4+inventory[[#This Row],[gas1_net]]*GWP_gas1+inventory[[#This Row],[gas2_net]]*GWP_gas2+inventory[[#This Row],[gas3_net]]*GWP_gas3</f>
        <v>4918.8111920297824</v>
      </c>
      <c r="F462" s="118">
        <f>inventory[[#This Row],[CO2_net]]+inventory[[#This Row],[CH4_net]]*GTP_CH4+inventory[[#This Row],[gas1_net]]*GTP_gas1+inventory[[#This Row],[gas2_net]]*GTP_gas2+inventory[[#This Row],[gas3_net]]*GTP_gas3</f>
        <v>2570.9331000621351</v>
      </c>
      <c r="G462" s="199">
        <f t="shared" si="99"/>
        <v>1742.7077030141836</v>
      </c>
      <c r="H462" s="200">
        <f t="shared" si="100"/>
        <v>426.84934517120928</v>
      </c>
      <c r="I462" s="201">
        <f t="shared" si="101"/>
        <v>5687.0544088935058</v>
      </c>
      <c r="J462" s="201">
        <f t="shared" si="102"/>
        <v>388.46632844842975</v>
      </c>
      <c r="K462" s="199">
        <f>K461+(inventory[[#This Row],[CO2_flux]]*Z462+inventory[[#This Row],[CH4_flux]]*AA462+inventory[[#This Row],[Gas1_flux]]*AB462+inventory[[#This Row],[Gas2_flux]]*AC462+inventory[[#This Row],[Gas3_flux]]*AD462+inventory[[#This Row],[Other_radfor]])/AGWP_CO2</f>
        <v>217.55715512859908</v>
      </c>
      <c r="L462" s="201">
        <f>L461+(inventory[[#This Row],[CO2_flux]]*AE462+inventory[[#This Row],[CH4_flux]]*AF462+inventory[[#This Row],[Gas1_flux]]*AG462+inventory[[#This Row],[Gas2_flux]]*AH462+inventory[[#This Row],[Gas3_flux]]*AI462+inventory[[#This Row],[Other_radfor]]*AJ462)/AGTP_CO2</f>
        <v>312.57320143698166</v>
      </c>
      <c r="N462" s="16">
        <v>2.9928431000610157E-13</v>
      </c>
      <c r="O462" s="16">
        <v>2.6186858666653642E-12</v>
      </c>
      <c r="P462" s="16">
        <f t="shared" si="93"/>
        <v>4.2172223333906284E-11</v>
      </c>
      <c r="Q462" s="16">
        <f t="shared" si="92"/>
        <v>-3.5199999999999995E-12</v>
      </c>
      <c r="R462" s="182">
        <f t="shared" si="92"/>
        <v>-3.5199999999999995E-12</v>
      </c>
      <c r="S462" s="16">
        <v>4.9738927637318143E-16</v>
      </c>
      <c r="T462" s="16">
        <v>9.3130382156619721E-16</v>
      </c>
      <c r="U462" s="24">
        <f t="shared" si="94"/>
        <v>2.5273172784877466E-14</v>
      </c>
      <c r="V462" s="24">
        <f t="shared" si="95"/>
        <v>-1.2139709419031085E-15</v>
      </c>
      <c r="W462" s="24">
        <f t="shared" si="96"/>
        <v>6.2319365201668022E-15</v>
      </c>
      <c r="Y462" s="16">
        <f t="shared" si="97"/>
        <v>0</v>
      </c>
      <c r="Z462" s="187" cm="1">
        <f t="array" ref="Z462">IF($A462&lt;=time_horizon,INDEX(N$7:N$507,time_horizon-$A462+1),0)</f>
        <v>0</v>
      </c>
      <c r="AA462" s="184" cm="1">
        <f t="array" ref="AA462">IF($A462&lt;=time_horizon,INDEX(O$7:O$507,time_horizon-$A462+1),0)</f>
        <v>0</v>
      </c>
      <c r="AB462" s="184" cm="1">
        <f t="array" ref="AB462">IF($A462&lt;=time_horizon,INDEX(P$7:P$507,time_horizon-$A462+1),0)</f>
        <v>0</v>
      </c>
      <c r="AC462" s="184" cm="1">
        <f t="array" ref="AC462">IF($A462&lt;=time_horizon,INDEX(Q$7:Q$507,time_horizon-$A462+1),0)</f>
        <v>0</v>
      </c>
      <c r="AD462" s="185" cm="1">
        <f t="array" ref="AD462">IF($A462&lt;=time_horizon,INDEX(R$7:R$507,time_horizon-$A462+1),0)</f>
        <v>0</v>
      </c>
      <c r="AE462" s="17" cm="1">
        <f t="array" ref="AE462">IF($A462&lt;=time_horizon,INDEX(S$7:S$507,time_horizon-$A462+1),0)</f>
        <v>0</v>
      </c>
      <c r="AF462" s="17" cm="1">
        <f t="array" ref="AF462">IF($A462&lt;=time_horizon,INDEX(T$7:T$507,time_horizon-$A462+1),0)</f>
        <v>0</v>
      </c>
      <c r="AG462" s="17" cm="1">
        <f t="array" ref="AG462">IF($A462&lt;=time_horizon,INDEX(U$7:U$507,time_horizon-$A462+1),0)</f>
        <v>0</v>
      </c>
      <c r="AH462" s="17" cm="1">
        <f t="array" ref="AH462">IF($A462&lt;=time_horizon,INDEX(V$7:V$507,time_horizon-$A462+1),0)</f>
        <v>0</v>
      </c>
      <c r="AI462" s="17" cm="1">
        <f t="array" ref="AI462">IF($A462&lt;=time_horizon,INDEX(W$7:W$507,time_horizon-$A462+1),0)</f>
        <v>0</v>
      </c>
      <c r="AJ462" s="17">
        <f t="shared" si="98"/>
        <v>8.0822163213617543E-2</v>
      </c>
    </row>
    <row r="463" spans="1:36" x14ac:dyDescent="0.2">
      <c r="A463" s="96">
        <v>456</v>
      </c>
      <c r="B463" s="3">
        <f>inventory[[#This Row],[Integrated_rad_forcing]]</f>
        <v>5.2157497558368834E-10</v>
      </c>
      <c r="C463" s="3">
        <f>inventory[[#This Row],[Temp_change]]</f>
        <v>2.1176501256265339E-13</v>
      </c>
      <c r="E463" s="118">
        <f>inventory[[#This Row],[CO2_net]]+inventory[[#This Row],[CH4_net]]*GWP_CH4+inventory[[#This Row],[gas1_net]]*GWP_gas1+inventory[[#This Row],[gas2_net]]*GWP_gas2+inventory[[#This Row],[gas3_net]]*GWP_gas3</f>
        <v>4918.8111920297824</v>
      </c>
      <c r="F463" s="118">
        <f>inventory[[#This Row],[CO2_net]]+inventory[[#This Row],[CH4_net]]*GTP_CH4+inventory[[#This Row],[gas1_net]]*GTP_gas1+inventory[[#This Row],[gas2_net]]*GTP_gas2+inventory[[#This Row],[gas3_net]]*GTP_gas3</f>
        <v>2570.9331000621351</v>
      </c>
      <c r="G463" s="199">
        <f t="shared" si="99"/>
        <v>1739.8093018474806</v>
      </c>
      <c r="H463" s="200">
        <f t="shared" si="100"/>
        <v>425.84481662933496</v>
      </c>
      <c r="I463" s="201">
        <f t="shared" si="101"/>
        <v>5687.1623910535536</v>
      </c>
      <c r="J463" s="201">
        <f t="shared" si="102"/>
        <v>387.4686343246085</v>
      </c>
      <c r="K463" s="199">
        <f>K462+(inventory[[#This Row],[CO2_flux]]*Z463+inventory[[#This Row],[CH4_flux]]*AA463+inventory[[#This Row],[Gas1_flux]]*AB463+inventory[[#This Row],[Gas2_flux]]*AC463+inventory[[#This Row],[Gas3_flux]]*AD463+inventory[[#This Row],[Other_radfor]])/AGWP_CO2</f>
        <v>217.55715512859908</v>
      </c>
      <c r="L463" s="201">
        <f>L462+(inventory[[#This Row],[CO2_flux]]*AE463+inventory[[#This Row],[CH4_flux]]*AF463+inventory[[#This Row],[Gas1_flux]]*AG463+inventory[[#This Row],[Gas2_flux]]*AH463+inventory[[#This Row],[Gas3_flux]]*AI463+inventory[[#This Row],[Other_radfor]]*AJ463)/AGTP_CO2</f>
        <v>312.57320143698166</v>
      </c>
      <c r="N463" s="16">
        <v>2.9978858891594309E-13</v>
      </c>
      <c r="O463" s="16">
        <v>2.6186858666653642E-12</v>
      </c>
      <c r="P463" s="16">
        <f t="shared" si="93"/>
        <v>4.2180494849602898E-11</v>
      </c>
      <c r="Q463" s="16">
        <f t="shared" si="92"/>
        <v>-3.5199999999999995E-12</v>
      </c>
      <c r="R463" s="182">
        <f t="shared" si="92"/>
        <v>-3.5199999999999995E-12</v>
      </c>
      <c r="S463" s="16">
        <v>4.9728211849289335E-16</v>
      </c>
      <c r="T463" s="16">
        <v>9.2903234995809275E-16</v>
      </c>
      <c r="U463" s="24">
        <f t="shared" si="94"/>
        <v>2.5187569262220555E-14</v>
      </c>
      <c r="V463" s="24">
        <f t="shared" si="95"/>
        <v>-1.2110100386363797E-15</v>
      </c>
      <c r="W463" s="24">
        <f t="shared" si="96"/>
        <v>6.2165319418477975E-15</v>
      </c>
      <c r="Y463" s="16">
        <f t="shared" si="97"/>
        <v>0</v>
      </c>
      <c r="Z463" s="187" cm="1">
        <f t="array" ref="Z463">IF($A463&lt;=time_horizon,INDEX(N$7:N$507,time_horizon-$A463+1),0)</f>
        <v>0</v>
      </c>
      <c r="AA463" s="184" cm="1">
        <f t="array" ref="AA463">IF($A463&lt;=time_horizon,INDEX(O$7:O$507,time_horizon-$A463+1),0)</f>
        <v>0</v>
      </c>
      <c r="AB463" s="184" cm="1">
        <f t="array" ref="AB463">IF($A463&lt;=time_horizon,INDEX(P$7:P$507,time_horizon-$A463+1),0)</f>
        <v>0</v>
      </c>
      <c r="AC463" s="184" cm="1">
        <f t="array" ref="AC463">IF($A463&lt;=time_horizon,INDEX(Q$7:Q$507,time_horizon-$A463+1),0)</f>
        <v>0</v>
      </c>
      <c r="AD463" s="185" cm="1">
        <f t="array" ref="AD463">IF($A463&lt;=time_horizon,INDEX(R$7:R$507,time_horizon-$A463+1),0)</f>
        <v>0</v>
      </c>
      <c r="AE463" s="17" cm="1">
        <f t="array" ref="AE463">IF($A463&lt;=time_horizon,INDEX(S$7:S$507,time_horizon-$A463+1),0)</f>
        <v>0</v>
      </c>
      <c r="AF463" s="17" cm="1">
        <f t="array" ref="AF463">IF($A463&lt;=time_horizon,INDEX(T$7:T$507,time_horizon-$A463+1),0)</f>
        <v>0</v>
      </c>
      <c r="AG463" s="17" cm="1">
        <f t="array" ref="AG463">IF($A463&lt;=time_horizon,INDEX(U$7:U$507,time_horizon-$A463+1),0)</f>
        <v>0</v>
      </c>
      <c r="AH463" s="17" cm="1">
        <f t="array" ref="AH463">IF($A463&lt;=time_horizon,INDEX(V$7:V$507,time_horizon-$A463+1),0)</f>
        <v>0</v>
      </c>
      <c r="AI463" s="17" cm="1">
        <f t="array" ref="AI463">IF($A463&lt;=time_horizon,INDEX(W$7:W$507,time_horizon-$A463+1),0)</f>
        <v>0</v>
      </c>
      <c r="AJ463" s="17">
        <f t="shared" si="98"/>
        <v>8.0822163213617543E-2</v>
      </c>
    </row>
    <row r="464" spans="1:36" x14ac:dyDescent="0.2">
      <c r="A464" s="96">
        <v>457</v>
      </c>
      <c r="B464" s="3">
        <f>inventory[[#This Row],[Integrated_rad_forcing]]</f>
        <v>5.2158480048119387E-10</v>
      </c>
      <c r="C464" s="3">
        <f>inventory[[#This Row],[Temp_change]]</f>
        <v>2.1122139901411373E-13</v>
      </c>
      <c r="E464" s="118">
        <f>inventory[[#This Row],[CO2_net]]+inventory[[#This Row],[CH4_net]]*GWP_CH4+inventory[[#This Row],[gas1_net]]*GWP_gas1+inventory[[#This Row],[gas2_net]]*GWP_gas2+inventory[[#This Row],[gas3_net]]*GWP_gas3</f>
        <v>4918.8111920297824</v>
      </c>
      <c r="F464" s="118">
        <f>inventory[[#This Row],[CO2_net]]+inventory[[#This Row],[CH4_net]]*GTP_CH4+inventory[[#This Row],[gas1_net]]*GTP_gas1+inventory[[#This Row],[gas2_net]]*GTP_gas2+inventory[[#This Row],[gas3_net]]*GTP_gas3</f>
        <v>2570.9331000621351</v>
      </c>
      <c r="G464" s="199">
        <f t="shared" si="99"/>
        <v>1736.9221857665887</v>
      </c>
      <c r="H464" s="200">
        <f t="shared" si="100"/>
        <v>424.84323517821844</v>
      </c>
      <c r="I464" s="201">
        <f t="shared" si="101"/>
        <v>5687.2695200191001</v>
      </c>
      <c r="J464" s="201">
        <f t="shared" si="102"/>
        <v>386.47397899083046</v>
      </c>
      <c r="K464" s="199">
        <f>K463+(inventory[[#This Row],[CO2_flux]]*Z464+inventory[[#This Row],[CH4_flux]]*AA464+inventory[[#This Row],[Gas1_flux]]*AB464+inventory[[#This Row],[Gas2_flux]]*AC464+inventory[[#This Row],[Gas3_flux]]*AD464+inventory[[#This Row],[Other_radfor]])/AGWP_CO2</f>
        <v>217.55715512859908</v>
      </c>
      <c r="L464" s="201">
        <f>L463+(inventory[[#This Row],[CO2_flux]]*AE464+inventory[[#This Row],[CH4_flux]]*AF464+inventory[[#This Row],[Gas1_flux]]*AG464+inventory[[#This Row],[Gas2_flux]]*AH464+inventory[[#This Row],[Gas3_flux]]*AI464+inventory[[#This Row],[Other_radfor]]*AJ464)/AGTP_CO2</f>
        <v>312.57320143698166</v>
      </c>
      <c r="N464" s="16">
        <v>3.0029255470128791E-13</v>
      </c>
      <c r="O464" s="16">
        <v>2.6186858666653642E-12</v>
      </c>
      <c r="P464" s="16">
        <f t="shared" si="93"/>
        <v>4.2188698287366916E-11</v>
      </c>
      <c r="Q464" s="16">
        <f t="shared" si="92"/>
        <v>-3.5199999999999995E-12</v>
      </c>
      <c r="R464" s="182">
        <f t="shared" si="92"/>
        <v>-3.5199999999999995E-12</v>
      </c>
      <c r="S464" s="16">
        <v>4.9717491423750219E-16</v>
      </c>
      <c r="T464" s="16">
        <v>9.2676641852189291E-16</v>
      </c>
      <c r="U464" s="24">
        <f t="shared" si="94"/>
        <v>2.5102371742799662E-14</v>
      </c>
      <c r="V464" s="24">
        <f t="shared" si="95"/>
        <v>-1.2080563570813513E-15</v>
      </c>
      <c r="W464" s="24">
        <f t="shared" si="96"/>
        <v>6.2011694352646832E-15</v>
      </c>
      <c r="Y464" s="16">
        <f t="shared" si="97"/>
        <v>0</v>
      </c>
      <c r="Z464" s="187" cm="1">
        <f t="array" ref="Z464">IF($A464&lt;=time_horizon,INDEX(N$7:N$507,time_horizon-$A464+1),0)</f>
        <v>0</v>
      </c>
      <c r="AA464" s="184" cm="1">
        <f t="array" ref="AA464">IF($A464&lt;=time_horizon,INDEX(O$7:O$507,time_horizon-$A464+1),0)</f>
        <v>0</v>
      </c>
      <c r="AB464" s="184" cm="1">
        <f t="array" ref="AB464">IF($A464&lt;=time_horizon,INDEX(P$7:P$507,time_horizon-$A464+1),0)</f>
        <v>0</v>
      </c>
      <c r="AC464" s="184" cm="1">
        <f t="array" ref="AC464">IF($A464&lt;=time_horizon,INDEX(Q$7:Q$507,time_horizon-$A464+1),0)</f>
        <v>0</v>
      </c>
      <c r="AD464" s="185" cm="1">
        <f t="array" ref="AD464">IF($A464&lt;=time_horizon,INDEX(R$7:R$507,time_horizon-$A464+1),0)</f>
        <v>0</v>
      </c>
      <c r="AE464" s="17" cm="1">
        <f t="array" ref="AE464">IF($A464&lt;=time_horizon,INDEX(S$7:S$507,time_horizon-$A464+1),0)</f>
        <v>0</v>
      </c>
      <c r="AF464" s="17" cm="1">
        <f t="array" ref="AF464">IF($A464&lt;=time_horizon,INDEX(T$7:T$507,time_horizon-$A464+1),0)</f>
        <v>0</v>
      </c>
      <c r="AG464" s="17" cm="1">
        <f t="array" ref="AG464">IF($A464&lt;=time_horizon,INDEX(U$7:U$507,time_horizon-$A464+1),0)</f>
        <v>0</v>
      </c>
      <c r="AH464" s="17" cm="1">
        <f t="array" ref="AH464">IF($A464&lt;=time_horizon,INDEX(V$7:V$507,time_horizon-$A464+1),0)</f>
        <v>0</v>
      </c>
      <c r="AI464" s="17" cm="1">
        <f t="array" ref="AI464">IF($A464&lt;=time_horizon,INDEX(W$7:W$507,time_horizon-$A464+1),0)</f>
        <v>0</v>
      </c>
      <c r="AJ464" s="17">
        <f t="shared" si="98"/>
        <v>8.0822163213617543E-2</v>
      </c>
    </row>
    <row r="465" spans="1:36" x14ac:dyDescent="0.2">
      <c r="A465" s="96">
        <v>458</v>
      </c>
      <c r="B465" s="3">
        <f>inventory[[#This Row],[Integrated_rad_forcing]]</f>
        <v>5.2159454790049634E-10</v>
      </c>
      <c r="C465" s="3">
        <f>inventory[[#This Row],[Temp_change]]</f>
        <v>2.1067943764370496E-13</v>
      </c>
      <c r="E465" s="118">
        <f>inventory[[#This Row],[CO2_net]]+inventory[[#This Row],[CH4_net]]*GWP_CH4+inventory[[#This Row],[gas1_net]]*GWP_gas1+inventory[[#This Row],[gas2_net]]*GWP_gas2+inventory[[#This Row],[gas3_net]]*GWP_gas3</f>
        <v>4918.8111920297824</v>
      </c>
      <c r="F465" s="118">
        <f>inventory[[#This Row],[CO2_net]]+inventory[[#This Row],[CH4_net]]*GTP_CH4+inventory[[#This Row],[gas1_net]]*GTP_gas1+inventory[[#This Row],[gas2_net]]*GTP_gas2+inventory[[#This Row],[gas3_net]]*GTP_gas3</f>
        <v>2570.9331000621351</v>
      </c>
      <c r="G465" s="199">
        <f t="shared" si="99"/>
        <v>1734.0462870111589</v>
      </c>
      <c r="H465" s="200">
        <f t="shared" si="100"/>
        <v>423.84458435094245</v>
      </c>
      <c r="I465" s="201">
        <f t="shared" si="101"/>
        <v>5687.3758041758601</v>
      </c>
      <c r="J465" s="201">
        <f t="shared" si="102"/>
        <v>385.48234666447127</v>
      </c>
      <c r="K465" s="199">
        <f>K464+(inventory[[#This Row],[CO2_flux]]*Z465+inventory[[#This Row],[CH4_flux]]*AA465+inventory[[#This Row],[Gas1_flux]]*AB465+inventory[[#This Row],[Gas2_flux]]*AC465+inventory[[#This Row],[Gas3_flux]]*AD465+inventory[[#This Row],[Other_radfor]])/AGWP_CO2</f>
        <v>217.55715512859908</v>
      </c>
      <c r="L465" s="201">
        <f>L464+(inventory[[#This Row],[CO2_flux]]*AE465+inventory[[#This Row],[CH4_flux]]*AF465+inventory[[#This Row],[Gas1_flux]]*AG465+inventory[[#This Row],[Gas2_flux]]*AH465+inventory[[#This Row],[Gas3_flux]]*AI465+inventory[[#This Row],[Other_radfor]]*AJ465)/AGTP_CO2</f>
        <v>312.57320143698166</v>
      </c>
      <c r="N465" s="16">
        <v>3.007962081563165E-13</v>
      </c>
      <c r="O465" s="16">
        <v>2.6186858666653642E-12</v>
      </c>
      <c r="P465" s="16">
        <f t="shared" si="93"/>
        <v>4.2196834207507351E-11</v>
      </c>
      <c r="Q465" s="16">
        <f t="shared" si="92"/>
        <v>-3.5199999999999995E-12</v>
      </c>
      <c r="R465" s="182">
        <f t="shared" si="92"/>
        <v>-3.5199999999999995E-12</v>
      </c>
      <c r="S465" s="16">
        <v>4.9706766447501143E-16</v>
      </c>
      <c r="T465" s="16">
        <v>9.2450601374498959E-16</v>
      </c>
      <c r="U465" s="24">
        <f t="shared" si="94"/>
        <v>2.5017577613210048E-14</v>
      </c>
      <c r="V465" s="24">
        <f t="shared" si="95"/>
        <v>-1.2051098796241011E-15</v>
      </c>
      <c r="W465" s="24">
        <f t="shared" si="96"/>
        <v>6.1858487989149719E-15</v>
      </c>
      <c r="Y465" s="16">
        <f t="shared" si="97"/>
        <v>0</v>
      </c>
      <c r="Z465" s="187" cm="1">
        <f t="array" ref="Z465">IF($A465&lt;=time_horizon,INDEX(N$7:N$507,time_horizon-$A465+1),0)</f>
        <v>0</v>
      </c>
      <c r="AA465" s="184" cm="1">
        <f t="array" ref="AA465">IF($A465&lt;=time_horizon,INDEX(O$7:O$507,time_horizon-$A465+1),0)</f>
        <v>0</v>
      </c>
      <c r="AB465" s="184" cm="1">
        <f t="array" ref="AB465">IF($A465&lt;=time_horizon,INDEX(P$7:P$507,time_horizon-$A465+1),0)</f>
        <v>0</v>
      </c>
      <c r="AC465" s="184" cm="1">
        <f t="array" ref="AC465">IF($A465&lt;=time_horizon,INDEX(Q$7:Q$507,time_horizon-$A465+1),0)</f>
        <v>0</v>
      </c>
      <c r="AD465" s="185" cm="1">
        <f t="array" ref="AD465">IF($A465&lt;=time_horizon,INDEX(R$7:R$507,time_horizon-$A465+1),0)</f>
        <v>0</v>
      </c>
      <c r="AE465" s="17" cm="1">
        <f t="array" ref="AE465">IF($A465&lt;=time_horizon,INDEX(S$7:S$507,time_horizon-$A465+1),0)</f>
        <v>0</v>
      </c>
      <c r="AF465" s="17" cm="1">
        <f t="array" ref="AF465">IF($A465&lt;=time_horizon,INDEX(T$7:T$507,time_horizon-$A465+1),0)</f>
        <v>0</v>
      </c>
      <c r="AG465" s="17" cm="1">
        <f t="array" ref="AG465">IF($A465&lt;=time_horizon,INDEX(U$7:U$507,time_horizon-$A465+1),0)</f>
        <v>0</v>
      </c>
      <c r="AH465" s="17" cm="1">
        <f t="array" ref="AH465">IF($A465&lt;=time_horizon,INDEX(V$7:V$507,time_horizon-$A465+1),0)</f>
        <v>0</v>
      </c>
      <c r="AI465" s="17" cm="1">
        <f t="array" ref="AI465">IF($A465&lt;=time_horizon,INDEX(W$7:W$507,time_horizon-$A465+1),0)</f>
        <v>0</v>
      </c>
      <c r="AJ465" s="17">
        <f t="shared" si="98"/>
        <v>8.0822163213617543E-2</v>
      </c>
    </row>
    <row r="466" spans="1:36" x14ac:dyDescent="0.2">
      <c r="A466" s="96">
        <v>459</v>
      </c>
      <c r="B466" s="3">
        <f>inventory[[#This Row],[Integrated_rad_forcing]]</f>
        <v>5.2160421860149517E-10</v>
      </c>
      <c r="C466" s="3">
        <f>inventory[[#This Row],[Temp_change]]</f>
        <v>2.1013911992498509E-13</v>
      </c>
      <c r="E466" s="118">
        <f>inventory[[#This Row],[CO2_net]]+inventory[[#This Row],[CH4_net]]*GWP_CH4+inventory[[#This Row],[gas1_net]]*GWP_gas1+inventory[[#This Row],[gas2_net]]*GWP_gas2+inventory[[#This Row],[gas3_net]]*GWP_gas3</f>
        <v>4918.8111920297824</v>
      </c>
      <c r="F466" s="118">
        <f>inventory[[#This Row],[CO2_net]]+inventory[[#This Row],[CH4_net]]*GTP_CH4+inventory[[#This Row],[gas1_net]]*GTP_gas1+inventory[[#This Row],[gas2_net]]*GTP_gas2+inventory[[#This Row],[gas3_net]]*GTP_gas3</f>
        <v>2570.9331000621351</v>
      </c>
      <c r="G466" s="199">
        <f t="shared" si="99"/>
        <v>1731.1815383555486</v>
      </c>
      <c r="H466" s="200">
        <f t="shared" si="100"/>
        <v>422.84884787767459</v>
      </c>
      <c r="I466" s="201">
        <f t="shared" si="101"/>
        <v>5687.4812518096433</v>
      </c>
      <c r="J466" s="201">
        <f t="shared" si="102"/>
        <v>384.49372174461189</v>
      </c>
      <c r="K466" s="199">
        <f>K465+(inventory[[#This Row],[CO2_flux]]*Z466+inventory[[#This Row],[CH4_flux]]*AA466+inventory[[#This Row],[Gas1_flux]]*AB466+inventory[[#This Row],[Gas2_flux]]*AC466+inventory[[#This Row],[Gas3_flux]]*AD466+inventory[[#This Row],[Other_radfor]])/AGWP_CO2</f>
        <v>217.55715512859908</v>
      </c>
      <c r="L466" s="201">
        <f>L465+(inventory[[#This Row],[CO2_flux]]*AE466+inventory[[#This Row],[CH4_flux]]*AF466+inventory[[#This Row],[Gas1_flux]]*AG466+inventory[[#This Row],[Gas2_flux]]*AH466+inventory[[#This Row],[Gas3_flux]]*AI466+inventory[[#This Row],[Other_radfor]]*AJ466)/AGTP_CO2</f>
        <v>312.57320143698166</v>
      </c>
      <c r="N466" s="16">
        <v>3.0129955007316427E-13</v>
      </c>
      <c r="O466" s="16">
        <v>2.6186858666653642E-12</v>
      </c>
      <c r="P466" s="16">
        <f t="shared" si="93"/>
        <v>4.2204903165721668E-11</v>
      </c>
      <c r="Q466" s="16">
        <f t="shared" si="92"/>
        <v>-3.5199999999999995E-12</v>
      </c>
      <c r="R466" s="182">
        <f t="shared" si="92"/>
        <v>-3.5199999999999995E-12</v>
      </c>
      <c r="S466" s="16">
        <v>4.9696037007005393E-16</v>
      </c>
      <c r="T466" s="16">
        <v>9.2225112214773273E-16</v>
      </c>
      <c r="U466" s="24">
        <f t="shared" si="94"/>
        <v>2.4933184279780326E-14</v>
      </c>
      <c r="V466" s="24">
        <f t="shared" si="95"/>
        <v>-1.2021705886936673E-15</v>
      </c>
      <c r="W466" s="24">
        <f t="shared" si="96"/>
        <v>6.1705698339609231E-15</v>
      </c>
      <c r="Y466" s="16">
        <f t="shared" si="97"/>
        <v>0</v>
      </c>
      <c r="Z466" s="187" cm="1">
        <f t="array" ref="Z466">IF($A466&lt;=time_horizon,INDEX(N$7:N$507,time_horizon-$A466+1),0)</f>
        <v>0</v>
      </c>
      <c r="AA466" s="184" cm="1">
        <f t="array" ref="AA466">IF($A466&lt;=time_horizon,INDEX(O$7:O$507,time_horizon-$A466+1),0)</f>
        <v>0</v>
      </c>
      <c r="AB466" s="184" cm="1">
        <f t="array" ref="AB466">IF($A466&lt;=time_horizon,INDEX(P$7:P$507,time_horizon-$A466+1),0)</f>
        <v>0</v>
      </c>
      <c r="AC466" s="184" cm="1">
        <f t="array" ref="AC466">IF($A466&lt;=time_horizon,INDEX(Q$7:Q$507,time_horizon-$A466+1),0)</f>
        <v>0</v>
      </c>
      <c r="AD466" s="185" cm="1">
        <f t="array" ref="AD466">IF($A466&lt;=time_horizon,INDEX(R$7:R$507,time_horizon-$A466+1),0)</f>
        <v>0</v>
      </c>
      <c r="AE466" s="17" cm="1">
        <f t="array" ref="AE466">IF($A466&lt;=time_horizon,INDEX(S$7:S$507,time_horizon-$A466+1),0)</f>
        <v>0</v>
      </c>
      <c r="AF466" s="17" cm="1">
        <f t="array" ref="AF466">IF($A466&lt;=time_horizon,INDEX(T$7:T$507,time_horizon-$A466+1),0)</f>
        <v>0</v>
      </c>
      <c r="AG466" s="17" cm="1">
        <f t="array" ref="AG466">IF($A466&lt;=time_horizon,INDEX(U$7:U$507,time_horizon-$A466+1),0)</f>
        <v>0</v>
      </c>
      <c r="AH466" s="17" cm="1">
        <f t="array" ref="AH466">IF($A466&lt;=time_horizon,INDEX(V$7:V$507,time_horizon-$A466+1),0)</f>
        <v>0</v>
      </c>
      <c r="AI466" s="17" cm="1">
        <f t="array" ref="AI466">IF($A466&lt;=time_horizon,INDEX(W$7:W$507,time_horizon-$A466+1),0)</f>
        <v>0</v>
      </c>
      <c r="AJ466" s="17">
        <f t="shared" si="98"/>
        <v>8.0822163213617543E-2</v>
      </c>
    </row>
    <row r="467" spans="1:36" x14ac:dyDescent="0.2">
      <c r="A467" s="96">
        <v>460</v>
      </c>
      <c r="B467" s="3">
        <f>inventory[[#This Row],[Integrated_rad_forcing]]</f>
        <v>5.216138133350655E-10</v>
      </c>
      <c r="C467" s="3">
        <f>inventory[[#This Row],[Temp_change]]</f>
        <v>2.0960043742904153E-13</v>
      </c>
      <c r="E467" s="118">
        <f>inventory[[#This Row],[CO2_net]]+inventory[[#This Row],[CH4_net]]*GWP_CH4+inventory[[#This Row],[gas1_net]]*GWP_gas1+inventory[[#This Row],[gas2_net]]*GWP_gas2+inventory[[#This Row],[gas3_net]]*GWP_gas3</f>
        <v>4918.8111920297824</v>
      </c>
      <c r="F467" s="118">
        <f>inventory[[#This Row],[CO2_net]]+inventory[[#This Row],[CH4_net]]*GTP_CH4+inventory[[#This Row],[gas1_net]]*GTP_gas1+inventory[[#This Row],[gas2_net]]*GTP_gas2+inventory[[#This Row],[gas3_net]]*GTP_gas3</f>
        <v>2570.9331000621351</v>
      </c>
      <c r="G467" s="199">
        <f t="shared" si="99"/>
        <v>1728.3278731036939</v>
      </c>
      <c r="H467" s="200">
        <f t="shared" si="100"/>
        <v>421.8560096822053</v>
      </c>
      <c r="I467" s="201">
        <f t="shared" si="101"/>
        <v>5687.5858711078599</v>
      </c>
      <c r="J467" s="201">
        <f t="shared" si="102"/>
        <v>383.50808880878373</v>
      </c>
      <c r="K467" s="199">
        <f>K466+(inventory[[#This Row],[CO2_flux]]*Z467+inventory[[#This Row],[CH4_flux]]*AA467+inventory[[#This Row],[Gas1_flux]]*AB467+inventory[[#This Row],[Gas2_flux]]*AC467+inventory[[#This Row],[Gas3_flux]]*AD467+inventory[[#This Row],[Other_radfor]])/AGWP_CO2</f>
        <v>217.55715512859908</v>
      </c>
      <c r="L467" s="201">
        <f>L466+(inventory[[#This Row],[CO2_flux]]*AE467+inventory[[#This Row],[CH4_flux]]*AF467+inventory[[#This Row],[Gas1_flux]]*AG467+inventory[[#This Row],[Gas2_flux]]*AH467+inventory[[#This Row],[Gas3_flux]]*AI467+inventory[[#This Row],[Other_radfor]]*AJ467)/AGTP_CO2</f>
        <v>312.57320143698166</v>
      </c>
      <c r="N467" s="16">
        <v>3.0180258124192758E-13</v>
      </c>
      <c r="O467" s="16">
        <v>2.6186858666653642E-12</v>
      </c>
      <c r="P467" s="16">
        <f t="shared" si="93"/>
        <v>4.2212905713133711E-11</v>
      </c>
      <c r="Q467" s="16">
        <f t="shared" ref="Q467:R486" si="103">A_gas2*life_gas2*(1-EXP(-$A467/life_gas2))</f>
        <v>-3.5199999999999995E-12</v>
      </c>
      <c r="R467" s="182">
        <f t="shared" si="103"/>
        <v>-3.5199999999999995E-12</v>
      </c>
      <c r="S467" s="16">
        <v>4.9685303188388565E-16</v>
      </c>
      <c r="T467" s="16">
        <v>9.2000173028334941E-16</v>
      </c>
      <c r="U467" s="24">
        <f t="shared" si="94"/>
        <v>2.4849189168414426E-14</v>
      </c>
      <c r="V467" s="24">
        <f t="shared" si="95"/>
        <v>-1.1992384667619445E-15</v>
      </c>
      <c r="W467" s="24">
        <f t="shared" si="96"/>
        <v>6.1553323441752926E-15</v>
      </c>
      <c r="Y467" s="16">
        <f t="shared" si="97"/>
        <v>0</v>
      </c>
      <c r="Z467" s="187" cm="1">
        <f t="array" ref="Z467">IF($A467&lt;=time_horizon,INDEX(N$7:N$507,time_horizon-$A467+1),0)</f>
        <v>0</v>
      </c>
      <c r="AA467" s="184" cm="1">
        <f t="array" ref="AA467">IF($A467&lt;=time_horizon,INDEX(O$7:O$507,time_horizon-$A467+1),0)</f>
        <v>0</v>
      </c>
      <c r="AB467" s="184" cm="1">
        <f t="array" ref="AB467">IF($A467&lt;=time_horizon,INDEX(P$7:P$507,time_horizon-$A467+1),0)</f>
        <v>0</v>
      </c>
      <c r="AC467" s="184" cm="1">
        <f t="array" ref="AC467">IF($A467&lt;=time_horizon,INDEX(Q$7:Q$507,time_horizon-$A467+1),0)</f>
        <v>0</v>
      </c>
      <c r="AD467" s="185" cm="1">
        <f t="array" ref="AD467">IF($A467&lt;=time_horizon,INDEX(R$7:R$507,time_horizon-$A467+1),0)</f>
        <v>0</v>
      </c>
      <c r="AE467" s="17" cm="1">
        <f t="array" ref="AE467">IF($A467&lt;=time_horizon,INDEX(S$7:S$507,time_horizon-$A467+1),0)</f>
        <v>0</v>
      </c>
      <c r="AF467" s="17" cm="1">
        <f t="array" ref="AF467">IF($A467&lt;=time_horizon,INDEX(T$7:T$507,time_horizon-$A467+1),0)</f>
        <v>0</v>
      </c>
      <c r="AG467" s="17" cm="1">
        <f t="array" ref="AG467">IF($A467&lt;=time_horizon,INDEX(U$7:U$507,time_horizon-$A467+1),0)</f>
        <v>0</v>
      </c>
      <c r="AH467" s="17" cm="1">
        <f t="array" ref="AH467">IF($A467&lt;=time_horizon,INDEX(V$7:V$507,time_horizon-$A467+1),0)</f>
        <v>0</v>
      </c>
      <c r="AI467" s="17" cm="1">
        <f t="array" ref="AI467">IF($A467&lt;=time_horizon,INDEX(W$7:W$507,time_horizon-$A467+1),0)</f>
        <v>0</v>
      </c>
      <c r="AJ467" s="17">
        <f t="shared" si="98"/>
        <v>8.0822163213617543E-2</v>
      </c>
    </row>
    <row r="468" spans="1:36" x14ac:dyDescent="0.2">
      <c r="A468" s="96">
        <v>461</v>
      </c>
      <c r="B468" s="3">
        <f>inventory[[#This Row],[Integrated_rad_forcing]]</f>
        <v>5.2162333284319415E-10</v>
      </c>
      <c r="C468" s="3">
        <f>inventory[[#This Row],[Temp_change]]</f>
        <v>2.0906338182274871E-13</v>
      </c>
      <c r="E468" s="118">
        <f>inventory[[#This Row],[CO2_net]]+inventory[[#This Row],[CH4_net]]*GWP_CH4+inventory[[#This Row],[gas1_net]]*GWP_gas1+inventory[[#This Row],[gas2_net]]*GWP_gas2+inventory[[#This Row],[gas3_net]]*GWP_gas3</f>
        <v>4918.8111920297824</v>
      </c>
      <c r="F468" s="118">
        <f>inventory[[#This Row],[CO2_net]]+inventory[[#This Row],[CH4_net]]*GTP_CH4+inventory[[#This Row],[gas1_net]]*GTP_gas1+inventory[[#This Row],[gas2_net]]*GTP_gas2+inventory[[#This Row],[gas3_net]]*GTP_gas3</f>
        <v>2570.9331000621351</v>
      </c>
      <c r="G468" s="199">
        <f t="shared" si="99"/>
        <v>1725.4852250840443</v>
      </c>
      <c r="H468" s="200">
        <f t="shared" si="100"/>
        <v>420.86605387855633</v>
      </c>
      <c r="I468" s="201">
        <f t="shared" si="101"/>
        <v>5687.6896701610067</v>
      </c>
      <c r="J468" s="201">
        <f t="shared" si="102"/>
        <v>382.52543260978064</v>
      </c>
      <c r="K468" s="199">
        <f>K467+(inventory[[#This Row],[CO2_flux]]*Z468+inventory[[#This Row],[CH4_flux]]*AA468+inventory[[#This Row],[Gas1_flux]]*AB468+inventory[[#This Row],[Gas2_flux]]*AC468+inventory[[#This Row],[Gas3_flux]]*AD468+inventory[[#This Row],[Other_radfor]])/AGWP_CO2</f>
        <v>217.55715512859908</v>
      </c>
      <c r="L468" s="201">
        <f>L467+(inventory[[#This Row],[CO2_flux]]*AE468+inventory[[#This Row],[CH4_flux]]*AF468+inventory[[#This Row],[Gas1_flux]]*AG468+inventory[[#This Row],[Gas2_flux]]*AH468+inventory[[#This Row],[Gas3_flux]]*AI468+inventory[[#This Row],[Other_radfor]]*AJ468)/AGTP_CO2</f>
        <v>312.57320143698166</v>
      </c>
      <c r="N468" s="16">
        <v>3.0230530245066985E-13</v>
      </c>
      <c r="O468" s="16">
        <v>2.6186858666653642E-12</v>
      </c>
      <c r="P468" s="16">
        <f t="shared" si="93"/>
        <v>4.2220842396331343E-11</v>
      </c>
      <c r="Q468" s="16">
        <f t="shared" si="103"/>
        <v>-3.5199999999999995E-12</v>
      </c>
      <c r="R468" s="182">
        <f t="shared" si="103"/>
        <v>-3.5199999999999995E-12</v>
      </c>
      <c r="S468" s="16">
        <v>4.9674565077437991E-16</v>
      </c>
      <c r="T468" s="16">
        <v>9.1775782473786383E-16</v>
      </c>
      <c r="U468" s="24">
        <f t="shared" si="94"/>
        <v>2.4765589724434762E-14</v>
      </c>
      <c r="V468" s="24">
        <f t="shared" si="95"/>
        <v>-1.1963134963435789E-15</v>
      </c>
      <c r="W468" s="24">
        <f t="shared" si="96"/>
        <v>6.1401361358882553E-15</v>
      </c>
      <c r="Y468" s="16">
        <f t="shared" si="97"/>
        <v>0</v>
      </c>
      <c r="Z468" s="187" cm="1">
        <f t="array" ref="Z468">IF($A468&lt;=time_horizon,INDEX(N$7:N$507,time_horizon-$A468+1),0)</f>
        <v>0</v>
      </c>
      <c r="AA468" s="184" cm="1">
        <f t="array" ref="AA468">IF($A468&lt;=time_horizon,INDEX(O$7:O$507,time_horizon-$A468+1),0)</f>
        <v>0</v>
      </c>
      <c r="AB468" s="184" cm="1">
        <f t="array" ref="AB468">IF($A468&lt;=time_horizon,INDEX(P$7:P$507,time_horizon-$A468+1),0)</f>
        <v>0</v>
      </c>
      <c r="AC468" s="184" cm="1">
        <f t="array" ref="AC468">IF($A468&lt;=time_horizon,INDEX(Q$7:Q$507,time_horizon-$A468+1),0)</f>
        <v>0</v>
      </c>
      <c r="AD468" s="185" cm="1">
        <f t="array" ref="AD468">IF($A468&lt;=time_horizon,INDEX(R$7:R$507,time_horizon-$A468+1),0)</f>
        <v>0</v>
      </c>
      <c r="AE468" s="17" cm="1">
        <f t="array" ref="AE468">IF($A468&lt;=time_horizon,INDEX(S$7:S$507,time_horizon-$A468+1),0)</f>
        <v>0</v>
      </c>
      <c r="AF468" s="17" cm="1">
        <f t="array" ref="AF468">IF($A468&lt;=time_horizon,INDEX(T$7:T$507,time_horizon-$A468+1),0)</f>
        <v>0</v>
      </c>
      <c r="AG468" s="17" cm="1">
        <f t="array" ref="AG468">IF($A468&lt;=time_horizon,INDEX(U$7:U$507,time_horizon-$A468+1),0)</f>
        <v>0</v>
      </c>
      <c r="AH468" s="17" cm="1">
        <f t="array" ref="AH468">IF($A468&lt;=time_horizon,INDEX(V$7:V$507,time_horizon-$A468+1),0)</f>
        <v>0</v>
      </c>
      <c r="AI468" s="17" cm="1">
        <f t="array" ref="AI468">IF($A468&lt;=time_horizon,INDEX(W$7:W$507,time_horizon-$A468+1),0)</f>
        <v>0</v>
      </c>
      <c r="AJ468" s="17">
        <f t="shared" si="98"/>
        <v>8.0822163213617543E-2</v>
      </c>
    </row>
    <row r="469" spans="1:36" x14ac:dyDescent="0.2">
      <c r="A469" s="96">
        <v>462</v>
      </c>
      <c r="B469" s="3">
        <f>inventory[[#This Row],[Integrated_rad_forcing]]</f>
        <v>5.2163277785911147E-10</v>
      </c>
      <c r="C469" s="3">
        <f>inventory[[#This Row],[Temp_change]]</f>
        <v>2.08527944867062E-13</v>
      </c>
      <c r="E469" s="118">
        <f>inventory[[#This Row],[CO2_net]]+inventory[[#This Row],[CH4_net]]*GWP_CH4+inventory[[#This Row],[gas1_net]]*GWP_gas1+inventory[[#This Row],[gas2_net]]*GWP_gas2+inventory[[#This Row],[gas3_net]]*GWP_gas3</f>
        <v>4918.8111920297824</v>
      </c>
      <c r="F469" s="118">
        <f>inventory[[#This Row],[CO2_net]]+inventory[[#This Row],[CH4_net]]*GTP_CH4+inventory[[#This Row],[gas1_net]]*GTP_gas1+inventory[[#This Row],[gas2_net]]*GTP_gas2+inventory[[#This Row],[gas3_net]]*GTP_gas3</f>
        <v>2570.9331000621351</v>
      </c>
      <c r="G469" s="199">
        <f t="shared" si="99"/>
        <v>1722.6535286445444</v>
      </c>
      <c r="H469" s="200">
        <f t="shared" si="100"/>
        <v>419.87896476765764</v>
      </c>
      <c r="I469" s="201">
        <f t="shared" si="101"/>
        <v>5687.7926569640986</v>
      </c>
      <c r="J469" s="201">
        <f t="shared" si="102"/>
        <v>381.54573807253752</v>
      </c>
      <c r="K469" s="199">
        <f>K468+(inventory[[#This Row],[CO2_flux]]*Z469+inventory[[#This Row],[CH4_flux]]*AA469+inventory[[#This Row],[Gas1_flux]]*AB469+inventory[[#This Row],[Gas2_flux]]*AC469+inventory[[#This Row],[Gas3_flux]]*AD469+inventory[[#This Row],[Other_radfor]])/AGWP_CO2</f>
        <v>217.55715512859908</v>
      </c>
      <c r="L469" s="201">
        <f>L468+(inventory[[#This Row],[CO2_flux]]*AE469+inventory[[#This Row],[CH4_flux]]*AF469+inventory[[#This Row],[Gas1_flux]]*AG469+inventory[[#This Row],[Gas2_flux]]*AH469+inventory[[#This Row],[Gas3_flux]]*AI469+inventory[[#This Row],[Other_radfor]]*AJ469)/AGTP_CO2</f>
        <v>312.57320143698166</v>
      </c>
      <c r="N469" s="16">
        <v>3.0280771448542753E-13</v>
      </c>
      <c r="O469" s="16">
        <v>2.6186858666653642E-12</v>
      </c>
      <c r="P469" s="16">
        <f t="shared" si="93"/>
        <v>4.2228713757403785E-11</v>
      </c>
      <c r="Q469" s="16">
        <f t="shared" si="103"/>
        <v>-3.5199999999999995E-12</v>
      </c>
      <c r="R469" s="182">
        <f t="shared" si="103"/>
        <v>-3.5199999999999995E-12</v>
      </c>
      <c r="S469" s="16">
        <v>4.9663822759602187E-16</v>
      </c>
      <c r="T469" s="16">
        <v>9.1551939213001659E-16</v>
      </c>
      <c r="U469" s="24">
        <f t="shared" si="94"/>
        <v>2.4682383412426701E-14</v>
      </c>
      <c r="V469" s="24">
        <f t="shared" si="95"/>
        <v>-1.1933956599958634E-15</v>
      </c>
      <c r="W469" s="24">
        <f t="shared" si="96"/>
        <v>6.1249810179354692E-15</v>
      </c>
      <c r="Y469" s="16">
        <f t="shared" si="97"/>
        <v>0</v>
      </c>
      <c r="Z469" s="187" cm="1">
        <f t="array" ref="Z469">IF($A469&lt;=time_horizon,INDEX(N$7:N$507,time_horizon-$A469+1),0)</f>
        <v>0</v>
      </c>
      <c r="AA469" s="184" cm="1">
        <f t="array" ref="AA469">IF($A469&lt;=time_horizon,INDEX(O$7:O$507,time_horizon-$A469+1),0)</f>
        <v>0</v>
      </c>
      <c r="AB469" s="184" cm="1">
        <f t="array" ref="AB469">IF($A469&lt;=time_horizon,INDEX(P$7:P$507,time_horizon-$A469+1),0)</f>
        <v>0</v>
      </c>
      <c r="AC469" s="184" cm="1">
        <f t="array" ref="AC469">IF($A469&lt;=time_horizon,INDEX(Q$7:Q$507,time_horizon-$A469+1),0)</f>
        <v>0</v>
      </c>
      <c r="AD469" s="185" cm="1">
        <f t="array" ref="AD469">IF($A469&lt;=time_horizon,INDEX(R$7:R$507,time_horizon-$A469+1),0)</f>
        <v>0</v>
      </c>
      <c r="AE469" s="17" cm="1">
        <f t="array" ref="AE469">IF($A469&lt;=time_horizon,INDEX(S$7:S$507,time_horizon-$A469+1),0)</f>
        <v>0</v>
      </c>
      <c r="AF469" s="17" cm="1">
        <f t="array" ref="AF469">IF($A469&lt;=time_horizon,INDEX(T$7:T$507,time_horizon-$A469+1),0)</f>
        <v>0</v>
      </c>
      <c r="AG469" s="17" cm="1">
        <f t="array" ref="AG469">IF($A469&lt;=time_horizon,INDEX(U$7:U$507,time_horizon-$A469+1),0)</f>
        <v>0</v>
      </c>
      <c r="AH469" s="17" cm="1">
        <f t="array" ref="AH469">IF($A469&lt;=time_horizon,INDEX(V$7:V$507,time_horizon-$A469+1),0)</f>
        <v>0</v>
      </c>
      <c r="AI469" s="17" cm="1">
        <f t="array" ref="AI469">IF($A469&lt;=time_horizon,INDEX(W$7:W$507,time_horizon-$A469+1),0)</f>
        <v>0</v>
      </c>
      <c r="AJ469" s="17">
        <f t="shared" si="98"/>
        <v>8.0822163213617543E-2</v>
      </c>
    </row>
    <row r="470" spans="1:36" x14ac:dyDescent="0.2">
      <c r="A470" s="96">
        <v>463</v>
      </c>
      <c r="B470" s="3">
        <f>inventory[[#This Row],[Integrated_rad_forcing]]</f>
        <v>5.2164214910742263E-10</v>
      </c>
      <c r="C470" s="3">
        <f>inventory[[#This Row],[Temp_change]]</f>
        <v>2.0799411841534603E-13</v>
      </c>
      <c r="E470" s="118">
        <f>inventory[[#This Row],[CO2_net]]+inventory[[#This Row],[CH4_net]]*GWP_CH4+inventory[[#This Row],[gas1_net]]*GWP_gas1+inventory[[#This Row],[gas2_net]]*GWP_gas2+inventory[[#This Row],[gas3_net]]*GWP_gas3</f>
        <v>4918.8111920297824</v>
      </c>
      <c r="F470" s="118">
        <f>inventory[[#This Row],[CO2_net]]+inventory[[#This Row],[CH4_net]]*GTP_CH4+inventory[[#This Row],[gas1_net]]*GTP_gas1+inventory[[#This Row],[gas2_net]]*GTP_gas2+inventory[[#This Row],[gas3_net]]*GTP_gas3</f>
        <v>2570.9331000621351</v>
      </c>
      <c r="G470" s="199">
        <f t="shared" si="99"/>
        <v>1719.8327186476786</v>
      </c>
      <c r="H470" s="200">
        <f t="shared" si="100"/>
        <v>418.89472683408997</v>
      </c>
      <c r="I470" s="201">
        <f t="shared" si="101"/>
        <v>5687.8948394181025</v>
      </c>
      <c r="J470" s="201">
        <f t="shared" si="102"/>
        <v>380.56899029107126</v>
      </c>
      <c r="K470" s="199">
        <f>K469+(inventory[[#This Row],[CO2_flux]]*Z470+inventory[[#This Row],[CH4_flux]]*AA470+inventory[[#This Row],[Gas1_flux]]*AB470+inventory[[#This Row],[Gas2_flux]]*AC470+inventory[[#This Row],[Gas3_flux]]*AD470+inventory[[#This Row],[Other_radfor]])/AGWP_CO2</f>
        <v>217.55715512859908</v>
      </c>
      <c r="L470" s="201">
        <f>L469+(inventory[[#This Row],[CO2_flux]]*AE470+inventory[[#This Row],[CH4_flux]]*AF470+inventory[[#This Row],[Gas1_flux]]*AG470+inventory[[#This Row],[Gas2_flux]]*AH470+inventory[[#This Row],[Gas3_flux]]*AI470+inventory[[#This Row],[Other_radfor]]*AJ470)/AGTP_CO2</f>
        <v>312.57320143698166</v>
      </c>
      <c r="N470" s="16">
        <v>3.0330981813021619E-13</v>
      </c>
      <c r="O470" s="16">
        <v>2.6186858666653642E-12</v>
      </c>
      <c r="P470" s="16">
        <f t="shared" si="93"/>
        <v>4.2236520333978653E-11</v>
      </c>
      <c r="Q470" s="16">
        <f t="shared" si="103"/>
        <v>-3.5199999999999995E-12</v>
      </c>
      <c r="R470" s="182">
        <f t="shared" si="103"/>
        <v>-3.5199999999999995E-12</v>
      </c>
      <c r="S470" s="16">
        <v>4.9653076319990408E-16</v>
      </c>
      <c r="T470" s="16">
        <v>9.1328641911118623E-16</v>
      </c>
      <c r="U470" s="24">
        <f t="shared" si="94"/>
        <v>2.4599567716084384E-14</v>
      </c>
      <c r="V470" s="24">
        <f t="shared" si="95"/>
        <v>-1.1904849403186342E-15</v>
      </c>
      <c r="W470" s="24">
        <f t="shared" si="96"/>
        <v>6.1098668016072889E-15</v>
      </c>
      <c r="Y470" s="16">
        <f t="shared" si="97"/>
        <v>0</v>
      </c>
      <c r="Z470" s="187" cm="1">
        <f t="array" ref="Z470">IF($A470&lt;=time_horizon,INDEX(N$7:N$507,time_horizon-$A470+1),0)</f>
        <v>0</v>
      </c>
      <c r="AA470" s="184" cm="1">
        <f t="array" ref="AA470">IF($A470&lt;=time_horizon,INDEX(O$7:O$507,time_horizon-$A470+1),0)</f>
        <v>0</v>
      </c>
      <c r="AB470" s="184" cm="1">
        <f t="array" ref="AB470">IF($A470&lt;=time_horizon,INDEX(P$7:P$507,time_horizon-$A470+1),0)</f>
        <v>0</v>
      </c>
      <c r="AC470" s="184" cm="1">
        <f t="array" ref="AC470">IF($A470&lt;=time_horizon,INDEX(Q$7:Q$507,time_horizon-$A470+1),0)</f>
        <v>0</v>
      </c>
      <c r="AD470" s="185" cm="1">
        <f t="array" ref="AD470">IF($A470&lt;=time_horizon,INDEX(R$7:R$507,time_horizon-$A470+1),0)</f>
        <v>0</v>
      </c>
      <c r="AE470" s="17" cm="1">
        <f t="array" ref="AE470">IF($A470&lt;=time_horizon,INDEX(S$7:S$507,time_horizon-$A470+1),0)</f>
        <v>0</v>
      </c>
      <c r="AF470" s="17" cm="1">
        <f t="array" ref="AF470">IF($A470&lt;=time_horizon,INDEX(T$7:T$507,time_horizon-$A470+1),0)</f>
        <v>0</v>
      </c>
      <c r="AG470" s="17" cm="1">
        <f t="array" ref="AG470">IF($A470&lt;=time_horizon,INDEX(U$7:U$507,time_horizon-$A470+1),0)</f>
        <v>0</v>
      </c>
      <c r="AH470" s="17" cm="1">
        <f t="array" ref="AH470">IF($A470&lt;=time_horizon,INDEX(V$7:V$507,time_horizon-$A470+1),0)</f>
        <v>0</v>
      </c>
      <c r="AI470" s="17" cm="1">
        <f t="array" ref="AI470">IF($A470&lt;=time_horizon,INDEX(W$7:W$507,time_horizon-$A470+1),0)</f>
        <v>0</v>
      </c>
      <c r="AJ470" s="17">
        <f t="shared" si="98"/>
        <v>8.0822163213617543E-2</v>
      </c>
    </row>
    <row r="471" spans="1:36" x14ac:dyDescent="0.2">
      <c r="A471" s="96">
        <v>464</v>
      </c>
      <c r="B471" s="3">
        <f>inventory[[#This Row],[Integrated_rad_forcing]]</f>
        <v>5.2165144730423565E-10</v>
      </c>
      <c r="C471" s="3">
        <f>inventory[[#This Row],[Temp_change]]</f>
        <v>2.0746189441173779E-13</v>
      </c>
      <c r="E471" s="118">
        <f>inventory[[#This Row],[CO2_net]]+inventory[[#This Row],[CH4_net]]*GWP_CH4+inventory[[#This Row],[gas1_net]]*GWP_gas1+inventory[[#This Row],[gas2_net]]*GWP_gas2+inventory[[#This Row],[gas3_net]]*GWP_gas3</f>
        <v>4918.8111920297824</v>
      </c>
      <c r="F471" s="118">
        <f>inventory[[#This Row],[CO2_net]]+inventory[[#This Row],[CH4_net]]*GTP_CH4+inventory[[#This Row],[gas1_net]]*GTP_gas1+inventory[[#This Row],[gas2_net]]*GTP_gas2+inventory[[#This Row],[gas3_net]]*GTP_gas3</f>
        <v>2570.9331000621351</v>
      </c>
      <c r="G471" s="199">
        <f t="shared" si="99"/>
        <v>1717.0227304655659</v>
      </c>
      <c r="H471" s="200">
        <f t="shared" si="100"/>
        <v>417.91332474289459</v>
      </c>
      <c r="I471" s="201">
        <f t="shared" si="101"/>
        <v>5687.996225331337</v>
      </c>
      <c r="J471" s="201">
        <f t="shared" si="102"/>
        <v>379.59517452548607</v>
      </c>
      <c r="K471" s="199">
        <f>K470+(inventory[[#This Row],[CO2_flux]]*Z471+inventory[[#This Row],[CH4_flux]]*AA471+inventory[[#This Row],[Gas1_flux]]*AB471+inventory[[#This Row],[Gas2_flux]]*AC471+inventory[[#This Row],[Gas3_flux]]*AD471+inventory[[#This Row],[Other_radfor]])/AGWP_CO2</f>
        <v>217.55715512859908</v>
      </c>
      <c r="L471" s="201">
        <f>L470+(inventory[[#This Row],[CO2_flux]]*AE471+inventory[[#This Row],[CH4_flux]]*AF471+inventory[[#This Row],[Gas1_flux]]*AG471+inventory[[#This Row],[Gas2_flux]]*AH471+inventory[[#This Row],[Gas3_flux]]*AI471+inventory[[#This Row],[Other_radfor]]*AJ471)/AGTP_CO2</f>
        <v>312.57320143698166</v>
      </c>
      <c r="N471" s="16">
        <v>3.0381161416703628E-13</v>
      </c>
      <c r="O471" s="16">
        <v>2.6186858666653642E-12</v>
      </c>
      <c r="P471" s="16">
        <f t="shared" si="93"/>
        <v>4.2244262659258676E-11</v>
      </c>
      <c r="Q471" s="16">
        <f t="shared" si="103"/>
        <v>-3.5199999999999995E-12</v>
      </c>
      <c r="R471" s="182">
        <f t="shared" si="103"/>
        <v>-3.5199999999999995E-12</v>
      </c>
      <c r="S471" s="16">
        <v>4.964232584337216E-16</v>
      </c>
      <c r="T471" s="16">
        <v>9.1105889236530876E-16</v>
      </c>
      <c r="U471" s="24">
        <f t="shared" si="94"/>
        <v>2.4517140138057708E-14</v>
      </c>
      <c r="V471" s="24">
        <f t="shared" si="95"/>
        <v>-1.1875813199541678E-15</v>
      </c>
      <c r="W471" s="24">
        <f t="shared" si="96"/>
        <v>6.0947933005990846E-15</v>
      </c>
      <c r="Y471" s="16">
        <f t="shared" si="97"/>
        <v>0</v>
      </c>
      <c r="Z471" s="187" cm="1">
        <f t="array" ref="Z471">IF($A471&lt;=time_horizon,INDEX(N$7:N$507,time_horizon-$A471+1),0)</f>
        <v>0</v>
      </c>
      <c r="AA471" s="184" cm="1">
        <f t="array" ref="AA471">IF($A471&lt;=time_horizon,INDEX(O$7:O$507,time_horizon-$A471+1),0)</f>
        <v>0</v>
      </c>
      <c r="AB471" s="184" cm="1">
        <f t="array" ref="AB471">IF($A471&lt;=time_horizon,INDEX(P$7:P$507,time_horizon-$A471+1),0)</f>
        <v>0</v>
      </c>
      <c r="AC471" s="184" cm="1">
        <f t="array" ref="AC471">IF($A471&lt;=time_horizon,INDEX(Q$7:Q$507,time_horizon-$A471+1),0)</f>
        <v>0</v>
      </c>
      <c r="AD471" s="185" cm="1">
        <f t="array" ref="AD471">IF($A471&lt;=time_horizon,INDEX(R$7:R$507,time_horizon-$A471+1),0)</f>
        <v>0</v>
      </c>
      <c r="AE471" s="17" cm="1">
        <f t="array" ref="AE471">IF($A471&lt;=time_horizon,INDEX(S$7:S$507,time_horizon-$A471+1),0)</f>
        <v>0</v>
      </c>
      <c r="AF471" s="17" cm="1">
        <f t="array" ref="AF471">IF($A471&lt;=time_horizon,INDEX(T$7:T$507,time_horizon-$A471+1),0)</f>
        <v>0</v>
      </c>
      <c r="AG471" s="17" cm="1">
        <f t="array" ref="AG471">IF($A471&lt;=time_horizon,INDEX(U$7:U$507,time_horizon-$A471+1),0)</f>
        <v>0</v>
      </c>
      <c r="AH471" s="17" cm="1">
        <f t="array" ref="AH471">IF($A471&lt;=time_horizon,INDEX(V$7:V$507,time_horizon-$A471+1),0)</f>
        <v>0</v>
      </c>
      <c r="AI471" s="17" cm="1">
        <f t="array" ref="AI471">IF($A471&lt;=time_horizon,INDEX(W$7:W$507,time_horizon-$A471+1),0)</f>
        <v>0</v>
      </c>
      <c r="AJ471" s="17">
        <f t="shared" si="98"/>
        <v>8.0822163213617543E-2</v>
      </c>
    </row>
    <row r="472" spans="1:36" x14ac:dyDescent="0.2">
      <c r="A472" s="96">
        <v>465</v>
      </c>
      <c r="B472" s="3">
        <f>inventory[[#This Row],[Integrated_rad_forcing]]</f>
        <v>5.216606731572869E-10</v>
      </c>
      <c r="C472" s="3">
        <f>inventory[[#This Row],[Temp_change]]</f>
        <v>2.0693126488954299E-13</v>
      </c>
      <c r="E472" s="118">
        <f>inventory[[#This Row],[CO2_net]]+inventory[[#This Row],[CH4_net]]*GWP_CH4+inventory[[#This Row],[gas1_net]]*GWP_gas1+inventory[[#This Row],[gas2_net]]*GWP_gas2+inventory[[#This Row],[gas3_net]]*GWP_gas3</f>
        <v>4918.8111920297824</v>
      </c>
      <c r="F472" s="118">
        <f>inventory[[#This Row],[CO2_net]]+inventory[[#This Row],[CH4_net]]*GTP_CH4+inventory[[#This Row],[gas1_net]]*GTP_gas1+inventory[[#This Row],[gas2_net]]*GTP_gas2+inventory[[#This Row],[gas3_net]]*GTP_gas3</f>
        <v>2570.9331000621351</v>
      </c>
      <c r="G472" s="199">
        <f t="shared" si="99"/>
        <v>1714.223499975109</v>
      </c>
      <c r="H472" s="200">
        <f t="shared" si="100"/>
        <v>416.93474333644548</v>
      </c>
      <c r="I472" s="201">
        <f t="shared" si="101"/>
        <v>5688.0968224208345</v>
      </c>
      <c r="J472" s="201">
        <f t="shared" si="102"/>
        <v>378.62427619903895</v>
      </c>
      <c r="K472" s="199">
        <f>K471+(inventory[[#This Row],[CO2_flux]]*Z472+inventory[[#This Row],[CH4_flux]]*AA472+inventory[[#This Row],[Gas1_flux]]*AB472+inventory[[#This Row],[Gas2_flux]]*AC472+inventory[[#This Row],[Gas3_flux]]*AD472+inventory[[#This Row],[Other_radfor]])/AGWP_CO2</f>
        <v>217.55715512859908</v>
      </c>
      <c r="L472" s="201">
        <f>L471+(inventory[[#This Row],[CO2_flux]]*AE472+inventory[[#This Row],[CH4_flux]]*AF472+inventory[[#This Row],[Gas1_flux]]*AG472+inventory[[#This Row],[Gas2_flux]]*AH472+inventory[[#This Row],[Gas3_flux]]*AI472+inventory[[#This Row],[Other_radfor]]*AJ472)/AGTP_CO2</f>
        <v>312.57320143698166</v>
      </c>
      <c r="N472" s="16">
        <v>3.0431310337587924E-13</v>
      </c>
      <c r="O472" s="16">
        <v>2.6186858666653642E-12</v>
      </c>
      <c r="P472" s="16">
        <f t="shared" si="93"/>
        <v>4.225194126205808E-11</v>
      </c>
      <c r="Q472" s="16">
        <f t="shared" si="103"/>
        <v>-3.5199999999999995E-12</v>
      </c>
      <c r="R472" s="182">
        <f t="shared" si="103"/>
        <v>-3.5199999999999995E-12</v>
      </c>
      <c r="S472" s="16">
        <v>4.9631571414176877E-16</v>
      </c>
      <c r="T472" s="16">
        <v>9.0883679860879743E-16</v>
      </c>
      <c r="U472" s="24">
        <f t="shared" si="94"/>
        <v>2.4435098199800563E-14</v>
      </c>
      <c r="V472" s="24">
        <f t="shared" si="95"/>
        <v>-1.1846847815870748E-15</v>
      </c>
      <c r="W472" s="24">
        <f t="shared" si="96"/>
        <v>6.079760330962624E-15</v>
      </c>
      <c r="Y472" s="16">
        <f t="shared" si="97"/>
        <v>0</v>
      </c>
      <c r="Z472" s="187" cm="1">
        <f t="array" ref="Z472">IF($A472&lt;=time_horizon,INDEX(N$7:N$507,time_horizon-$A472+1),0)</f>
        <v>0</v>
      </c>
      <c r="AA472" s="184" cm="1">
        <f t="array" ref="AA472">IF($A472&lt;=time_horizon,INDEX(O$7:O$507,time_horizon-$A472+1),0)</f>
        <v>0</v>
      </c>
      <c r="AB472" s="184" cm="1">
        <f t="array" ref="AB472">IF($A472&lt;=time_horizon,INDEX(P$7:P$507,time_horizon-$A472+1),0)</f>
        <v>0</v>
      </c>
      <c r="AC472" s="184" cm="1">
        <f t="array" ref="AC472">IF($A472&lt;=time_horizon,INDEX(Q$7:Q$507,time_horizon-$A472+1),0)</f>
        <v>0</v>
      </c>
      <c r="AD472" s="185" cm="1">
        <f t="array" ref="AD472">IF($A472&lt;=time_horizon,INDEX(R$7:R$507,time_horizon-$A472+1),0)</f>
        <v>0</v>
      </c>
      <c r="AE472" s="17" cm="1">
        <f t="array" ref="AE472">IF($A472&lt;=time_horizon,INDEX(S$7:S$507,time_horizon-$A472+1),0)</f>
        <v>0</v>
      </c>
      <c r="AF472" s="17" cm="1">
        <f t="array" ref="AF472">IF($A472&lt;=time_horizon,INDEX(T$7:T$507,time_horizon-$A472+1),0)</f>
        <v>0</v>
      </c>
      <c r="AG472" s="17" cm="1">
        <f t="array" ref="AG472">IF($A472&lt;=time_horizon,INDEX(U$7:U$507,time_horizon-$A472+1),0)</f>
        <v>0</v>
      </c>
      <c r="AH472" s="17" cm="1">
        <f t="array" ref="AH472">IF($A472&lt;=time_horizon,INDEX(V$7:V$507,time_horizon-$A472+1),0)</f>
        <v>0</v>
      </c>
      <c r="AI472" s="17" cm="1">
        <f t="array" ref="AI472">IF($A472&lt;=time_horizon,INDEX(W$7:W$507,time_horizon-$A472+1),0)</f>
        <v>0</v>
      </c>
      <c r="AJ472" s="17">
        <f t="shared" si="98"/>
        <v>8.0822163213617543E-2</v>
      </c>
    </row>
    <row r="473" spans="1:36" x14ac:dyDescent="0.2">
      <c r="A473" s="96">
        <v>466</v>
      </c>
      <c r="B473" s="3">
        <f>inventory[[#This Row],[Integrated_rad_forcing]]</f>
        <v>5.216698273660648E-10</v>
      </c>
      <c r="C473" s="3">
        <f>inventory[[#This Row],[Temp_change]]</f>
        <v>2.0640222196966558E-13</v>
      </c>
      <c r="E473" s="118">
        <f>inventory[[#This Row],[CO2_net]]+inventory[[#This Row],[CH4_net]]*GWP_CH4+inventory[[#This Row],[gas1_net]]*GWP_gas1+inventory[[#This Row],[gas2_net]]*GWP_gas2+inventory[[#This Row],[gas3_net]]*GWP_gas3</f>
        <v>4918.8111920297824</v>
      </c>
      <c r="F473" s="118">
        <f>inventory[[#This Row],[CO2_net]]+inventory[[#This Row],[CH4_net]]*GTP_CH4+inventory[[#This Row],[gas1_net]]*GTP_gas1+inventory[[#This Row],[gas2_net]]*GTP_gas2+inventory[[#This Row],[gas3_net]]*GTP_gas3</f>
        <v>2570.9331000621351</v>
      </c>
      <c r="G473" s="199">
        <f t="shared" si="99"/>
        <v>1711.4349635531967</v>
      </c>
      <c r="H473" s="200">
        <f t="shared" si="100"/>
        <v>415.95896763138569</v>
      </c>
      <c r="I473" s="201">
        <f t="shared" si="101"/>
        <v>5688.1966383136951</v>
      </c>
      <c r="J473" s="201">
        <f t="shared" si="102"/>
        <v>377.65628089526632</v>
      </c>
      <c r="K473" s="199">
        <f>K472+(inventory[[#This Row],[CO2_flux]]*Z473+inventory[[#This Row],[CH4_flux]]*AA473+inventory[[#This Row],[Gas1_flux]]*AB473+inventory[[#This Row],[Gas2_flux]]*AC473+inventory[[#This Row],[Gas3_flux]]*AD473+inventory[[#This Row],[Other_radfor]])/AGWP_CO2</f>
        <v>217.55715512859908</v>
      </c>
      <c r="L473" s="201">
        <f>L472+(inventory[[#This Row],[CO2_flux]]*AE473+inventory[[#This Row],[CH4_flux]]*AF473+inventory[[#This Row],[Gas1_flux]]*AG473+inventory[[#This Row],[Gas2_flux]]*AH473+inventory[[#This Row],[Gas3_flux]]*AI473+inventory[[#This Row],[Other_radfor]]*AJ473)/AGTP_CO2</f>
        <v>312.57320143698166</v>
      </c>
      <c r="N473" s="16">
        <v>3.0481428653473323E-13</v>
      </c>
      <c r="O473" s="16">
        <v>2.6186858666653642E-12</v>
      </c>
      <c r="P473" s="16">
        <f t="shared" si="93"/>
        <v>4.2259556666838766E-11</v>
      </c>
      <c r="Q473" s="16">
        <f t="shared" si="103"/>
        <v>-3.5199999999999995E-12</v>
      </c>
      <c r="R473" s="182">
        <f t="shared" si="103"/>
        <v>-3.5199999999999995E-12</v>
      </c>
      <c r="S473" s="16">
        <v>4.9620813116493503E-16</v>
      </c>
      <c r="T473" s="16">
        <v>9.0662012459046612E-16</v>
      </c>
      <c r="U473" s="24">
        <f t="shared" si="94"/>
        <v>2.4353439441420402E-14</v>
      </c>
      <c r="V473" s="24">
        <f t="shared" si="95"/>
        <v>-1.1817953079442001E-15</v>
      </c>
      <c r="W473" s="24">
        <f t="shared" si="96"/>
        <v>6.0647677110585336E-15</v>
      </c>
      <c r="Y473" s="16">
        <f t="shared" si="97"/>
        <v>0</v>
      </c>
      <c r="Z473" s="187" cm="1">
        <f t="array" ref="Z473">IF($A473&lt;=time_horizon,INDEX(N$7:N$507,time_horizon-$A473+1),0)</f>
        <v>0</v>
      </c>
      <c r="AA473" s="184" cm="1">
        <f t="array" ref="AA473">IF($A473&lt;=time_horizon,INDEX(O$7:O$507,time_horizon-$A473+1),0)</f>
        <v>0</v>
      </c>
      <c r="AB473" s="184" cm="1">
        <f t="array" ref="AB473">IF($A473&lt;=time_horizon,INDEX(P$7:P$507,time_horizon-$A473+1),0)</f>
        <v>0</v>
      </c>
      <c r="AC473" s="184" cm="1">
        <f t="array" ref="AC473">IF($A473&lt;=time_horizon,INDEX(Q$7:Q$507,time_horizon-$A473+1),0)</f>
        <v>0</v>
      </c>
      <c r="AD473" s="185" cm="1">
        <f t="array" ref="AD473">IF($A473&lt;=time_horizon,INDEX(R$7:R$507,time_horizon-$A473+1),0)</f>
        <v>0</v>
      </c>
      <c r="AE473" s="17" cm="1">
        <f t="array" ref="AE473">IF($A473&lt;=time_horizon,INDEX(S$7:S$507,time_horizon-$A473+1),0)</f>
        <v>0</v>
      </c>
      <c r="AF473" s="17" cm="1">
        <f t="array" ref="AF473">IF($A473&lt;=time_horizon,INDEX(T$7:T$507,time_horizon-$A473+1),0)</f>
        <v>0</v>
      </c>
      <c r="AG473" s="17" cm="1">
        <f t="array" ref="AG473">IF($A473&lt;=time_horizon,INDEX(U$7:U$507,time_horizon-$A473+1),0)</f>
        <v>0</v>
      </c>
      <c r="AH473" s="17" cm="1">
        <f t="array" ref="AH473">IF($A473&lt;=time_horizon,INDEX(V$7:V$507,time_horizon-$A473+1),0)</f>
        <v>0</v>
      </c>
      <c r="AI473" s="17" cm="1">
        <f t="array" ref="AI473">IF($A473&lt;=time_horizon,INDEX(W$7:W$507,time_horizon-$A473+1),0)</f>
        <v>0</v>
      </c>
      <c r="AJ473" s="17">
        <f t="shared" si="98"/>
        <v>8.0822163213617543E-2</v>
      </c>
    </row>
    <row r="474" spans="1:36" x14ac:dyDescent="0.2">
      <c r="A474" s="96">
        <v>467</v>
      </c>
      <c r="B474" s="3">
        <f>inventory[[#This Row],[Integrated_rad_forcing]]</f>
        <v>5.2167891062193147E-10</v>
      </c>
      <c r="C474" s="3">
        <f>inventory[[#This Row],[Temp_change]]</f>
        <v>2.058747578590689E-13</v>
      </c>
      <c r="E474" s="118">
        <f>inventory[[#This Row],[CO2_net]]+inventory[[#This Row],[CH4_net]]*GWP_CH4+inventory[[#This Row],[gas1_net]]*GWP_gas1+inventory[[#This Row],[gas2_net]]*GWP_gas2+inventory[[#This Row],[gas3_net]]*GWP_gas3</f>
        <v>4918.8111920297824</v>
      </c>
      <c r="F474" s="118">
        <f>inventory[[#This Row],[CO2_net]]+inventory[[#This Row],[CH4_net]]*GTP_CH4+inventory[[#This Row],[gas1_net]]*GTP_gas1+inventory[[#This Row],[gas2_net]]*GTP_gas2+inventory[[#This Row],[gas3_net]]*GTP_gas3</f>
        <v>2570.9331000621351</v>
      </c>
      <c r="G474" s="199">
        <f t="shared" si="99"/>
        <v>1708.6570580719595</v>
      </c>
      <c r="H474" s="200">
        <f t="shared" si="100"/>
        <v>414.9859828156234</v>
      </c>
      <c r="I474" s="201">
        <f t="shared" si="101"/>
        <v>5688.29568054841</v>
      </c>
      <c r="J474" s="201">
        <f t="shared" si="102"/>
        <v>376.69117435516836</v>
      </c>
      <c r="K474" s="199">
        <f>K473+(inventory[[#This Row],[CO2_flux]]*Z474+inventory[[#This Row],[CH4_flux]]*AA474+inventory[[#This Row],[Gas1_flux]]*AB474+inventory[[#This Row],[Gas2_flux]]*AC474+inventory[[#This Row],[Gas3_flux]]*AD474+inventory[[#This Row],[Other_radfor]])/AGWP_CO2</f>
        <v>217.55715512859908</v>
      </c>
      <c r="L474" s="201">
        <f>L473+(inventory[[#This Row],[CO2_flux]]*AE474+inventory[[#This Row],[CH4_flux]]*AF474+inventory[[#This Row],[Gas1_flux]]*AG474+inventory[[#This Row],[Gas2_flux]]*AH474+inventory[[#This Row],[Gas3_flux]]*AI474+inventory[[#This Row],[Other_radfor]]*AJ474)/AGTP_CO2</f>
        <v>312.57320143698166</v>
      </c>
      <c r="N474" s="16">
        <v>3.0531516441958897E-13</v>
      </c>
      <c r="O474" s="16">
        <v>2.6186858666653642E-12</v>
      </c>
      <c r="P474" s="16">
        <f t="shared" si="93"/>
        <v>4.226710939374608E-11</v>
      </c>
      <c r="Q474" s="16">
        <f t="shared" si="103"/>
        <v>-3.5199999999999995E-12</v>
      </c>
      <c r="R474" s="182">
        <f t="shared" si="103"/>
        <v>-3.5199999999999995E-12</v>
      </c>
      <c r="S474" s="16">
        <v>4.9610051034070283E-16</v>
      </c>
      <c r="T474" s="16">
        <v>9.0440885709144721E-16</v>
      </c>
      <c r="U474" s="24">
        <f t="shared" si="94"/>
        <v>2.42721614215289E-14</v>
      </c>
      <c r="V474" s="24">
        <f t="shared" si="95"/>
        <v>-1.1789128817945171E-15</v>
      </c>
      <c r="W474" s="24">
        <f t="shared" si="96"/>
        <v>6.0498152615097774E-15</v>
      </c>
      <c r="Y474" s="16">
        <f t="shared" si="97"/>
        <v>0</v>
      </c>
      <c r="Z474" s="187" cm="1">
        <f t="array" ref="Z474">IF($A474&lt;=time_horizon,INDEX(N$7:N$507,time_horizon-$A474+1),0)</f>
        <v>0</v>
      </c>
      <c r="AA474" s="184" cm="1">
        <f t="array" ref="AA474">IF($A474&lt;=time_horizon,INDEX(O$7:O$507,time_horizon-$A474+1),0)</f>
        <v>0</v>
      </c>
      <c r="AB474" s="184" cm="1">
        <f t="array" ref="AB474">IF($A474&lt;=time_horizon,INDEX(P$7:P$507,time_horizon-$A474+1),0)</f>
        <v>0</v>
      </c>
      <c r="AC474" s="184" cm="1">
        <f t="array" ref="AC474">IF($A474&lt;=time_horizon,INDEX(Q$7:Q$507,time_horizon-$A474+1),0)</f>
        <v>0</v>
      </c>
      <c r="AD474" s="185" cm="1">
        <f t="array" ref="AD474">IF($A474&lt;=time_horizon,INDEX(R$7:R$507,time_horizon-$A474+1),0)</f>
        <v>0</v>
      </c>
      <c r="AE474" s="17" cm="1">
        <f t="array" ref="AE474">IF($A474&lt;=time_horizon,INDEX(S$7:S$507,time_horizon-$A474+1),0)</f>
        <v>0</v>
      </c>
      <c r="AF474" s="17" cm="1">
        <f t="array" ref="AF474">IF($A474&lt;=time_horizon,INDEX(T$7:T$507,time_horizon-$A474+1),0)</f>
        <v>0</v>
      </c>
      <c r="AG474" s="17" cm="1">
        <f t="array" ref="AG474">IF($A474&lt;=time_horizon,INDEX(U$7:U$507,time_horizon-$A474+1),0)</f>
        <v>0</v>
      </c>
      <c r="AH474" s="17" cm="1">
        <f t="array" ref="AH474">IF($A474&lt;=time_horizon,INDEX(V$7:V$507,time_horizon-$A474+1),0)</f>
        <v>0</v>
      </c>
      <c r="AI474" s="17" cm="1">
        <f t="array" ref="AI474">IF($A474&lt;=time_horizon,INDEX(W$7:W$507,time_horizon-$A474+1),0)</f>
        <v>0</v>
      </c>
      <c r="AJ474" s="17">
        <f t="shared" si="98"/>
        <v>8.0822163213617543E-2</v>
      </c>
    </row>
    <row r="475" spans="1:36" x14ac:dyDescent="0.2">
      <c r="A475" s="96">
        <v>468</v>
      </c>
      <c r="B475" s="3">
        <f>inventory[[#This Row],[Integrated_rad_forcing]]</f>
        <v>5.2168792360824137E-10</v>
      </c>
      <c r="C475" s="3">
        <f>inventory[[#This Row],[Temp_change]]</f>
        <v>2.0534886484926888E-13</v>
      </c>
      <c r="E475" s="118">
        <f>inventory[[#This Row],[CO2_net]]+inventory[[#This Row],[CH4_net]]*GWP_CH4+inventory[[#This Row],[gas1_net]]*GWP_gas1+inventory[[#This Row],[gas2_net]]*GWP_gas2+inventory[[#This Row],[gas3_net]]*GWP_gas3</f>
        <v>4918.8111920297824</v>
      </c>
      <c r="F475" s="118">
        <f>inventory[[#This Row],[CO2_net]]+inventory[[#This Row],[CH4_net]]*GTP_CH4+inventory[[#This Row],[gas1_net]]*GTP_gas1+inventory[[#This Row],[gas2_net]]*GTP_gas2+inventory[[#This Row],[gas3_net]]*GTP_gas3</f>
        <v>2570.9331000621351</v>
      </c>
      <c r="G475" s="199">
        <f t="shared" si="99"/>
        <v>1705.8897208940753</v>
      </c>
      <c r="H475" s="200">
        <f t="shared" si="100"/>
        <v>414.01577424538999</v>
      </c>
      <c r="I475" s="201">
        <f t="shared" si="101"/>
        <v>5688.3939565761575</v>
      </c>
      <c r="J475" s="201">
        <f t="shared" si="102"/>
        <v>375.72894247445203</v>
      </c>
      <c r="K475" s="199">
        <f>K474+(inventory[[#This Row],[CO2_flux]]*Z475+inventory[[#This Row],[CH4_flux]]*AA475+inventory[[#This Row],[Gas1_flux]]*AB475+inventory[[#This Row],[Gas2_flux]]*AC475+inventory[[#This Row],[Gas3_flux]]*AD475+inventory[[#This Row],[Other_radfor]])/AGWP_CO2</f>
        <v>217.55715512859908</v>
      </c>
      <c r="L475" s="201">
        <f>L474+(inventory[[#This Row],[CO2_flux]]*AE475+inventory[[#This Row],[CH4_flux]]*AF475+inventory[[#This Row],[Gas1_flux]]*AG475+inventory[[#This Row],[Gas2_flux]]*AH475+inventory[[#This Row],[Gas3_flux]]*AI475+inventory[[#This Row],[Other_radfor]]*AJ475)/AGTP_CO2</f>
        <v>312.57320143698166</v>
      </c>
      <c r="N475" s="16">
        <v>3.058157378044456E-13</v>
      </c>
      <c r="O475" s="16">
        <v>2.6186858666653642E-12</v>
      </c>
      <c r="P475" s="16">
        <f t="shared" si="93"/>
        <v>4.2274599958644381E-11</v>
      </c>
      <c r="Q475" s="16">
        <f t="shared" si="103"/>
        <v>-3.5199999999999995E-12</v>
      </c>
      <c r="R475" s="182">
        <f t="shared" si="103"/>
        <v>-3.5199999999999995E-12</v>
      </c>
      <c r="S475" s="16">
        <v>4.9599285250314448E-16</v>
      </c>
      <c r="T475" s="16">
        <v>9.0220298292511498E-16</v>
      </c>
      <c r="U475" s="24">
        <f t="shared" si="94"/>
        <v>2.4191261717093971E-14</v>
      </c>
      <c r="V475" s="24">
        <f t="shared" si="95"/>
        <v>-1.1760374859490272E-15</v>
      </c>
      <c r="W475" s="24">
        <f t="shared" si="96"/>
        <v>6.034902805156169E-15</v>
      </c>
      <c r="Y475" s="16">
        <f t="shared" si="97"/>
        <v>0</v>
      </c>
      <c r="Z475" s="187" cm="1">
        <f t="array" ref="Z475">IF($A475&lt;=time_horizon,INDEX(N$7:N$507,time_horizon-$A475+1),0)</f>
        <v>0</v>
      </c>
      <c r="AA475" s="184" cm="1">
        <f t="array" ref="AA475">IF($A475&lt;=time_horizon,INDEX(O$7:O$507,time_horizon-$A475+1),0)</f>
        <v>0</v>
      </c>
      <c r="AB475" s="184" cm="1">
        <f t="array" ref="AB475">IF($A475&lt;=time_horizon,INDEX(P$7:P$507,time_horizon-$A475+1),0)</f>
        <v>0</v>
      </c>
      <c r="AC475" s="184" cm="1">
        <f t="array" ref="AC475">IF($A475&lt;=time_horizon,INDEX(Q$7:Q$507,time_horizon-$A475+1),0)</f>
        <v>0</v>
      </c>
      <c r="AD475" s="185" cm="1">
        <f t="array" ref="AD475">IF($A475&lt;=time_horizon,INDEX(R$7:R$507,time_horizon-$A475+1),0)</f>
        <v>0</v>
      </c>
      <c r="AE475" s="17" cm="1">
        <f t="array" ref="AE475">IF($A475&lt;=time_horizon,INDEX(S$7:S$507,time_horizon-$A475+1),0)</f>
        <v>0</v>
      </c>
      <c r="AF475" s="17" cm="1">
        <f t="array" ref="AF475">IF($A475&lt;=time_horizon,INDEX(T$7:T$507,time_horizon-$A475+1),0)</f>
        <v>0</v>
      </c>
      <c r="AG475" s="17" cm="1">
        <f t="array" ref="AG475">IF($A475&lt;=time_horizon,INDEX(U$7:U$507,time_horizon-$A475+1),0)</f>
        <v>0</v>
      </c>
      <c r="AH475" s="17" cm="1">
        <f t="array" ref="AH475">IF($A475&lt;=time_horizon,INDEX(V$7:V$507,time_horizon-$A475+1),0)</f>
        <v>0</v>
      </c>
      <c r="AI475" s="17" cm="1">
        <f t="array" ref="AI475">IF($A475&lt;=time_horizon,INDEX(W$7:W$507,time_horizon-$A475+1),0)</f>
        <v>0</v>
      </c>
      <c r="AJ475" s="17">
        <f t="shared" si="98"/>
        <v>8.0822163213617543E-2</v>
      </c>
    </row>
    <row r="476" spans="1:36" x14ac:dyDescent="0.2">
      <c r="A476" s="96">
        <v>469</v>
      </c>
      <c r="B476" s="3">
        <f>inventory[[#This Row],[Integrated_rad_forcing]]</f>
        <v>5.2169686700045883E-10</v>
      </c>
      <c r="C476" s="3">
        <f>inventory[[#This Row],[Temp_change]]</f>
        <v>2.0482453531485741E-13</v>
      </c>
      <c r="E476" s="118">
        <f>inventory[[#This Row],[CO2_net]]+inventory[[#This Row],[CH4_net]]*GWP_CH4+inventory[[#This Row],[gas1_net]]*GWP_gas1+inventory[[#This Row],[gas2_net]]*GWP_gas2+inventory[[#This Row],[gas3_net]]*GWP_gas3</f>
        <v>4918.8111920297824</v>
      </c>
      <c r="F476" s="118">
        <f>inventory[[#This Row],[CO2_net]]+inventory[[#This Row],[CH4_net]]*GTP_CH4+inventory[[#This Row],[gas1_net]]*GTP_gas1+inventory[[#This Row],[gas2_net]]*GTP_gas2+inventory[[#This Row],[gas3_net]]*GTP_gas3</f>
        <v>2570.9331000621351</v>
      </c>
      <c r="G476" s="199">
        <f t="shared" si="99"/>
        <v>1703.1328898681279</v>
      </c>
      <c r="H476" s="200">
        <f t="shared" si="100"/>
        <v>413.04832744235523</v>
      </c>
      <c r="I476" s="201">
        <f t="shared" si="101"/>
        <v>5688.491473762082</v>
      </c>
      <c r="J476" s="201">
        <f t="shared" si="102"/>
        <v>374.76957130082928</v>
      </c>
      <c r="K476" s="199">
        <f>K475+(inventory[[#This Row],[CO2_flux]]*Z476+inventory[[#This Row],[CH4_flux]]*AA476+inventory[[#This Row],[Gas1_flux]]*AB476+inventory[[#This Row],[Gas2_flux]]*AC476+inventory[[#This Row],[Gas3_flux]]*AD476+inventory[[#This Row],[Other_radfor]])/AGWP_CO2</f>
        <v>217.55715512859908</v>
      </c>
      <c r="L476" s="201">
        <f>L475+(inventory[[#This Row],[CO2_flux]]*AE476+inventory[[#This Row],[CH4_flux]]*AF476+inventory[[#This Row],[Gas1_flux]]*AG476+inventory[[#This Row],[Gas2_flux]]*AH476+inventory[[#This Row],[Gas3_flux]]*AI476+inventory[[#This Row],[Other_radfor]]*AJ476)/AGTP_CO2</f>
        <v>312.57320143698166</v>
      </c>
      <c r="N476" s="16">
        <v>3.0631600746131641E-13</v>
      </c>
      <c r="O476" s="16">
        <v>2.6186858666653642E-12</v>
      </c>
      <c r="P476" s="16">
        <f t="shared" si="93"/>
        <v>4.2282028873152231E-11</v>
      </c>
      <c r="Q476" s="16">
        <f t="shared" si="103"/>
        <v>-3.5199999999999995E-12</v>
      </c>
      <c r="R476" s="182">
        <f t="shared" si="103"/>
        <v>-3.5199999999999995E-12</v>
      </c>
      <c r="S476" s="16">
        <v>4.9588515848292014E-16</v>
      </c>
      <c r="T476" s="16">
        <v>9.0000248893700596E-16</v>
      </c>
      <c r="U476" s="24">
        <f t="shared" si="94"/>
        <v>2.411073792329288E-14</v>
      </c>
      <c r="V476" s="24">
        <f t="shared" si="95"/>
        <v>-1.1731691032606548E-15</v>
      </c>
      <c r="W476" s="24">
        <f t="shared" si="96"/>
        <v>6.0200301670098418E-15</v>
      </c>
      <c r="Y476" s="16">
        <f t="shared" si="97"/>
        <v>0</v>
      </c>
      <c r="Z476" s="187" cm="1">
        <f t="array" ref="Z476">IF($A476&lt;=time_horizon,INDEX(N$7:N$507,time_horizon-$A476+1),0)</f>
        <v>0</v>
      </c>
      <c r="AA476" s="184" cm="1">
        <f t="array" ref="AA476">IF($A476&lt;=time_horizon,INDEX(O$7:O$507,time_horizon-$A476+1),0)</f>
        <v>0</v>
      </c>
      <c r="AB476" s="184" cm="1">
        <f t="array" ref="AB476">IF($A476&lt;=time_horizon,INDEX(P$7:P$507,time_horizon-$A476+1),0)</f>
        <v>0</v>
      </c>
      <c r="AC476" s="184" cm="1">
        <f t="array" ref="AC476">IF($A476&lt;=time_horizon,INDEX(Q$7:Q$507,time_horizon-$A476+1),0)</f>
        <v>0</v>
      </c>
      <c r="AD476" s="185" cm="1">
        <f t="array" ref="AD476">IF($A476&lt;=time_horizon,INDEX(R$7:R$507,time_horizon-$A476+1),0)</f>
        <v>0</v>
      </c>
      <c r="AE476" s="17" cm="1">
        <f t="array" ref="AE476">IF($A476&lt;=time_horizon,INDEX(S$7:S$507,time_horizon-$A476+1),0)</f>
        <v>0</v>
      </c>
      <c r="AF476" s="17" cm="1">
        <f t="array" ref="AF476">IF($A476&lt;=time_horizon,INDEX(T$7:T$507,time_horizon-$A476+1),0)</f>
        <v>0</v>
      </c>
      <c r="AG476" s="17" cm="1">
        <f t="array" ref="AG476">IF($A476&lt;=time_horizon,INDEX(U$7:U$507,time_horizon-$A476+1),0)</f>
        <v>0</v>
      </c>
      <c r="AH476" s="17" cm="1">
        <f t="array" ref="AH476">IF($A476&lt;=time_horizon,INDEX(V$7:V$507,time_horizon-$A476+1),0)</f>
        <v>0</v>
      </c>
      <c r="AI476" s="17" cm="1">
        <f t="array" ref="AI476">IF($A476&lt;=time_horizon,INDEX(W$7:W$507,time_horizon-$A476+1),0)</f>
        <v>0</v>
      </c>
      <c r="AJ476" s="17">
        <f t="shared" si="98"/>
        <v>8.0822163213617543E-2</v>
      </c>
    </row>
    <row r="477" spans="1:36" x14ac:dyDescent="0.2">
      <c r="A477" s="96">
        <v>470</v>
      </c>
      <c r="B477" s="3">
        <f>inventory[[#This Row],[Integrated_rad_forcing]]</f>
        <v>5.2170574146627245E-10</v>
      </c>
      <c r="C477" s="3">
        <f>inventory[[#This Row],[Temp_change]]</f>
        <v>2.0430176171205648E-13</v>
      </c>
      <c r="E477" s="118">
        <f>inventory[[#This Row],[CO2_net]]+inventory[[#This Row],[CH4_net]]*GWP_CH4+inventory[[#This Row],[gas1_net]]*GWP_gas1+inventory[[#This Row],[gas2_net]]*GWP_gas2+inventory[[#This Row],[gas3_net]]*GWP_gas3</f>
        <v>4918.8111920297824</v>
      </c>
      <c r="F477" s="118">
        <f>inventory[[#This Row],[CO2_net]]+inventory[[#This Row],[CH4_net]]*GTP_CH4+inventory[[#This Row],[gas1_net]]*GTP_gas1+inventory[[#This Row],[gas2_net]]*GTP_gas2+inventory[[#This Row],[gas3_net]]*GTP_gas3</f>
        <v>2570.9331000621351</v>
      </c>
      <c r="G477" s="199">
        <f t="shared" si="99"/>
        <v>1700.3865033240147</v>
      </c>
      <c r="H477" s="200">
        <f t="shared" si="100"/>
        <v>412.08362809080137</v>
      </c>
      <c r="I477" s="201">
        <f t="shared" si="101"/>
        <v>5688.5882393865431</v>
      </c>
      <c r="J477" s="201">
        <f t="shared" si="102"/>
        <v>373.81304703137141</v>
      </c>
      <c r="K477" s="199">
        <f>K476+(inventory[[#This Row],[CO2_flux]]*Z477+inventory[[#This Row],[CH4_flux]]*AA477+inventory[[#This Row],[Gas1_flux]]*AB477+inventory[[#This Row],[Gas2_flux]]*AC477+inventory[[#This Row],[Gas3_flux]]*AD477+inventory[[#This Row],[Other_radfor]])/AGWP_CO2</f>
        <v>217.55715512859908</v>
      </c>
      <c r="L477" s="201">
        <f>L476+(inventory[[#This Row],[CO2_flux]]*AE477+inventory[[#This Row],[CH4_flux]]*AF477+inventory[[#This Row],[Gas1_flux]]*AG477+inventory[[#This Row],[Gas2_flux]]*AH477+inventory[[#This Row],[Gas3_flux]]*AI477+inventory[[#This Row],[Other_radfor]]*AJ477)/AGTP_CO2</f>
        <v>312.57320143698166</v>
      </c>
      <c r="N477" s="16">
        <v>3.0681597416023452E-13</v>
      </c>
      <c r="O477" s="16">
        <v>2.6186858666653642E-12</v>
      </c>
      <c r="P477" s="16">
        <f t="shared" si="93"/>
        <v>4.228939664467738E-11</v>
      </c>
      <c r="Q477" s="16">
        <f t="shared" si="103"/>
        <v>-3.5199999999999995E-12</v>
      </c>
      <c r="R477" s="182">
        <f t="shared" si="103"/>
        <v>-3.5199999999999995E-12</v>
      </c>
      <c r="S477" s="16">
        <v>4.957774291072763E-16</v>
      </c>
      <c r="T477" s="16">
        <v>8.9780736200474047E-16</v>
      </c>
      <c r="U477" s="24">
        <f t="shared" si="94"/>
        <v>2.4030587653366624E-14</v>
      </c>
      <c r="V477" s="24">
        <f t="shared" si="95"/>
        <v>-1.1703077166241478E-15</v>
      </c>
      <c r="W477" s="24">
        <f t="shared" si="96"/>
        <v>6.0051971742117256E-15</v>
      </c>
      <c r="Y477" s="16">
        <f t="shared" si="97"/>
        <v>0</v>
      </c>
      <c r="Z477" s="187" cm="1">
        <f t="array" ref="Z477">IF($A477&lt;=time_horizon,INDEX(N$7:N$507,time_horizon-$A477+1),0)</f>
        <v>0</v>
      </c>
      <c r="AA477" s="184" cm="1">
        <f t="array" ref="AA477">IF($A477&lt;=time_horizon,INDEX(O$7:O$507,time_horizon-$A477+1),0)</f>
        <v>0</v>
      </c>
      <c r="AB477" s="184" cm="1">
        <f t="array" ref="AB477">IF($A477&lt;=time_horizon,INDEX(P$7:P$507,time_horizon-$A477+1),0)</f>
        <v>0</v>
      </c>
      <c r="AC477" s="184" cm="1">
        <f t="array" ref="AC477">IF($A477&lt;=time_horizon,INDEX(Q$7:Q$507,time_horizon-$A477+1),0)</f>
        <v>0</v>
      </c>
      <c r="AD477" s="185" cm="1">
        <f t="array" ref="AD477">IF($A477&lt;=time_horizon,INDEX(R$7:R$507,time_horizon-$A477+1),0)</f>
        <v>0</v>
      </c>
      <c r="AE477" s="17" cm="1">
        <f t="array" ref="AE477">IF($A477&lt;=time_horizon,INDEX(S$7:S$507,time_horizon-$A477+1),0)</f>
        <v>0</v>
      </c>
      <c r="AF477" s="17" cm="1">
        <f t="array" ref="AF477">IF($A477&lt;=time_horizon,INDEX(T$7:T$507,time_horizon-$A477+1),0)</f>
        <v>0</v>
      </c>
      <c r="AG477" s="17" cm="1">
        <f t="array" ref="AG477">IF($A477&lt;=time_horizon,INDEX(U$7:U$507,time_horizon-$A477+1),0)</f>
        <v>0</v>
      </c>
      <c r="AH477" s="17" cm="1">
        <f t="array" ref="AH477">IF($A477&lt;=time_horizon,INDEX(V$7:V$507,time_horizon-$A477+1),0)</f>
        <v>0</v>
      </c>
      <c r="AI477" s="17" cm="1">
        <f t="array" ref="AI477">IF($A477&lt;=time_horizon,INDEX(W$7:W$507,time_horizon-$A477+1),0)</f>
        <v>0</v>
      </c>
      <c r="AJ477" s="17">
        <f t="shared" si="98"/>
        <v>8.0822163213617543E-2</v>
      </c>
    </row>
    <row r="478" spans="1:36" x14ac:dyDescent="0.2">
      <c r="A478" s="96">
        <v>471</v>
      </c>
      <c r="B478" s="3">
        <f>inventory[[#This Row],[Integrated_rad_forcing]]</f>
        <v>5.2171454766570888E-10</v>
      </c>
      <c r="C478" s="3">
        <f>inventory[[#This Row],[Temp_change]]</f>
        <v>2.0378053657730095E-13</v>
      </c>
      <c r="E478" s="118">
        <f>inventory[[#This Row],[CO2_net]]+inventory[[#This Row],[CH4_net]]*GWP_CH4+inventory[[#This Row],[gas1_net]]*GWP_gas1+inventory[[#This Row],[gas2_net]]*GWP_gas2+inventory[[#This Row],[gas3_net]]*GWP_gas3</f>
        <v>4918.8111920297824</v>
      </c>
      <c r="F478" s="118">
        <f>inventory[[#This Row],[CO2_net]]+inventory[[#This Row],[CH4_net]]*GTP_CH4+inventory[[#This Row],[gas1_net]]*GTP_gas1+inventory[[#This Row],[gas2_net]]*GTP_gas2+inventory[[#This Row],[gas3_net]]*GTP_gas3</f>
        <v>2570.9331000621351</v>
      </c>
      <c r="G478" s="199">
        <f t="shared" si="99"/>
        <v>1697.6505000684074</v>
      </c>
      <c r="H478" s="200">
        <f t="shared" si="100"/>
        <v>411.12166203485197</v>
      </c>
      <c r="I478" s="201">
        <f t="shared" si="101"/>
        <v>5688.684260646357</v>
      </c>
      <c r="J478" s="201">
        <f t="shared" si="102"/>
        <v>372.85935600991604</v>
      </c>
      <c r="K478" s="199">
        <f>K477+(inventory[[#This Row],[CO2_flux]]*Z478+inventory[[#This Row],[CH4_flux]]*AA478+inventory[[#This Row],[Gas1_flux]]*AB478+inventory[[#This Row],[Gas2_flux]]*AC478+inventory[[#This Row],[Gas3_flux]]*AD478+inventory[[#This Row],[Other_radfor]])/AGWP_CO2</f>
        <v>217.55715512859908</v>
      </c>
      <c r="L478" s="201">
        <f>L477+(inventory[[#This Row],[CO2_flux]]*AE478+inventory[[#This Row],[CH4_flux]]*AF478+inventory[[#This Row],[Gas1_flux]]*AG478+inventory[[#This Row],[Gas2_flux]]*AH478+inventory[[#This Row],[Gas3_flux]]*AI478+inventory[[#This Row],[Other_radfor]]*AJ478)/AGTP_CO2</f>
        <v>312.57320143698166</v>
      </c>
      <c r="N478" s="16">
        <v>3.0731563866925862E-13</v>
      </c>
      <c r="O478" s="16">
        <v>2.6186858666653642E-12</v>
      </c>
      <c r="P478" s="16">
        <f t="shared" si="93"/>
        <v>4.2296703776451392E-11</v>
      </c>
      <c r="Q478" s="16">
        <f t="shared" si="103"/>
        <v>-3.5199999999999995E-12</v>
      </c>
      <c r="R478" s="182">
        <f t="shared" si="103"/>
        <v>-3.5199999999999995E-12</v>
      </c>
      <c r="S478" s="16">
        <v>4.9566966520004456E-16</v>
      </c>
      <c r="T478" s="16">
        <v>8.9561758903794546E-16</v>
      </c>
      <c r="U478" s="24">
        <f t="shared" si="94"/>
        <v>2.3950808538475471E-14</v>
      </c>
      <c r="V478" s="24">
        <f t="shared" si="95"/>
        <v>-1.1674533089759732E-15</v>
      </c>
      <c r="W478" s="24">
        <f t="shared" si="96"/>
        <v>5.9904036559889308E-15</v>
      </c>
      <c r="Y478" s="16">
        <f t="shared" si="97"/>
        <v>0</v>
      </c>
      <c r="Z478" s="187" cm="1">
        <f t="array" ref="Z478">IF($A478&lt;=time_horizon,INDEX(N$7:N$507,time_horizon-$A478+1),0)</f>
        <v>0</v>
      </c>
      <c r="AA478" s="184" cm="1">
        <f t="array" ref="AA478">IF($A478&lt;=time_horizon,INDEX(O$7:O$507,time_horizon-$A478+1),0)</f>
        <v>0</v>
      </c>
      <c r="AB478" s="184" cm="1">
        <f t="array" ref="AB478">IF($A478&lt;=time_horizon,INDEX(P$7:P$507,time_horizon-$A478+1),0)</f>
        <v>0</v>
      </c>
      <c r="AC478" s="184" cm="1">
        <f t="array" ref="AC478">IF($A478&lt;=time_horizon,INDEX(Q$7:Q$507,time_horizon-$A478+1),0)</f>
        <v>0</v>
      </c>
      <c r="AD478" s="185" cm="1">
        <f t="array" ref="AD478">IF($A478&lt;=time_horizon,INDEX(R$7:R$507,time_horizon-$A478+1),0)</f>
        <v>0</v>
      </c>
      <c r="AE478" s="17" cm="1">
        <f t="array" ref="AE478">IF($A478&lt;=time_horizon,INDEX(S$7:S$507,time_horizon-$A478+1),0)</f>
        <v>0</v>
      </c>
      <c r="AF478" s="17" cm="1">
        <f t="array" ref="AF478">IF($A478&lt;=time_horizon,INDEX(T$7:T$507,time_horizon-$A478+1),0)</f>
        <v>0</v>
      </c>
      <c r="AG478" s="17" cm="1">
        <f t="array" ref="AG478">IF($A478&lt;=time_horizon,INDEX(U$7:U$507,time_horizon-$A478+1),0)</f>
        <v>0</v>
      </c>
      <c r="AH478" s="17" cm="1">
        <f t="array" ref="AH478">IF($A478&lt;=time_horizon,INDEX(V$7:V$507,time_horizon-$A478+1),0)</f>
        <v>0</v>
      </c>
      <c r="AI478" s="17" cm="1">
        <f t="array" ref="AI478">IF($A478&lt;=time_horizon,INDEX(W$7:W$507,time_horizon-$A478+1),0)</f>
        <v>0</v>
      </c>
      <c r="AJ478" s="17">
        <f t="shared" si="98"/>
        <v>8.0822163213617543E-2</v>
      </c>
    </row>
    <row r="479" spans="1:36" x14ac:dyDescent="0.2">
      <c r="A479" s="96">
        <v>472</v>
      </c>
      <c r="B479" s="3">
        <f>inventory[[#This Row],[Integrated_rad_forcing]]</f>
        <v>5.217232862512427E-10</v>
      </c>
      <c r="C479" s="3">
        <f>inventory[[#This Row],[Temp_change]]</f>
        <v>2.032608525258511E-13</v>
      </c>
      <c r="E479" s="118">
        <f>inventory[[#This Row],[CO2_net]]+inventory[[#This Row],[CH4_net]]*GWP_CH4+inventory[[#This Row],[gas1_net]]*GWP_gas1+inventory[[#This Row],[gas2_net]]*GWP_gas2+inventory[[#This Row],[gas3_net]]*GWP_gas3</f>
        <v>4918.8111920297824</v>
      </c>
      <c r="F479" s="118">
        <f>inventory[[#This Row],[CO2_net]]+inventory[[#This Row],[CH4_net]]*GTP_CH4+inventory[[#This Row],[gas1_net]]*GTP_gas1+inventory[[#This Row],[gas2_net]]*GTP_gas2+inventory[[#This Row],[gas3_net]]*GTP_gas3</f>
        <v>2570.9331000621351</v>
      </c>
      <c r="G479" s="199">
        <f t="shared" si="99"/>
        <v>1694.9248193802553</v>
      </c>
      <c r="H479" s="200">
        <f t="shared" si="100"/>
        <v>410.16241527575852</v>
      </c>
      <c r="I479" s="201">
        <f t="shared" si="101"/>
        <v>5688.7795446559921</v>
      </c>
      <c r="J479" s="201">
        <f t="shared" si="102"/>
        <v>371.90848472452853</v>
      </c>
      <c r="K479" s="199">
        <f>K478+(inventory[[#This Row],[CO2_flux]]*Z479+inventory[[#This Row],[CH4_flux]]*AA479+inventory[[#This Row],[Gas1_flux]]*AB479+inventory[[#This Row],[Gas2_flux]]*AC479+inventory[[#This Row],[Gas3_flux]]*AD479+inventory[[#This Row],[Other_radfor]])/AGWP_CO2</f>
        <v>217.55715512859908</v>
      </c>
      <c r="L479" s="201">
        <f>L478+(inventory[[#This Row],[CO2_flux]]*AE479+inventory[[#This Row],[CH4_flux]]*AF479+inventory[[#This Row],[Gas1_flux]]*AG479+inventory[[#This Row],[Gas2_flux]]*AH479+inventory[[#This Row],[Gas3_flux]]*AI479+inventory[[#This Row],[Other_radfor]]*AJ479)/AGTP_CO2</f>
        <v>312.57320143698166</v>
      </c>
      <c r="N479" s="16">
        <v>3.0781500175447864E-13</v>
      </c>
      <c r="O479" s="16">
        <v>2.6186858666653642E-12</v>
      </c>
      <c r="P479" s="16">
        <f t="shared" si="93"/>
        <v>4.2303950767564056E-11</v>
      </c>
      <c r="Q479" s="16">
        <f t="shared" si="103"/>
        <v>-3.5199999999999995E-12</v>
      </c>
      <c r="R479" s="182">
        <f t="shared" si="103"/>
        <v>-3.5199999999999995E-12</v>
      </c>
      <c r="S479" s="16">
        <v>4.9556186758164007E-16</v>
      </c>
      <c r="T479" s="16">
        <v>8.9343315697817465E-16</v>
      </c>
      <c r="U479" s="24">
        <f t="shared" si="94"/>
        <v>2.3871398227555666E-14</v>
      </c>
      <c r="V479" s="24">
        <f t="shared" si="95"/>
        <v>-1.1646058632942162E-15</v>
      </c>
      <c r="W479" s="24">
        <f t="shared" si="96"/>
        <v>5.9756494436130848E-15</v>
      </c>
      <c r="Y479" s="16">
        <f t="shared" si="97"/>
        <v>0</v>
      </c>
      <c r="Z479" s="187" cm="1">
        <f t="array" ref="Z479">IF($A479&lt;=time_horizon,INDEX(N$7:N$507,time_horizon-$A479+1),0)</f>
        <v>0</v>
      </c>
      <c r="AA479" s="184" cm="1">
        <f t="array" ref="AA479">IF($A479&lt;=time_horizon,INDEX(O$7:O$507,time_horizon-$A479+1),0)</f>
        <v>0</v>
      </c>
      <c r="AB479" s="184" cm="1">
        <f t="array" ref="AB479">IF($A479&lt;=time_horizon,INDEX(P$7:P$507,time_horizon-$A479+1),0)</f>
        <v>0</v>
      </c>
      <c r="AC479" s="184" cm="1">
        <f t="array" ref="AC479">IF($A479&lt;=time_horizon,INDEX(Q$7:Q$507,time_horizon-$A479+1),0)</f>
        <v>0</v>
      </c>
      <c r="AD479" s="185" cm="1">
        <f t="array" ref="AD479">IF($A479&lt;=time_horizon,INDEX(R$7:R$507,time_horizon-$A479+1),0)</f>
        <v>0</v>
      </c>
      <c r="AE479" s="17" cm="1">
        <f t="array" ref="AE479">IF($A479&lt;=time_horizon,INDEX(S$7:S$507,time_horizon-$A479+1),0)</f>
        <v>0</v>
      </c>
      <c r="AF479" s="17" cm="1">
        <f t="array" ref="AF479">IF($A479&lt;=time_horizon,INDEX(T$7:T$507,time_horizon-$A479+1),0)</f>
        <v>0</v>
      </c>
      <c r="AG479" s="17" cm="1">
        <f t="array" ref="AG479">IF($A479&lt;=time_horizon,INDEX(U$7:U$507,time_horizon-$A479+1),0)</f>
        <v>0</v>
      </c>
      <c r="AH479" s="17" cm="1">
        <f t="array" ref="AH479">IF($A479&lt;=time_horizon,INDEX(V$7:V$507,time_horizon-$A479+1),0)</f>
        <v>0</v>
      </c>
      <c r="AI479" s="17" cm="1">
        <f t="array" ref="AI479">IF($A479&lt;=time_horizon,INDEX(W$7:W$507,time_horizon-$A479+1),0)</f>
        <v>0</v>
      </c>
      <c r="AJ479" s="17">
        <f t="shared" si="98"/>
        <v>8.0822163213617543E-2</v>
      </c>
    </row>
    <row r="480" spans="1:36" x14ac:dyDescent="0.2">
      <c r="A480" s="96">
        <v>473</v>
      </c>
      <c r="B480" s="3">
        <f>inventory[[#This Row],[Integrated_rad_forcing]]</f>
        <v>5.2173195786790595E-10</v>
      </c>
      <c r="C480" s="3">
        <f>inventory[[#This Row],[Temp_change]]</f>
        <v>2.0274270225043265E-13</v>
      </c>
      <c r="E480" s="118">
        <f>inventory[[#This Row],[CO2_net]]+inventory[[#This Row],[CH4_net]]*GWP_CH4+inventory[[#This Row],[gas1_net]]*GWP_gas1+inventory[[#This Row],[gas2_net]]*GWP_gas2+inventory[[#This Row],[gas3_net]]*GWP_gas3</f>
        <v>4918.8111920297824</v>
      </c>
      <c r="F480" s="118">
        <f>inventory[[#This Row],[CO2_net]]+inventory[[#This Row],[CH4_net]]*GTP_CH4+inventory[[#This Row],[gas1_net]]*GTP_gas1+inventory[[#This Row],[gas2_net]]*GTP_gas2+inventory[[#This Row],[gas3_net]]*GTP_gas3</f>
        <v>2570.9331000621351</v>
      </c>
      <c r="G480" s="199">
        <f t="shared" si="99"/>
        <v>1692.2094010063454</v>
      </c>
      <c r="H480" s="200">
        <f t="shared" si="100"/>
        <v>409.20587396923787</v>
      </c>
      <c r="I480" s="201">
        <f t="shared" si="101"/>
        <v>5688.8740984487658</v>
      </c>
      <c r="J480" s="201">
        <f t="shared" si="102"/>
        <v>370.96041980501354</v>
      </c>
      <c r="K480" s="199">
        <f>K479+(inventory[[#This Row],[CO2_flux]]*Z480+inventory[[#This Row],[CH4_flux]]*AA480+inventory[[#This Row],[Gas1_flux]]*AB480+inventory[[#This Row],[Gas2_flux]]*AC480+inventory[[#This Row],[Gas3_flux]]*AD480+inventory[[#This Row],[Other_radfor]])/AGWP_CO2</f>
        <v>217.55715512859908</v>
      </c>
      <c r="L480" s="201">
        <f>L479+(inventory[[#This Row],[CO2_flux]]*AE480+inventory[[#This Row],[CH4_flux]]*AF480+inventory[[#This Row],[Gas1_flux]]*AG480+inventory[[#This Row],[Gas2_flux]]*AH480+inventory[[#This Row],[Gas3_flux]]*AI480+inventory[[#This Row],[Other_radfor]]*AJ480)/AGTP_CO2</f>
        <v>312.57320143698166</v>
      </c>
      <c r="N480" s="16">
        <v>3.0831406418002139E-13</v>
      </c>
      <c r="O480" s="16">
        <v>2.6186858666653642E-12</v>
      </c>
      <c r="P480" s="16">
        <f t="shared" si="93"/>
        <v>4.2311138112997419E-11</v>
      </c>
      <c r="Q480" s="16">
        <f t="shared" si="103"/>
        <v>-3.5199999999999995E-12</v>
      </c>
      <c r="R480" s="182">
        <f t="shared" si="103"/>
        <v>-3.5199999999999995E-12</v>
      </c>
      <c r="S480" s="16">
        <v>4.9545403706906191E-16</v>
      </c>
      <c r="T480" s="16">
        <v>8.9125405279883204E-16</v>
      </c>
      <c r="U480" s="24">
        <f t="shared" si="94"/>
        <v>2.379235438717736E-14</v>
      </c>
      <c r="V480" s="24">
        <f t="shared" si="95"/>
        <v>-1.1617653625984802E-15</v>
      </c>
      <c r="W480" s="24">
        <f t="shared" si="96"/>
        <v>5.9609343703595782E-15</v>
      </c>
      <c r="Y480" s="16">
        <f t="shared" si="97"/>
        <v>0</v>
      </c>
      <c r="Z480" s="187" cm="1">
        <f t="array" ref="Z480">IF($A480&lt;=time_horizon,INDEX(N$7:N$507,time_horizon-$A480+1),0)</f>
        <v>0</v>
      </c>
      <c r="AA480" s="184" cm="1">
        <f t="array" ref="AA480">IF($A480&lt;=time_horizon,INDEX(O$7:O$507,time_horizon-$A480+1),0)</f>
        <v>0</v>
      </c>
      <c r="AB480" s="184" cm="1">
        <f t="array" ref="AB480">IF($A480&lt;=time_horizon,INDEX(P$7:P$507,time_horizon-$A480+1),0)</f>
        <v>0</v>
      </c>
      <c r="AC480" s="184" cm="1">
        <f t="array" ref="AC480">IF($A480&lt;=time_horizon,INDEX(Q$7:Q$507,time_horizon-$A480+1),0)</f>
        <v>0</v>
      </c>
      <c r="AD480" s="185" cm="1">
        <f t="array" ref="AD480">IF($A480&lt;=time_horizon,INDEX(R$7:R$507,time_horizon-$A480+1),0)</f>
        <v>0</v>
      </c>
      <c r="AE480" s="17" cm="1">
        <f t="array" ref="AE480">IF($A480&lt;=time_horizon,INDEX(S$7:S$507,time_horizon-$A480+1),0)</f>
        <v>0</v>
      </c>
      <c r="AF480" s="17" cm="1">
        <f t="array" ref="AF480">IF($A480&lt;=time_horizon,INDEX(T$7:T$507,time_horizon-$A480+1),0)</f>
        <v>0</v>
      </c>
      <c r="AG480" s="17" cm="1">
        <f t="array" ref="AG480">IF($A480&lt;=time_horizon,INDEX(U$7:U$507,time_horizon-$A480+1),0)</f>
        <v>0</v>
      </c>
      <c r="AH480" s="17" cm="1">
        <f t="array" ref="AH480">IF($A480&lt;=time_horizon,INDEX(V$7:V$507,time_horizon-$A480+1),0)</f>
        <v>0</v>
      </c>
      <c r="AI480" s="17" cm="1">
        <f t="array" ref="AI480">IF($A480&lt;=time_horizon,INDEX(W$7:W$507,time_horizon-$A480+1),0)</f>
        <v>0</v>
      </c>
      <c r="AJ480" s="17">
        <f t="shared" si="98"/>
        <v>8.0822163213617543E-2</v>
      </c>
    </row>
    <row r="481" spans="1:36" x14ac:dyDescent="0.2">
      <c r="A481" s="96">
        <v>474</v>
      </c>
      <c r="B481" s="3">
        <f>inventory[[#This Row],[Integrated_rad_forcing]]</f>
        <v>5.2174056315339511E-10</v>
      </c>
      <c r="C481" s="3">
        <f>inventory[[#This Row],[Temp_change]]</f>
        <v>2.0222607851990472E-13</v>
      </c>
      <c r="E481" s="118">
        <f>inventory[[#This Row],[CO2_net]]+inventory[[#This Row],[CH4_net]]*GWP_CH4+inventory[[#This Row],[gas1_net]]*GWP_gas1+inventory[[#This Row],[gas2_net]]*GWP_gas2+inventory[[#This Row],[gas3_net]]*GWP_gas3</f>
        <v>4918.8111920297824</v>
      </c>
      <c r="F481" s="118">
        <f>inventory[[#This Row],[CO2_net]]+inventory[[#This Row],[CH4_net]]*GTP_CH4+inventory[[#This Row],[gas1_net]]*GTP_gas1+inventory[[#This Row],[gas2_net]]*GTP_gas2+inventory[[#This Row],[gas3_net]]*GTP_gas3</f>
        <v>2570.9331000621351</v>
      </c>
      <c r="G481" s="199">
        <f t="shared" si="99"/>
        <v>1689.5041851569058</v>
      </c>
      <c r="H481" s="200">
        <f t="shared" si="100"/>
        <v>408.25202442286525</v>
      </c>
      <c r="I481" s="201">
        <f t="shared" si="101"/>
        <v>5688.967928978007</v>
      </c>
      <c r="J481" s="201">
        <f t="shared" si="102"/>
        <v>370.01514802047774</v>
      </c>
      <c r="K481" s="199">
        <f>K480+(inventory[[#This Row],[CO2_flux]]*Z481+inventory[[#This Row],[CH4_flux]]*AA481+inventory[[#This Row],[Gas1_flux]]*AB481+inventory[[#This Row],[Gas2_flux]]*AC481+inventory[[#This Row],[Gas3_flux]]*AD481+inventory[[#This Row],[Other_radfor]])/AGWP_CO2</f>
        <v>217.55715512859908</v>
      </c>
      <c r="L481" s="201">
        <f>L480+(inventory[[#This Row],[CO2_flux]]*AE481+inventory[[#This Row],[CH4_flux]]*AF481+inventory[[#This Row],[Gas1_flux]]*AG481+inventory[[#This Row],[Gas2_flux]]*AH481+inventory[[#This Row],[Gas3_flux]]*AI481+inventory[[#This Row],[Other_radfor]]*AJ481)/AGTP_CO2</f>
        <v>312.57320143698166</v>
      </c>
      <c r="N481" s="16">
        <v>3.0881282670805611E-13</v>
      </c>
      <c r="O481" s="16">
        <v>2.6186858666653642E-12</v>
      </c>
      <c r="P481" s="16">
        <f t="shared" si="93"/>
        <v>4.2318266303659647E-11</v>
      </c>
      <c r="Q481" s="16">
        <f t="shared" si="103"/>
        <v>-3.5199999999999995E-12</v>
      </c>
      <c r="R481" s="182">
        <f t="shared" si="103"/>
        <v>-3.5199999999999995E-12</v>
      </c>
      <c r="S481" s="16">
        <v>4.9534617447589201E-16</v>
      </c>
      <c r="T481" s="16">
        <v>8.8908026350509379E-16</v>
      </c>
      <c r="U481" s="24">
        <f t="shared" si="94"/>
        <v>2.3713674701403622E-14</v>
      </c>
      <c r="V481" s="24">
        <f t="shared" si="95"/>
        <v>-1.1589317899497824E-15</v>
      </c>
      <c r="W481" s="24">
        <f t="shared" si="96"/>
        <v>5.94625827146766E-15</v>
      </c>
      <c r="Y481" s="16">
        <f t="shared" si="97"/>
        <v>0</v>
      </c>
      <c r="Z481" s="187" cm="1">
        <f t="array" ref="Z481">IF($A481&lt;=time_horizon,INDEX(N$7:N$507,time_horizon-$A481+1),0)</f>
        <v>0</v>
      </c>
      <c r="AA481" s="184" cm="1">
        <f t="array" ref="AA481">IF($A481&lt;=time_horizon,INDEX(O$7:O$507,time_horizon-$A481+1),0)</f>
        <v>0</v>
      </c>
      <c r="AB481" s="184" cm="1">
        <f t="array" ref="AB481">IF($A481&lt;=time_horizon,INDEX(P$7:P$507,time_horizon-$A481+1),0)</f>
        <v>0</v>
      </c>
      <c r="AC481" s="184" cm="1">
        <f t="array" ref="AC481">IF($A481&lt;=time_horizon,INDEX(Q$7:Q$507,time_horizon-$A481+1),0)</f>
        <v>0</v>
      </c>
      <c r="AD481" s="185" cm="1">
        <f t="array" ref="AD481">IF($A481&lt;=time_horizon,INDEX(R$7:R$507,time_horizon-$A481+1),0)</f>
        <v>0</v>
      </c>
      <c r="AE481" s="17" cm="1">
        <f t="array" ref="AE481">IF($A481&lt;=time_horizon,INDEX(S$7:S$507,time_horizon-$A481+1),0)</f>
        <v>0</v>
      </c>
      <c r="AF481" s="17" cm="1">
        <f t="array" ref="AF481">IF($A481&lt;=time_horizon,INDEX(T$7:T$507,time_horizon-$A481+1),0)</f>
        <v>0</v>
      </c>
      <c r="AG481" s="17" cm="1">
        <f t="array" ref="AG481">IF($A481&lt;=time_horizon,INDEX(U$7:U$507,time_horizon-$A481+1),0)</f>
        <v>0</v>
      </c>
      <c r="AH481" s="17" cm="1">
        <f t="array" ref="AH481">IF($A481&lt;=time_horizon,INDEX(V$7:V$507,time_horizon-$A481+1),0)</f>
        <v>0</v>
      </c>
      <c r="AI481" s="17" cm="1">
        <f t="array" ref="AI481">IF($A481&lt;=time_horizon,INDEX(W$7:W$507,time_horizon-$A481+1),0)</f>
        <v>0</v>
      </c>
      <c r="AJ481" s="17">
        <f t="shared" si="98"/>
        <v>8.0822163213617543E-2</v>
      </c>
    </row>
    <row r="482" spans="1:36" x14ac:dyDescent="0.2">
      <c r="A482" s="96">
        <v>475</v>
      </c>
      <c r="B482" s="3">
        <f>inventory[[#This Row],[Integrated_rad_forcing]]</f>
        <v>5.2174910273817608E-10</v>
      </c>
      <c r="C482" s="3">
        <f>inventory[[#This Row],[Temp_change]]</f>
        <v>2.017109741779548E-13</v>
      </c>
      <c r="E482" s="118">
        <f>inventory[[#This Row],[CO2_net]]+inventory[[#This Row],[CH4_net]]*GWP_CH4+inventory[[#This Row],[gas1_net]]*GWP_gas1+inventory[[#This Row],[gas2_net]]*GWP_gas2+inventory[[#This Row],[gas3_net]]*GWP_gas3</f>
        <v>4918.8111920297824</v>
      </c>
      <c r="F482" s="118">
        <f>inventory[[#This Row],[CO2_net]]+inventory[[#This Row],[CH4_net]]*GTP_CH4+inventory[[#This Row],[gas1_net]]*GTP_gas1+inventory[[#This Row],[gas2_net]]*GTP_gas2+inventory[[#This Row],[gas3_net]]*GTP_gas3</f>
        <v>2570.9331000621351</v>
      </c>
      <c r="G482" s="199">
        <f t="shared" si="99"/>
        <v>1686.8091125012581</v>
      </c>
      <c r="H482" s="200">
        <f t="shared" si="100"/>
        <v>407.30085309351722</v>
      </c>
      <c r="I482" s="201">
        <f t="shared" si="101"/>
        <v>5689.0610431182076</v>
      </c>
      <c r="J482" s="201">
        <f t="shared" si="102"/>
        <v>369.07265627694215</v>
      </c>
      <c r="K482" s="199">
        <f>K481+(inventory[[#This Row],[CO2_flux]]*Z482+inventory[[#This Row],[CH4_flux]]*AA482+inventory[[#This Row],[Gas1_flux]]*AB482+inventory[[#This Row],[Gas2_flux]]*AC482+inventory[[#This Row],[Gas3_flux]]*AD482+inventory[[#This Row],[Other_radfor]])/AGWP_CO2</f>
        <v>217.55715512859908</v>
      </c>
      <c r="L482" s="201">
        <f>L481+(inventory[[#This Row],[CO2_flux]]*AE482+inventory[[#This Row],[CH4_flux]]*AF482+inventory[[#This Row],[Gas1_flux]]*AG482+inventory[[#This Row],[Gas2_flux]]*AH482+inventory[[#This Row],[Gas3_flux]]*AI482+inventory[[#This Row],[Other_radfor]]*AJ482)/AGTP_CO2</f>
        <v>312.57320143698166</v>
      </c>
      <c r="N482" s="16">
        <v>3.0931129009880005E-13</v>
      </c>
      <c r="O482" s="16">
        <v>2.6186858666653642E-12</v>
      </c>
      <c r="P482" s="16">
        <f t="shared" si="93"/>
        <v>4.232533582641852E-11</v>
      </c>
      <c r="Q482" s="16">
        <f t="shared" si="103"/>
        <v>-3.5199999999999995E-12</v>
      </c>
      <c r="R482" s="182">
        <f t="shared" si="103"/>
        <v>-3.5199999999999995E-12</v>
      </c>
      <c r="S482" s="16">
        <v>4.9523828061229594E-16</v>
      </c>
      <c r="T482" s="16">
        <v>8.8691177613383089E-16</v>
      </c>
      <c r="U482" s="24">
        <f t="shared" si="94"/>
        <v>2.363535687165069E-14</v>
      </c>
      <c r="V482" s="24">
        <f t="shared" si="95"/>
        <v>-1.1561051284504566E-15</v>
      </c>
      <c r="W482" s="24">
        <f t="shared" si="96"/>
        <v>5.9316209841014533E-15</v>
      </c>
      <c r="Y482" s="16">
        <f t="shared" si="97"/>
        <v>0</v>
      </c>
      <c r="Z482" s="187" cm="1">
        <f t="array" ref="Z482">IF($A482&lt;=time_horizon,INDEX(N$7:N$507,time_horizon-$A482+1),0)</f>
        <v>0</v>
      </c>
      <c r="AA482" s="184" cm="1">
        <f t="array" ref="AA482">IF($A482&lt;=time_horizon,INDEX(O$7:O$507,time_horizon-$A482+1),0)</f>
        <v>0</v>
      </c>
      <c r="AB482" s="184" cm="1">
        <f t="array" ref="AB482">IF($A482&lt;=time_horizon,INDEX(P$7:P$507,time_horizon-$A482+1),0)</f>
        <v>0</v>
      </c>
      <c r="AC482" s="184" cm="1">
        <f t="array" ref="AC482">IF($A482&lt;=time_horizon,INDEX(Q$7:Q$507,time_horizon-$A482+1),0)</f>
        <v>0</v>
      </c>
      <c r="AD482" s="185" cm="1">
        <f t="array" ref="AD482">IF($A482&lt;=time_horizon,INDEX(R$7:R$507,time_horizon-$A482+1),0)</f>
        <v>0</v>
      </c>
      <c r="AE482" s="17" cm="1">
        <f t="array" ref="AE482">IF($A482&lt;=time_horizon,INDEX(S$7:S$507,time_horizon-$A482+1),0)</f>
        <v>0</v>
      </c>
      <c r="AF482" s="17" cm="1">
        <f t="array" ref="AF482">IF($A482&lt;=time_horizon,INDEX(T$7:T$507,time_horizon-$A482+1),0)</f>
        <v>0</v>
      </c>
      <c r="AG482" s="17" cm="1">
        <f t="array" ref="AG482">IF($A482&lt;=time_horizon,INDEX(U$7:U$507,time_horizon-$A482+1),0)</f>
        <v>0</v>
      </c>
      <c r="AH482" s="17" cm="1">
        <f t="array" ref="AH482">IF($A482&lt;=time_horizon,INDEX(V$7:V$507,time_horizon-$A482+1),0)</f>
        <v>0</v>
      </c>
      <c r="AI482" s="17" cm="1">
        <f t="array" ref="AI482">IF($A482&lt;=time_horizon,INDEX(W$7:W$507,time_horizon-$A482+1),0)</f>
        <v>0</v>
      </c>
      <c r="AJ482" s="17">
        <f t="shared" si="98"/>
        <v>8.0822163213617543E-2</v>
      </c>
    </row>
    <row r="483" spans="1:36" x14ac:dyDescent="0.2">
      <c r="A483" s="96">
        <v>476</v>
      </c>
      <c r="B483" s="3">
        <f>inventory[[#This Row],[Integrated_rad_forcing]]</f>
        <v>5.2175757724558745E-10</v>
      </c>
      <c r="C483" s="3">
        <f>inventory[[#This Row],[Temp_change]]</f>
        <v>2.0119738214182017E-13</v>
      </c>
      <c r="E483" s="118">
        <f>inventory[[#This Row],[CO2_net]]+inventory[[#This Row],[CH4_net]]*GWP_CH4+inventory[[#This Row],[gas1_net]]*GWP_gas1+inventory[[#This Row],[gas2_net]]*GWP_gas2+inventory[[#This Row],[gas3_net]]*GWP_gas3</f>
        <v>4918.8111920297824</v>
      </c>
      <c r="F483" s="118">
        <f>inventory[[#This Row],[CO2_net]]+inventory[[#This Row],[CH4_net]]*GTP_CH4+inventory[[#This Row],[gas1_net]]*GTP_gas1+inventory[[#This Row],[gas2_net]]*GTP_gas2+inventory[[#This Row],[gas3_net]]*GTP_gas3</f>
        <v>2570.9331000621351</v>
      </c>
      <c r="G483" s="199">
        <f t="shared" si="99"/>
        <v>1684.1241241635162</v>
      </c>
      <c r="H483" s="200">
        <f t="shared" si="100"/>
        <v>406.3523465848665</v>
      </c>
      <c r="I483" s="201">
        <f t="shared" si="101"/>
        <v>5689.1534476661418</v>
      </c>
      <c r="J483" s="201">
        <f t="shared" si="102"/>
        <v>368.13293161500252</v>
      </c>
      <c r="K483" s="199">
        <f>K482+(inventory[[#This Row],[CO2_flux]]*Z483+inventory[[#This Row],[CH4_flux]]*AA483+inventory[[#This Row],[Gas1_flux]]*AB483+inventory[[#This Row],[Gas2_flux]]*AC483+inventory[[#This Row],[Gas3_flux]]*AD483+inventory[[#This Row],[Other_radfor]])/AGWP_CO2</f>
        <v>217.55715512859908</v>
      </c>
      <c r="L483" s="201">
        <f>L482+(inventory[[#This Row],[CO2_flux]]*AE483+inventory[[#This Row],[CH4_flux]]*AF483+inventory[[#This Row],[Gas1_flux]]*AG483+inventory[[#This Row],[Gas2_flux]]*AH483+inventory[[#This Row],[Gas3_flux]]*AI483+inventory[[#This Row],[Other_radfor]]*AJ483)/AGTP_CO2</f>
        <v>312.57320143698166</v>
      </c>
      <c r="N483" s="16">
        <v>3.0980945511052403E-13</v>
      </c>
      <c r="O483" s="16">
        <v>2.6186858666653642E-12</v>
      </c>
      <c r="P483" s="16">
        <f t="shared" si="93"/>
        <v>4.2332347164134704E-11</v>
      </c>
      <c r="Q483" s="16">
        <f t="shared" si="103"/>
        <v>-3.5199999999999995E-12</v>
      </c>
      <c r="R483" s="182">
        <f t="shared" si="103"/>
        <v>-3.5199999999999995E-12</v>
      </c>
      <c r="S483" s="16">
        <v>4.9513035628502321E-16</v>
      </c>
      <c r="T483" s="16">
        <v>8.8474857775353121E-16</v>
      </c>
      <c r="U483" s="24">
        <f t="shared" si="94"/>
        <v>2.3557398616549264E-14</v>
      </c>
      <c r="V483" s="24">
        <f t="shared" si="95"/>
        <v>-1.1532853612440485E-15</v>
      </c>
      <c r="W483" s="24">
        <f t="shared" si="96"/>
        <v>5.9170223473117636E-15</v>
      </c>
      <c r="Y483" s="16">
        <f t="shared" si="97"/>
        <v>0</v>
      </c>
      <c r="Z483" s="187" cm="1">
        <f t="array" ref="Z483">IF($A483&lt;=time_horizon,INDEX(N$7:N$507,time_horizon-$A483+1),0)</f>
        <v>0</v>
      </c>
      <c r="AA483" s="184" cm="1">
        <f t="array" ref="AA483">IF($A483&lt;=time_horizon,INDEX(O$7:O$507,time_horizon-$A483+1),0)</f>
        <v>0</v>
      </c>
      <c r="AB483" s="184" cm="1">
        <f t="array" ref="AB483">IF($A483&lt;=time_horizon,INDEX(P$7:P$507,time_horizon-$A483+1),0)</f>
        <v>0</v>
      </c>
      <c r="AC483" s="184" cm="1">
        <f t="array" ref="AC483">IF($A483&lt;=time_horizon,INDEX(Q$7:Q$507,time_horizon-$A483+1),0)</f>
        <v>0</v>
      </c>
      <c r="AD483" s="185" cm="1">
        <f t="array" ref="AD483">IF($A483&lt;=time_horizon,INDEX(R$7:R$507,time_horizon-$A483+1),0)</f>
        <v>0</v>
      </c>
      <c r="AE483" s="17" cm="1">
        <f t="array" ref="AE483">IF($A483&lt;=time_horizon,INDEX(S$7:S$507,time_horizon-$A483+1),0)</f>
        <v>0</v>
      </c>
      <c r="AF483" s="17" cm="1">
        <f t="array" ref="AF483">IF($A483&lt;=time_horizon,INDEX(T$7:T$507,time_horizon-$A483+1),0)</f>
        <v>0</v>
      </c>
      <c r="AG483" s="17" cm="1">
        <f t="array" ref="AG483">IF($A483&lt;=time_horizon,INDEX(U$7:U$507,time_horizon-$A483+1),0)</f>
        <v>0</v>
      </c>
      <c r="AH483" s="17" cm="1">
        <f t="array" ref="AH483">IF($A483&lt;=time_horizon,INDEX(V$7:V$507,time_horizon-$A483+1),0)</f>
        <v>0</v>
      </c>
      <c r="AI483" s="17" cm="1">
        <f t="array" ref="AI483">IF($A483&lt;=time_horizon,INDEX(W$7:W$507,time_horizon-$A483+1),0)</f>
        <v>0</v>
      </c>
      <c r="AJ483" s="17">
        <f t="shared" si="98"/>
        <v>8.0822163213617543E-2</v>
      </c>
    </row>
    <row r="484" spans="1:36" x14ac:dyDescent="0.2">
      <c r="A484" s="96">
        <v>477</v>
      </c>
      <c r="B484" s="3">
        <f>inventory[[#This Row],[Integrated_rad_forcing]]</f>
        <v>5.2176598729194217E-10</v>
      </c>
      <c r="C484" s="3">
        <f>inventory[[#This Row],[Temp_change]]</f>
        <v>2.0068529540103512E-13</v>
      </c>
      <c r="E484" s="118">
        <f>inventory[[#This Row],[CO2_net]]+inventory[[#This Row],[CH4_net]]*GWP_CH4+inventory[[#This Row],[gas1_net]]*GWP_gas1+inventory[[#This Row],[gas2_net]]*GWP_gas2+inventory[[#This Row],[gas3_net]]*GWP_gas3</f>
        <v>4918.8111920297824</v>
      </c>
      <c r="F484" s="118">
        <f>inventory[[#This Row],[CO2_net]]+inventory[[#This Row],[CH4_net]]*GTP_CH4+inventory[[#This Row],[gas1_net]]*GTP_gas1+inventory[[#This Row],[gas2_net]]*GTP_gas2+inventory[[#This Row],[gas3_net]]*GTP_gas3</f>
        <v>2570.9331000621351</v>
      </c>
      <c r="G484" s="199">
        <f t="shared" si="99"/>
        <v>1681.4491617183335</v>
      </c>
      <c r="H484" s="200">
        <f t="shared" si="100"/>
        <v>405.40649164492584</v>
      </c>
      <c r="I484" s="201">
        <f t="shared" si="101"/>
        <v>5689.2451493419785</v>
      </c>
      <c r="J484" s="201">
        <f t="shared" si="102"/>
        <v>367.19596120753721</v>
      </c>
      <c r="K484" s="199">
        <f>K483+(inventory[[#This Row],[CO2_flux]]*Z484+inventory[[#This Row],[CH4_flux]]*AA484+inventory[[#This Row],[Gas1_flux]]*AB484+inventory[[#This Row],[Gas2_flux]]*AC484+inventory[[#This Row],[Gas3_flux]]*AD484+inventory[[#This Row],[Other_radfor]])/AGWP_CO2</f>
        <v>217.55715512859908</v>
      </c>
      <c r="L484" s="201">
        <f>L483+(inventory[[#This Row],[CO2_flux]]*AE484+inventory[[#This Row],[CH4_flux]]*AF484+inventory[[#This Row],[Gas1_flux]]*AG484+inventory[[#This Row],[Gas2_flux]]*AH484+inventory[[#This Row],[Gas3_flux]]*AI484+inventory[[#This Row],[Other_radfor]]*AJ484)/AGTP_CO2</f>
        <v>312.57320143698166</v>
      </c>
      <c r="N484" s="16">
        <v>3.103073224995579E-13</v>
      </c>
      <c r="O484" s="16">
        <v>2.6186858666653642E-12</v>
      </c>
      <c r="P484" s="16">
        <f t="shared" si="93"/>
        <v>4.2339300795694735E-11</v>
      </c>
      <c r="Q484" s="16">
        <f t="shared" si="103"/>
        <v>-3.5199999999999995E-12</v>
      </c>
      <c r="R484" s="182">
        <f t="shared" si="103"/>
        <v>-3.5199999999999995E-12</v>
      </c>
      <c r="S484" s="16">
        <v>4.9502240229740767E-16</v>
      </c>
      <c r="T484" s="16">
        <v>8.8259065546422333E-16</v>
      </c>
      <c r="U484" s="24">
        <f t="shared" si="94"/>
        <v>2.3479797671806991E-14</v>
      </c>
      <c r="V484" s="24">
        <f t="shared" si="95"/>
        <v>-1.1504724715152181E-15</v>
      </c>
      <c r="W484" s="24">
        <f t="shared" si="96"/>
        <v>5.9024622019987563E-15</v>
      </c>
      <c r="Y484" s="16">
        <f t="shared" si="97"/>
        <v>0</v>
      </c>
      <c r="Z484" s="187" cm="1">
        <f t="array" ref="Z484">IF($A484&lt;=time_horizon,INDEX(N$7:N$507,time_horizon-$A484+1),0)</f>
        <v>0</v>
      </c>
      <c r="AA484" s="184" cm="1">
        <f t="array" ref="AA484">IF($A484&lt;=time_horizon,INDEX(O$7:O$507,time_horizon-$A484+1),0)</f>
        <v>0</v>
      </c>
      <c r="AB484" s="184" cm="1">
        <f t="array" ref="AB484">IF($A484&lt;=time_horizon,INDEX(P$7:P$507,time_horizon-$A484+1),0)</f>
        <v>0</v>
      </c>
      <c r="AC484" s="184" cm="1">
        <f t="array" ref="AC484">IF($A484&lt;=time_horizon,INDEX(Q$7:Q$507,time_horizon-$A484+1),0)</f>
        <v>0</v>
      </c>
      <c r="AD484" s="185" cm="1">
        <f t="array" ref="AD484">IF($A484&lt;=time_horizon,INDEX(R$7:R$507,time_horizon-$A484+1),0)</f>
        <v>0</v>
      </c>
      <c r="AE484" s="17" cm="1">
        <f t="array" ref="AE484">IF($A484&lt;=time_horizon,INDEX(S$7:S$507,time_horizon-$A484+1),0)</f>
        <v>0</v>
      </c>
      <c r="AF484" s="17" cm="1">
        <f t="array" ref="AF484">IF($A484&lt;=time_horizon,INDEX(T$7:T$507,time_horizon-$A484+1),0)</f>
        <v>0</v>
      </c>
      <c r="AG484" s="17" cm="1">
        <f t="array" ref="AG484">IF($A484&lt;=time_horizon,INDEX(U$7:U$507,time_horizon-$A484+1),0)</f>
        <v>0</v>
      </c>
      <c r="AH484" s="17" cm="1">
        <f t="array" ref="AH484">IF($A484&lt;=time_horizon,INDEX(V$7:V$507,time_horizon-$A484+1),0)</f>
        <v>0</v>
      </c>
      <c r="AI484" s="17" cm="1">
        <f t="array" ref="AI484">IF($A484&lt;=time_horizon,INDEX(W$7:W$507,time_horizon-$A484+1),0)</f>
        <v>0</v>
      </c>
      <c r="AJ484" s="17">
        <f t="shared" si="98"/>
        <v>8.0822163213617543E-2</v>
      </c>
    </row>
    <row r="485" spans="1:36" x14ac:dyDescent="0.2">
      <c r="A485" s="96">
        <v>478</v>
      </c>
      <c r="B485" s="3">
        <f>inventory[[#This Row],[Integrated_rad_forcing]]</f>
        <v>5.2177433348662698E-10</v>
      </c>
      <c r="C485" s="3">
        <f>inventory[[#This Row],[Temp_change]]</f>
        <v>2.0017470701620354E-13</v>
      </c>
      <c r="E485" s="118">
        <f>inventory[[#This Row],[CO2_net]]+inventory[[#This Row],[CH4_net]]*GWP_CH4+inventory[[#This Row],[gas1_net]]*GWP_gas1+inventory[[#This Row],[gas2_net]]*GWP_gas2+inventory[[#This Row],[gas3_net]]*GWP_gas3</f>
        <v>4918.8111920297824</v>
      </c>
      <c r="F485" s="118">
        <f>inventory[[#This Row],[CO2_net]]+inventory[[#This Row],[CH4_net]]*GTP_CH4+inventory[[#This Row],[gas1_net]]*GTP_gas1+inventory[[#This Row],[gas2_net]]*GTP_gas2+inventory[[#This Row],[gas3_net]]*GTP_gas3</f>
        <v>2570.9331000621351</v>
      </c>
      <c r="G485" s="199">
        <f t="shared" si="99"/>
        <v>1678.7841671866929</v>
      </c>
      <c r="H485" s="200">
        <f t="shared" si="100"/>
        <v>404.46327516364016</v>
      </c>
      <c r="I485" s="201">
        <f t="shared" si="101"/>
        <v>5689.3361547903642</v>
      </c>
      <c r="J485" s="201">
        <f t="shared" si="102"/>
        <v>366.26173235746143</v>
      </c>
      <c r="K485" s="199">
        <f>K484+(inventory[[#This Row],[CO2_flux]]*Z485+inventory[[#This Row],[CH4_flux]]*AA485+inventory[[#This Row],[Gas1_flux]]*AB485+inventory[[#This Row],[Gas2_flux]]*AC485+inventory[[#This Row],[Gas3_flux]]*AD485+inventory[[#This Row],[Other_radfor]])/AGWP_CO2</f>
        <v>217.55715512859908</v>
      </c>
      <c r="L485" s="201">
        <f>L484+(inventory[[#This Row],[CO2_flux]]*AE485+inventory[[#This Row],[CH4_flux]]*AF485+inventory[[#This Row],[Gas1_flux]]*AG485+inventory[[#This Row],[Gas2_flux]]*AH485+inventory[[#This Row],[Gas3_flux]]*AI485+inventory[[#This Row],[Other_radfor]]*AJ485)/AGTP_CO2</f>
        <v>312.57320143698166</v>
      </c>
      <c r="N485" s="16">
        <v>3.1080489302029609E-13</v>
      </c>
      <c r="O485" s="16">
        <v>2.6186858666653642E-12</v>
      </c>
      <c r="P485" s="16">
        <f t="shared" si="93"/>
        <v>4.2346197196043689E-11</v>
      </c>
      <c r="Q485" s="16">
        <f t="shared" si="103"/>
        <v>-3.5199999999999995E-12</v>
      </c>
      <c r="R485" s="182">
        <f t="shared" si="103"/>
        <v>-3.5199999999999995E-12</v>
      </c>
      <c r="S485" s="16">
        <v>4.9491441944936945E-16</v>
      </c>
      <c r="T485" s="16">
        <v>8.8043799639739908E-16</v>
      </c>
      <c r="U485" s="24">
        <f t="shared" si="94"/>
        <v>2.3402551790072089E-14</v>
      </c>
      <c r="V485" s="24">
        <f t="shared" si="95"/>
        <v>-1.1476664424896379E-15</v>
      </c>
      <c r="W485" s="24">
        <f t="shared" si="96"/>
        <v>5.8879403908754296E-15</v>
      </c>
      <c r="Y485" s="16">
        <f t="shared" si="97"/>
        <v>0</v>
      </c>
      <c r="Z485" s="187" cm="1">
        <f t="array" ref="Z485">IF($A485&lt;=time_horizon,INDEX(N$7:N$507,time_horizon-$A485+1),0)</f>
        <v>0</v>
      </c>
      <c r="AA485" s="184" cm="1">
        <f t="array" ref="AA485">IF($A485&lt;=time_horizon,INDEX(O$7:O$507,time_horizon-$A485+1),0)</f>
        <v>0</v>
      </c>
      <c r="AB485" s="184" cm="1">
        <f t="array" ref="AB485">IF($A485&lt;=time_horizon,INDEX(P$7:P$507,time_horizon-$A485+1),0)</f>
        <v>0</v>
      </c>
      <c r="AC485" s="184" cm="1">
        <f t="array" ref="AC485">IF($A485&lt;=time_horizon,INDEX(Q$7:Q$507,time_horizon-$A485+1),0)</f>
        <v>0</v>
      </c>
      <c r="AD485" s="185" cm="1">
        <f t="array" ref="AD485">IF($A485&lt;=time_horizon,INDEX(R$7:R$507,time_horizon-$A485+1),0)</f>
        <v>0</v>
      </c>
      <c r="AE485" s="17" cm="1">
        <f t="array" ref="AE485">IF($A485&lt;=time_horizon,INDEX(S$7:S$507,time_horizon-$A485+1),0)</f>
        <v>0</v>
      </c>
      <c r="AF485" s="17" cm="1">
        <f t="array" ref="AF485">IF($A485&lt;=time_horizon,INDEX(T$7:T$507,time_horizon-$A485+1),0)</f>
        <v>0</v>
      </c>
      <c r="AG485" s="17" cm="1">
        <f t="array" ref="AG485">IF($A485&lt;=time_horizon,INDEX(U$7:U$507,time_horizon-$A485+1),0)</f>
        <v>0</v>
      </c>
      <c r="AH485" s="17" cm="1">
        <f t="array" ref="AH485">IF($A485&lt;=time_horizon,INDEX(V$7:V$507,time_horizon-$A485+1),0)</f>
        <v>0</v>
      </c>
      <c r="AI485" s="17" cm="1">
        <f t="array" ref="AI485">IF($A485&lt;=time_horizon,INDEX(W$7:W$507,time_horizon-$A485+1),0)</f>
        <v>0</v>
      </c>
      <c r="AJ485" s="17">
        <f t="shared" si="98"/>
        <v>8.0822163213617543E-2</v>
      </c>
    </row>
    <row r="486" spans="1:36" x14ac:dyDescent="0.2">
      <c r="A486" s="96">
        <v>479</v>
      </c>
      <c r="B486" s="3">
        <f>inventory[[#This Row],[Integrated_rad_forcing]]</f>
        <v>5.2178261643220036E-10</v>
      </c>
      <c r="C486" s="3">
        <f>inventory[[#This Row],[Temp_change]]</f>
        <v>1.9966561011779644E-13</v>
      </c>
      <c r="E486" s="118">
        <f>inventory[[#This Row],[CO2_net]]+inventory[[#This Row],[CH4_net]]*GWP_CH4+inventory[[#This Row],[gas1_net]]*GWP_gas1+inventory[[#This Row],[gas2_net]]*GWP_gas2+inventory[[#This Row],[gas3_net]]*GWP_gas3</f>
        <v>4918.8111920297824</v>
      </c>
      <c r="F486" s="118">
        <f>inventory[[#This Row],[CO2_net]]+inventory[[#This Row],[CH4_net]]*GTP_CH4+inventory[[#This Row],[gas1_net]]*GTP_gas1+inventory[[#This Row],[gas2_net]]*GTP_gas2+inventory[[#This Row],[gas3_net]]*GTP_gas3</f>
        <v>2570.9331000621351</v>
      </c>
      <c r="G486" s="199">
        <f t="shared" si="99"/>
        <v>1676.1290830317457</v>
      </c>
      <c r="H486" s="200">
        <f t="shared" si="100"/>
        <v>403.5226841705271</v>
      </c>
      <c r="I486" s="201">
        <f t="shared" si="101"/>
        <v>5689.4264705814921</v>
      </c>
      <c r="J486" s="201">
        <f t="shared" si="102"/>
        <v>365.33023249552679</v>
      </c>
      <c r="K486" s="199">
        <f>K485+(inventory[[#This Row],[CO2_flux]]*Z486+inventory[[#This Row],[CH4_flux]]*AA486+inventory[[#This Row],[Gas1_flux]]*AB486+inventory[[#This Row],[Gas2_flux]]*AC486+inventory[[#This Row],[Gas3_flux]]*AD486+inventory[[#This Row],[Other_radfor]])/AGWP_CO2</f>
        <v>217.55715512859908</v>
      </c>
      <c r="L486" s="201">
        <f>L485+(inventory[[#This Row],[CO2_flux]]*AE486+inventory[[#This Row],[CH4_flux]]*AF486+inventory[[#This Row],[Gas1_flux]]*AG486+inventory[[#This Row],[Gas2_flux]]*AH486+inventory[[#This Row],[Gas3_flux]]*AI486+inventory[[#This Row],[Other_radfor]]*AJ486)/AGTP_CO2</f>
        <v>312.57320143698166</v>
      </c>
      <c r="N486" s="16">
        <v>3.1130216742520294E-13</v>
      </c>
      <c r="O486" s="16">
        <v>2.6186858666653642E-12</v>
      </c>
      <c r="P486" s="16">
        <f t="shared" si="93"/>
        <v>4.2353036836217679E-11</v>
      </c>
      <c r="Q486" s="16">
        <f t="shared" si="103"/>
        <v>-3.5199999999999995E-12</v>
      </c>
      <c r="R486" s="182">
        <f t="shared" si="103"/>
        <v>-3.5199999999999995E-12</v>
      </c>
      <c r="S486" s="16">
        <v>4.9480640853741579E-16</v>
      </c>
      <c r="T486" s="16">
        <v>8.7829058771593668E-16</v>
      </c>
      <c r="U486" s="24">
        <f t="shared" si="94"/>
        <v>2.3325658740798023E-14</v>
      </c>
      <c r="V486" s="24">
        <f t="shared" si="95"/>
        <v>-1.1448672574338942E-15</v>
      </c>
      <c r="W486" s="24">
        <f t="shared" si="96"/>
        <v>5.8734567584318703E-15</v>
      </c>
      <c r="Y486" s="16">
        <f t="shared" si="97"/>
        <v>0</v>
      </c>
      <c r="Z486" s="187" cm="1">
        <f t="array" ref="Z486">IF($A486&lt;=time_horizon,INDEX(N$7:N$507,time_horizon-$A486+1),0)</f>
        <v>0</v>
      </c>
      <c r="AA486" s="184" cm="1">
        <f t="array" ref="AA486">IF($A486&lt;=time_horizon,INDEX(O$7:O$507,time_horizon-$A486+1),0)</f>
        <v>0</v>
      </c>
      <c r="AB486" s="184" cm="1">
        <f t="array" ref="AB486">IF($A486&lt;=time_horizon,INDEX(P$7:P$507,time_horizon-$A486+1),0)</f>
        <v>0</v>
      </c>
      <c r="AC486" s="184" cm="1">
        <f t="array" ref="AC486">IF($A486&lt;=time_horizon,INDEX(Q$7:Q$507,time_horizon-$A486+1),0)</f>
        <v>0</v>
      </c>
      <c r="AD486" s="185" cm="1">
        <f t="array" ref="AD486">IF($A486&lt;=time_horizon,INDEX(R$7:R$507,time_horizon-$A486+1),0)</f>
        <v>0</v>
      </c>
      <c r="AE486" s="17" cm="1">
        <f t="array" ref="AE486">IF($A486&lt;=time_horizon,INDEX(S$7:S$507,time_horizon-$A486+1),0)</f>
        <v>0</v>
      </c>
      <c r="AF486" s="17" cm="1">
        <f t="array" ref="AF486">IF($A486&lt;=time_horizon,INDEX(T$7:T$507,time_horizon-$A486+1),0)</f>
        <v>0</v>
      </c>
      <c r="AG486" s="17" cm="1">
        <f t="array" ref="AG486">IF($A486&lt;=time_horizon,INDEX(U$7:U$507,time_horizon-$A486+1),0)</f>
        <v>0</v>
      </c>
      <c r="AH486" s="17" cm="1">
        <f t="array" ref="AH486">IF($A486&lt;=time_horizon,INDEX(V$7:V$507,time_horizon-$A486+1),0)</f>
        <v>0</v>
      </c>
      <c r="AI486" s="17" cm="1">
        <f t="array" ref="AI486">IF($A486&lt;=time_horizon,INDEX(W$7:W$507,time_horizon-$A486+1),0)</f>
        <v>0</v>
      </c>
      <c r="AJ486" s="17">
        <f t="shared" si="98"/>
        <v>8.0822163213617543E-2</v>
      </c>
    </row>
    <row r="487" spans="1:36" x14ac:dyDescent="0.2">
      <c r="A487" s="96">
        <v>480</v>
      </c>
      <c r="B487" s="3">
        <f>inventory[[#This Row],[Integrated_rad_forcing]]</f>
        <v>5.2179083672448899E-10</v>
      </c>
      <c r="C487" s="3">
        <f>inventory[[#This Row],[Temp_change]]</f>
        <v>1.9915799790497344E-13</v>
      </c>
      <c r="E487" s="118">
        <f>inventory[[#This Row],[CO2_net]]+inventory[[#This Row],[CH4_net]]*GWP_CH4+inventory[[#This Row],[gas1_net]]*GWP_gas1+inventory[[#This Row],[gas2_net]]*GWP_gas2+inventory[[#This Row],[gas3_net]]*GWP_gas3</f>
        <v>4918.8111920297824</v>
      </c>
      <c r="F487" s="118">
        <f>inventory[[#This Row],[CO2_net]]+inventory[[#This Row],[CH4_net]]*GTP_CH4+inventory[[#This Row],[gas1_net]]*GTP_gas1+inventory[[#This Row],[gas2_net]]*GTP_gas2+inventory[[#This Row],[gas3_net]]*GTP_gas3</f>
        <v>2570.9331000621351</v>
      </c>
      <c r="G487" s="199">
        <f t="shared" si="99"/>
        <v>1673.4838521546915</v>
      </c>
      <c r="H487" s="200">
        <f t="shared" si="100"/>
        <v>402.58470583236323</v>
      </c>
      <c r="I487" s="201">
        <f t="shared" si="101"/>
        <v>5689.5161032121505</v>
      </c>
      <c r="J487" s="201">
        <f t="shared" si="102"/>
        <v>364.40144917816536</v>
      </c>
      <c r="K487" s="199">
        <f>K486+(inventory[[#This Row],[CO2_flux]]*Z487+inventory[[#This Row],[CH4_flux]]*AA487+inventory[[#This Row],[Gas1_flux]]*AB487+inventory[[#This Row],[Gas2_flux]]*AC487+inventory[[#This Row],[Gas3_flux]]*AD487+inventory[[#This Row],[Other_radfor]])/AGWP_CO2</f>
        <v>217.55715512859908</v>
      </c>
      <c r="L487" s="201">
        <f>L486+(inventory[[#This Row],[CO2_flux]]*AE487+inventory[[#This Row],[CH4_flux]]*AF487+inventory[[#This Row],[Gas1_flux]]*AG487+inventory[[#This Row],[Gas2_flux]]*AH487+inventory[[#This Row],[Gas3_flux]]*AI487+inventory[[#This Row],[Other_radfor]]*AJ487)/AGTP_CO2</f>
        <v>312.57320143698166</v>
      </c>
      <c r="N487" s="16">
        <v>3.1179914646481829E-13</v>
      </c>
      <c r="O487" s="16">
        <v>2.6186858666653642E-12</v>
      </c>
      <c r="P487" s="16">
        <f t="shared" si="93"/>
        <v>4.2359820183375999E-11</v>
      </c>
      <c r="Q487" s="16">
        <f t="shared" ref="Q487:R507" si="104">A_gas2*life_gas2*(1-EXP(-$A487/life_gas2))</f>
        <v>-3.5199999999999995E-12</v>
      </c>
      <c r="R487" s="182">
        <f t="shared" si="104"/>
        <v>-3.5199999999999995E-12</v>
      </c>
      <c r="S487" s="16">
        <v>4.94698370354643E-16</v>
      </c>
      <c r="T487" s="16">
        <v>8.7614841661402463E-16</v>
      </c>
      <c r="U487" s="24">
        <f t="shared" si="94"/>
        <v>2.3249116310109335E-14</v>
      </c>
      <c r="V487" s="24">
        <f t="shared" si="95"/>
        <v>-1.1420748996553857E-15</v>
      </c>
      <c r="W487" s="24">
        <f t="shared" si="96"/>
        <v>5.8590111509003083E-15</v>
      </c>
      <c r="Y487" s="16">
        <f t="shared" si="97"/>
        <v>0</v>
      </c>
      <c r="Z487" s="187" cm="1">
        <f t="array" ref="Z487">IF($A487&lt;=time_horizon,INDEX(N$7:N$507,time_horizon-$A487+1),0)</f>
        <v>0</v>
      </c>
      <c r="AA487" s="184" cm="1">
        <f t="array" ref="AA487">IF($A487&lt;=time_horizon,INDEX(O$7:O$507,time_horizon-$A487+1),0)</f>
        <v>0</v>
      </c>
      <c r="AB487" s="184" cm="1">
        <f t="array" ref="AB487">IF($A487&lt;=time_horizon,INDEX(P$7:P$507,time_horizon-$A487+1),0)</f>
        <v>0</v>
      </c>
      <c r="AC487" s="184" cm="1">
        <f t="array" ref="AC487">IF($A487&lt;=time_horizon,INDEX(Q$7:Q$507,time_horizon-$A487+1),0)</f>
        <v>0</v>
      </c>
      <c r="AD487" s="185" cm="1">
        <f t="array" ref="AD487">IF($A487&lt;=time_horizon,INDEX(R$7:R$507,time_horizon-$A487+1),0)</f>
        <v>0</v>
      </c>
      <c r="AE487" s="17" cm="1">
        <f t="array" ref="AE487">IF($A487&lt;=time_horizon,INDEX(S$7:S$507,time_horizon-$A487+1),0)</f>
        <v>0</v>
      </c>
      <c r="AF487" s="17" cm="1">
        <f t="array" ref="AF487">IF($A487&lt;=time_horizon,INDEX(T$7:T$507,time_horizon-$A487+1),0)</f>
        <v>0</v>
      </c>
      <c r="AG487" s="17" cm="1">
        <f t="array" ref="AG487">IF($A487&lt;=time_horizon,INDEX(U$7:U$507,time_horizon-$A487+1),0)</f>
        <v>0</v>
      </c>
      <c r="AH487" s="17" cm="1">
        <f t="array" ref="AH487">IF($A487&lt;=time_horizon,INDEX(V$7:V$507,time_horizon-$A487+1),0)</f>
        <v>0</v>
      </c>
      <c r="AI487" s="17" cm="1">
        <f t="array" ref="AI487">IF($A487&lt;=time_horizon,INDEX(W$7:W$507,time_horizon-$A487+1),0)</f>
        <v>0</v>
      </c>
      <c r="AJ487" s="17">
        <f t="shared" si="98"/>
        <v>8.0822163213617543E-2</v>
      </c>
    </row>
    <row r="488" spans="1:36" x14ac:dyDescent="0.2">
      <c r="A488" s="96">
        <v>481</v>
      </c>
      <c r="B488" s="3">
        <f>inventory[[#This Row],[Integrated_rad_forcing]]</f>
        <v>5.2179899495268234E-10</v>
      </c>
      <c r="C488" s="3">
        <f>inventory[[#This Row],[Temp_change]]</f>
        <v>1.9865186364442824E-13</v>
      </c>
      <c r="E488" s="118">
        <f>inventory[[#This Row],[CO2_net]]+inventory[[#This Row],[CH4_net]]*GWP_CH4+inventory[[#This Row],[gas1_net]]*GWP_gas1+inventory[[#This Row],[gas2_net]]*GWP_gas2+inventory[[#This Row],[gas3_net]]*GWP_gas3</f>
        <v>4918.8111920297824</v>
      </c>
      <c r="F488" s="118">
        <f>inventory[[#This Row],[CO2_net]]+inventory[[#This Row],[CH4_net]]*GTP_CH4+inventory[[#This Row],[gas1_net]]*GTP_gas1+inventory[[#This Row],[gas2_net]]*GTP_gas2+inventory[[#This Row],[gas3_net]]*GTP_gas3</f>
        <v>2570.9331000621351</v>
      </c>
      <c r="G488" s="199">
        <f t="shared" si="99"/>
        <v>1670.8484178907081</v>
      </c>
      <c r="H488" s="200">
        <f t="shared" si="100"/>
        <v>401.64932745091647</v>
      </c>
      <c r="I488" s="201">
        <f t="shared" si="101"/>
        <v>5689.6050591067597</v>
      </c>
      <c r="J488" s="201">
        <f t="shared" si="102"/>
        <v>363.47537008537699</v>
      </c>
      <c r="K488" s="199">
        <f>K487+(inventory[[#This Row],[CO2_flux]]*Z488+inventory[[#This Row],[CH4_flux]]*AA488+inventory[[#This Row],[Gas1_flux]]*AB488+inventory[[#This Row],[Gas2_flux]]*AC488+inventory[[#This Row],[Gas3_flux]]*AD488+inventory[[#This Row],[Other_radfor]])/AGWP_CO2</f>
        <v>217.55715512859908</v>
      </c>
      <c r="L488" s="201">
        <f>L487+(inventory[[#This Row],[CO2_flux]]*AE488+inventory[[#This Row],[CH4_flux]]*AF488+inventory[[#This Row],[Gas1_flux]]*AG488+inventory[[#This Row],[Gas2_flux]]*AH488+inventory[[#This Row],[Gas3_flux]]*AI488+inventory[[#This Row],[Other_radfor]]*AJ488)/AGTP_CO2</f>
        <v>312.57320143698166</v>
      </c>
      <c r="N488" s="16">
        <v>3.1229583088776265E-13</v>
      </c>
      <c r="O488" s="16">
        <v>2.6186858666653642E-12</v>
      </c>
      <c r="P488" s="16">
        <f t="shared" si="93"/>
        <v>4.2366547700833015E-11</v>
      </c>
      <c r="Q488" s="16">
        <f t="shared" si="104"/>
        <v>-3.5199999999999995E-12</v>
      </c>
      <c r="R488" s="182">
        <f t="shared" si="104"/>
        <v>-3.5199999999999995E-12</v>
      </c>
      <c r="S488" s="16">
        <v>4.945903056907383E-16</v>
      </c>
      <c r="T488" s="16">
        <v>8.7401147031708492E-16</v>
      </c>
      <c r="U488" s="24">
        <f t="shared" si="94"/>
        <v>2.3172922300668536E-14</v>
      </c>
      <c r="V488" s="24">
        <f t="shared" si="95"/>
        <v>-1.1392893525022245E-15</v>
      </c>
      <c r="W488" s="24">
        <f t="shared" si="96"/>
        <v>5.8446034162209032E-15</v>
      </c>
      <c r="Y488" s="16">
        <f t="shared" si="97"/>
        <v>0</v>
      </c>
      <c r="Z488" s="187" cm="1">
        <f t="array" ref="Z488">IF($A488&lt;=time_horizon,INDEX(N$7:N$507,time_horizon-$A488+1),0)</f>
        <v>0</v>
      </c>
      <c r="AA488" s="184" cm="1">
        <f t="array" ref="AA488">IF($A488&lt;=time_horizon,INDEX(O$7:O$507,time_horizon-$A488+1),0)</f>
        <v>0</v>
      </c>
      <c r="AB488" s="184" cm="1">
        <f t="array" ref="AB488">IF($A488&lt;=time_horizon,INDEX(P$7:P$507,time_horizon-$A488+1),0)</f>
        <v>0</v>
      </c>
      <c r="AC488" s="184" cm="1">
        <f t="array" ref="AC488">IF($A488&lt;=time_horizon,INDEX(Q$7:Q$507,time_horizon-$A488+1),0)</f>
        <v>0</v>
      </c>
      <c r="AD488" s="185" cm="1">
        <f t="array" ref="AD488">IF($A488&lt;=time_horizon,INDEX(R$7:R$507,time_horizon-$A488+1),0)</f>
        <v>0</v>
      </c>
      <c r="AE488" s="17" cm="1">
        <f t="array" ref="AE488">IF($A488&lt;=time_horizon,INDEX(S$7:S$507,time_horizon-$A488+1),0)</f>
        <v>0</v>
      </c>
      <c r="AF488" s="17" cm="1">
        <f t="array" ref="AF488">IF($A488&lt;=time_horizon,INDEX(T$7:T$507,time_horizon-$A488+1),0)</f>
        <v>0</v>
      </c>
      <c r="AG488" s="17" cm="1">
        <f t="array" ref="AG488">IF($A488&lt;=time_horizon,INDEX(U$7:U$507,time_horizon-$A488+1),0)</f>
        <v>0</v>
      </c>
      <c r="AH488" s="17" cm="1">
        <f t="array" ref="AH488">IF($A488&lt;=time_horizon,INDEX(V$7:V$507,time_horizon-$A488+1),0)</f>
        <v>0</v>
      </c>
      <c r="AI488" s="17" cm="1">
        <f t="array" ref="AI488">IF($A488&lt;=time_horizon,INDEX(W$7:W$507,time_horizon-$A488+1),0)</f>
        <v>0</v>
      </c>
      <c r="AJ488" s="17">
        <f t="shared" si="98"/>
        <v>8.0822163213617543E-2</v>
      </c>
    </row>
    <row r="489" spans="1:36" x14ac:dyDescent="0.2">
      <c r="A489" s="96">
        <v>482</v>
      </c>
      <c r="B489" s="3">
        <f>inventory[[#This Row],[Integrated_rad_forcing]]</f>
        <v>5.2180709169942504E-10</v>
      </c>
      <c r="C489" s="3">
        <f>inventory[[#This Row],[Temp_change]]</f>
        <v>1.9814720066925737E-13</v>
      </c>
      <c r="E489" s="118">
        <f>inventory[[#This Row],[CO2_net]]+inventory[[#This Row],[CH4_net]]*GWP_CH4+inventory[[#This Row],[gas1_net]]*GWP_gas1+inventory[[#This Row],[gas2_net]]*GWP_gas2+inventory[[#This Row],[gas3_net]]*GWP_gas3</f>
        <v>4918.8111920297824</v>
      </c>
      <c r="F489" s="118">
        <f>inventory[[#This Row],[CO2_net]]+inventory[[#This Row],[CH4_net]]*GTP_CH4+inventory[[#This Row],[gas1_net]]*GTP_gas1+inventory[[#This Row],[gas2_net]]*GTP_gas2+inventory[[#This Row],[gas3_net]]*GTP_gas3</f>
        <v>2570.9331000621351</v>
      </c>
      <c r="G489" s="199">
        <f t="shared" si="99"/>
        <v>1668.2227240049167</v>
      </c>
      <c r="H489" s="200">
        <f t="shared" si="100"/>
        <v>400.71653646072264</v>
      </c>
      <c r="I489" s="201">
        <f t="shared" si="101"/>
        <v>5689.6933446183748</v>
      </c>
      <c r="J489" s="201">
        <f t="shared" si="102"/>
        <v>362.55198301865937</v>
      </c>
      <c r="K489" s="199">
        <f>K488+(inventory[[#This Row],[CO2_flux]]*Z489+inventory[[#This Row],[CH4_flux]]*AA489+inventory[[#This Row],[Gas1_flux]]*AB489+inventory[[#This Row],[Gas2_flux]]*AC489+inventory[[#This Row],[Gas3_flux]]*AD489+inventory[[#This Row],[Other_radfor]])/AGWP_CO2</f>
        <v>217.55715512859908</v>
      </c>
      <c r="L489" s="201">
        <f>L488+(inventory[[#This Row],[CO2_flux]]*AE489+inventory[[#This Row],[CH4_flux]]*AF489+inventory[[#This Row],[Gas1_flux]]*AG489+inventory[[#This Row],[Gas2_flux]]*AH489+inventory[[#This Row],[Gas3_flux]]*AI489+inventory[[#This Row],[Other_radfor]]*AJ489)/AGTP_CO2</f>
        <v>312.57320143698166</v>
      </c>
      <c r="N489" s="16">
        <v>3.1279222144074279E-13</v>
      </c>
      <c r="O489" s="16">
        <v>2.6186858666653642E-12</v>
      </c>
      <c r="P489" s="16">
        <f t="shared" si="93"/>
        <v>4.2373219848089834E-11</v>
      </c>
      <c r="Q489" s="16">
        <f t="shared" si="104"/>
        <v>-3.5199999999999995E-12</v>
      </c>
      <c r="R489" s="182">
        <f t="shared" si="104"/>
        <v>-3.5199999999999995E-12</v>
      </c>
      <c r="S489" s="16">
        <v>4.9448221533198274E-16</v>
      </c>
      <c r="T489" s="16">
        <v>8.7187973608169714E-16</v>
      </c>
      <c r="U489" s="24">
        <f t="shared" si="94"/>
        <v>2.3097074531544103E-14</v>
      </c>
      <c r="V489" s="24">
        <f t="shared" si="95"/>
        <v>-1.1365105993631381E-15</v>
      </c>
      <c r="W489" s="24">
        <f t="shared" si="96"/>
        <v>5.8302334040082972E-15</v>
      </c>
      <c r="Y489" s="16">
        <f t="shared" si="97"/>
        <v>0</v>
      </c>
      <c r="Z489" s="187" cm="1">
        <f t="array" ref="Z489">IF($A489&lt;=time_horizon,INDEX(N$7:N$507,time_horizon-$A489+1),0)</f>
        <v>0</v>
      </c>
      <c r="AA489" s="184" cm="1">
        <f t="array" ref="AA489">IF($A489&lt;=time_horizon,INDEX(O$7:O$507,time_horizon-$A489+1),0)</f>
        <v>0</v>
      </c>
      <c r="AB489" s="184" cm="1">
        <f t="array" ref="AB489">IF($A489&lt;=time_horizon,INDEX(P$7:P$507,time_horizon-$A489+1),0)</f>
        <v>0</v>
      </c>
      <c r="AC489" s="184" cm="1">
        <f t="array" ref="AC489">IF($A489&lt;=time_horizon,INDEX(Q$7:Q$507,time_horizon-$A489+1),0)</f>
        <v>0</v>
      </c>
      <c r="AD489" s="185" cm="1">
        <f t="array" ref="AD489">IF($A489&lt;=time_horizon,INDEX(R$7:R$507,time_horizon-$A489+1),0)</f>
        <v>0</v>
      </c>
      <c r="AE489" s="17" cm="1">
        <f t="array" ref="AE489">IF($A489&lt;=time_horizon,INDEX(S$7:S$507,time_horizon-$A489+1),0)</f>
        <v>0</v>
      </c>
      <c r="AF489" s="17" cm="1">
        <f t="array" ref="AF489">IF($A489&lt;=time_horizon,INDEX(T$7:T$507,time_horizon-$A489+1),0)</f>
        <v>0</v>
      </c>
      <c r="AG489" s="17" cm="1">
        <f t="array" ref="AG489">IF($A489&lt;=time_horizon,INDEX(U$7:U$507,time_horizon-$A489+1),0)</f>
        <v>0</v>
      </c>
      <c r="AH489" s="17" cm="1">
        <f t="array" ref="AH489">IF($A489&lt;=time_horizon,INDEX(V$7:V$507,time_horizon-$A489+1),0)</f>
        <v>0</v>
      </c>
      <c r="AI489" s="17" cm="1">
        <f t="array" ref="AI489">IF($A489&lt;=time_horizon,INDEX(W$7:W$507,time_horizon-$A489+1),0)</f>
        <v>0</v>
      </c>
      <c r="AJ489" s="17">
        <f t="shared" si="98"/>
        <v>8.0822163213617543E-2</v>
      </c>
    </row>
    <row r="490" spans="1:36" x14ac:dyDescent="0.2">
      <c r="A490" s="96">
        <v>483</v>
      </c>
      <c r="B490" s="3">
        <f>inventory[[#This Row],[Integrated_rad_forcing]]</f>
        <v>5.2181512754090907E-10</v>
      </c>
      <c r="C490" s="3">
        <f>inventory[[#This Row],[Temp_change]]</f>
        <v>1.9764400237785138E-13</v>
      </c>
      <c r="E490" s="118">
        <f>inventory[[#This Row],[CO2_net]]+inventory[[#This Row],[CH4_net]]*GWP_CH4+inventory[[#This Row],[gas1_net]]*GWP_gas1+inventory[[#This Row],[gas2_net]]*GWP_gas2+inventory[[#This Row],[gas3_net]]*GWP_gas3</f>
        <v>4918.8111920297824</v>
      </c>
      <c r="F490" s="118">
        <f>inventory[[#This Row],[CO2_net]]+inventory[[#This Row],[CH4_net]]*GTP_CH4+inventory[[#This Row],[gas1_net]]*GTP_gas1+inventory[[#This Row],[gas2_net]]*GTP_gas2+inventory[[#This Row],[gas3_net]]*GTP_gas3</f>
        <v>2570.9331000621351</v>
      </c>
      <c r="G490" s="199">
        <f t="shared" si="99"/>
        <v>1665.6067146884002</v>
      </c>
      <c r="H490" s="200">
        <f t="shared" si="100"/>
        <v>399.78632042690612</v>
      </c>
      <c r="I490" s="201">
        <f t="shared" si="101"/>
        <v>5689.7809660296925</v>
      </c>
      <c r="J490" s="201">
        <f t="shared" si="102"/>
        <v>361.63127589897937</v>
      </c>
      <c r="K490" s="199">
        <f>K489+(inventory[[#This Row],[CO2_flux]]*Z490+inventory[[#This Row],[CH4_flux]]*AA490+inventory[[#This Row],[Gas1_flux]]*AB490+inventory[[#This Row],[Gas2_flux]]*AC490+inventory[[#This Row],[Gas3_flux]]*AD490+inventory[[#This Row],[Other_radfor]])/AGWP_CO2</f>
        <v>217.55715512859908</v>
      </c>
      <c r="L490" s="201">
        <f>L489+(inventory[[#This Row],[CO2_flux]]*AE490+inventory[[#This Row],[CH4_flux]]*AF490+inventory[[#This Row],[Gas1_flux]]*AG490+inventory[[#This Row],[Gas2_flux]]*AH490+inventory[[#This Row],[Gas3_flux]]*AI490+inventory[[#This Row],[Other_radfor]]*AJ490)/AGTP_CO2</f>
        <v>312.57320143698166</v>
      </c>
      <c r="N490" s="16">
        <v>3.1328831886855694E-13</v>
      </c>
      <c r="O490" s="16">
        <v>2.6186858666653642E-12</v>
      </c>
      <c r="P490" s="16">
        <f t="shared" si="93"/>
        <v>4.2379837080865696E-11</v>
      </c>
      <c r="Q490" s="16">
        <f t="shared" si="104"/>
        <v>-3.5199999999999995E-12</v>
      </c>
      <c r="R490" s="182">
        <f t="shared" si="104"/>
        <v>-3.5199999999999995E-12</v>
      </c>
      <c r="S490" s="16">
        <v>4.9437410006125282E-16</v>
      </c>
      <c r="T490" s="16">
        <v>8.6975320119552245E-16</v>
      </c>
      <c r="U490" s="24">
        <f t="shared" si="94"/>
        <v>2.3021570838079553E-14</v>
      </c>
      <c r="V490" s="24">
        <f t="shared" si="95"/>
        <v>-1.1337386236673684E-15</v>
      </c>
      <c r="W490" s="24">
        <f t="shared" si="96"/>
        <v>5.8159009655188736E-15</v>
      </c>
      <c r="Y490" s="16">
        <f t="shared" si="97"/>
        <v>0</v>
      </c>
      <c r="Z490" s="187" cm="1">
        <f t="array" ref="Z490">IF($A490&lt;=time_horizon,INDEX(N$7:N$507,time_horizon-$A490+1),0)</f>
        <v>0</v>
      </c>
      <c r="AA490" s="184" cm="1">
        <f t="array" ref="AA490">IF($A490&lt;=time_horizon,INDEX(O$7:O$507,time_horizon-$A490+1),0)</f>
        <v>0</v>
      </c>
      <c r="AB490" s="184" cm="1">
        <f t="array" ref="AB490">IF($A490&lt;=time_horizon,INDEX(P$7:P$507,time_horizon-$A490+1),0)</f>
        <v>0</v>
      </c>
      <c r="AC490" s="184" cm="1">
        <f t="array" ref="AC490">IF($A490&lt;=time_horizon,INDEX(Q$7:Q$507,time_horizon-$A490+1),0)</f>
        <v>0</v>
      </c>
      <c r="AD490" s="185" cm="1">
        <f t="array" ref="AD490">IF($A490&lt;=time_horizon,INDEX(R$7:R$507,time_horizon-$A490+1),0)</f>
        <v>0</v>
      </c>
      <c r="AE490" s="17" cm="1">
        <f t="array" ref="AE490">IF($A490&lt;=time_horizon,INDEX(S$7:S$507,time_horizon-$A490+1),0)</f>
        <v>0</v>
      </c>
      <c r="AF490" s="17" cm="1">
        <f t="array" ref="AF490">IF($A490&lt;=time_horizon,INDEX(T$7:T$507,time_horizon-$A490+1),0)</f>
        <v>0</v>
      </c>
      <c r="AG490" s="17" cm="1">
        <f t="array" ref="AG490">IF($A490&lt;=time_horizon,INDEX(U$7:U$507,time_horizon-$A490+1),0)</f>
        <v>0</v>
      </c>
      <c r="AH490" s="17" cm="1">
        <f t="array" ref="AH490">IF($A490&lt;=time_horizon,INDEX(V$7:V$507,time_horizon-$A490+1),0)</f>
        <v>0</v>
      </c>
      <c r="AI490" s="17" cm="1">
        <f t="array" ref="AI490">IF($A490&lt;=time_horizon,INDEX(W$7:W$507,time_horizon-$A490+1),0)</f>
        <v>0</v>
      </c>
      <c r="AJ490" s="17">
        <f t="shared" si="98"/>
        <v>8.0822163213617543E-2</v>
      </c>
    </row>
    <row r="491" spans="1:36" x14ac:dyDescent="0.2">
      <c r="A491" s="96">
        <v>484</v>
      </c>
      <c r="B491" s="3">
        <f>inventory[[#This Row],[Integrated_rad_forcing]]</f>
        <v>5.2182310304696261E-10</v>
      </c>
      <c r="C491" s="3">
        <f>inventory[[#This Row],[Temp_change]]</f>
        <v>1.9714226223280862E-13</v>
      </c>
      <c r="E491" s="118">
        <f>inventory[[#This Row],[CO2_net]]+inventory[[#This Row],[CH4_net]]*GWP_CH4+inventory[[#This Row],[gas1_net]]*GWP_gas1+inventory[[#This Row],[gas2_net]]*GWP_gas2+inventory[[#This Row],[gas3_net]]*GWP_gas3</f>
        <v>4918.8111920297824</v>
      </c>
      <c r="F491" s="118">
        <f>inventory[[#This Row],[CO2_net]]+inventory[[#This Row],[CH4_net]]*GTP_CH4+inventory[[#This Row],[gas1_net]]*GTP_gas1+inventory[[#This Row],[gas2_net]]*GTP_gas2+inventory[[#This Row],[gas3_net]]*GTP_gas3</f>
        <v>2570.9331000621351</v>
      </c>
      <c r="G491" s="199">
        <f t="shared" si="99"/>
        <v>1663.0003345542559</v>
      </c>
      <c r="H491" s="200">
        <f t="shared" si="100"/>
        <v>398.85866704304289</v>
      </c>
      <c r="I491" s="201">
        <f t="shared" si="101"/>
        <v>5689.8679295540187</v>
      </c>
      <c r="J491" s="201">
        <f t="shared" si="102"/>
        <v>360.71323676478562</v>
      </c>
      <c r="K491" s="199">
        <f>K490+(inventory[[#This Row],[CO2_flux]]*Z491+inventory[[#This Row],[CH4_flux]]*AA491+inventory[[#This Row],[Gas1_flux]]*AB491+inventory[[#This Row],[Gas2_flux]]*AC491+inventory[[#This Row],[Gas3_flux]]*AD491+inventory[[#This Row],[Other_radfor]])/AGWP_CO2</f>
        <v>217.55715512859908</v>
      </c>
      <c r="L491" s="201">
        <f>L490+(inventory[[#This Row],[CO2_flux]]*AE491+inventory[[#This Row],[CH4_flux]]*AF491+inventory[[#This Row],[Gas1_flux]]*AG491+inventory[[#This Row],[Gas2_flux]]*AH491+inventory[[#This Row],[Gas3_flux]]*AI491+inventory[[#This Row],[Other_radfor]]*AJ491)/AGTP_CO2</f>
        <v>312.57320143698166</v>
      </c>
      <c r="N491" s="16">
        <v>3.1378412391410013E-13</v>
      </c>
      <c r="O491" s="16">
        <v>2.6186858666653642E-12</v>
      </c>
      <c r="P491" s="16">
        <f t="shared" si="93"/>
        <v>4.2386399851129072E-11</v>
      </c>
      <c r="Q491" s="16">
        <f t="shared" si="104"/>
        <v>-3.5199999999999995E-12</v>
      </c>
      <c r="R491" s="182">
        <f t="shared" si="104"/>
        <v>-3.5199999999999995E-12</v>
      </c>
      <c r="S491" s="16">
        <v>4.9426596065802426E-16</v>
      </c>
      <c r="T491" s="16">
        <v>8.6763185297722744E-16</v>
      </c>
      <c r="U491" s="24">
        <f t="shared" si="94"/>
        <v>2.2946409071763569E-14</v>
      </c>
      <c r="V491" s="24">
        <f t="shared" si="95"/>
        <v>-1.1309734088845742E-15</v>
      </c>
      <c r="W491" s="24">
        <f t="shared" si="96"/>
        <v>5.8016059536187337E-15</v>
      </c>
      <c r="Y491" s="16">
        <f t="shared" si="97"/>
        <v>0</v>
      </c>
      <c r="Z491" s="187" cm="1">
        <f t="array" ref="Z491">IF($A491&lt;=time_horizon,INDEX(N$7:N$507,time_horizon-$A491+1),0)</f>
        <v>0</v>
      </c>
      <c r="AA491" s="184" cm="1">
        <f t="array" ref="AA491">IF($A491&lt;=time_horizon,INDEX(O$7:O$507,time_horizon-$A491+1),0)</f>
        <v>0</v>
      </c>
      <c r="AB491" s="184" cm="1">
        <f t="array" ref="AB491">IF($A491&lt;=time_horizon,INDEX(P$7:P$507,time_horizon-$A491+1),0)</f>
        <v>0</v>
      </c>
      <c r="AC491" s="184" cm="1">
        <f t="array" ref="AC491">IF($A491&lt;=time_horizon,INDEX(Q$7:Q$507,time_horizon-$A491+1),0)</f>
        <v>0</v>
      </c>
      <c r="AD491" s="185" cm="1">
        <f t="array" ref="AD491">IF($A491&lt;=time_horizon,INDEX(R$7:R$507,time_horizon-$A491+1),0)</f>
        <v>0</v>
      </c>
      <c r="AE491" s="17" cm="1">
        <f t="array" ref="AE491">IF($A491&lt;=time_horizon,INDEX(S$7:S$507,time_horizon-$A491+1),0)</f>
        <v>0</v>
      </c>
      <c r="AF491" s="17" cm="1">
        <f t="array" ref="AF491">IF($A491&lt;=time_horizon,INDEX(T$7:T$507,time_horizon-$A491+1),0)</f>
        <v>0</v>
      </c>
      <c r="AG491" s="17" cm="1">
        <f t="array" ref="AG491">IF($A491&lt;=time_horizon,INDEX(U$7:U$507,time_horizon-$A491+1),0)</f>
        <v>0</v>
      </c>
      <c r="AH491" s="17" cm="1">
        <f t="array" ref="AH491">IF($A491&lt;=time_horizon,INDEX(V$7:V$507,time_horizon-$A491+1),0)</f>
        <v>0</v>
      </c>
      <c r="AI491" s="17" cm="1">
        <f t="array" ref="AI491">IF($A491&lt;=time_horizon,INDEX(W$7:W$507,time_horizon-$A491+1),0)</f>
        <v>0</v>
      </c>
      <c r="AJ491" s="17">
        <f t="shared" si="98"/>
        <v>8.0822163213617543E-2</v>
      </c>
    </row>
    <row r="492" spans="1:36" x14ac:dyDescent="0.2">
      <c r="A492" s="96">
        <v>485</v>
      </c>
      <c r="B492" s="3">
        <f>inventory[[#This Row],[Integrated_rad_forcing]]</f>
        <v>5.2183101878113897E-10</v>
      </c>
      <c r="C492" s="3">
        <f>inventory[[#This Row],[Temp_change]]</f>
        <v>1.9664197375987061E-13</v>
      </c>
      <c r="E492" s="118">
        <f>inventory[[#This Row],[CO2_net]]+inventory[[#This Row],[CH4_net]]*GWP_CH4+inventory[[#This Row],[gas1_net]]*GWP_gas1+inventory[[#This Row],[gas2_net]]*GWP_gas2+inventory[[#This Row],[gas3_net]]*GWP_gas3</f>
        <v>4918.8111920297824</v>
      </c>
      <c r="F492" s="118">
        <f>inventory[[#This Row],[CO2_net]]+inventory[[#This Row],[CH4_net]]*GTP_CH4+inventory[[#This Row],[gas1_net]]*GTP_gas1+inventory[[#This Row],[gas2_net]]*GTP_gas2+inventory[[#This Row],[gas3_net]]*GTP_gas3</f>
        <v>2570.9331000621351</v>
      </c>
      <c r="G492" s="199">
        <f t="shared" si="99"/>
        <v>1660.4035286336966</v>
      </c>
      <c r="H492" s="200">
        <f t="shared" si="100"/>
        <v>397.93356412906547</v>
      </c>
      <c r="I492" s="201">
        <f t="shared" si="101"/>
        <v>5689.9542413362415</v>
      </c>
      <c r="J492" s="201">
        <f t="shared" si="102"/>
        <v>359.79785377006039</v>
      </c>
      <c r="K492" s="199">
        <f>K491+(inventory[[#This Row],[CO2_flux]]*Z492+inventory[[#This Row],[CH4_flux]]*AA492+inventory[[#This Row],[Gas1_flux]]*AB492+inventory[[#This Row],[Gas2_flux]]*AC492+inventory[[#This Row],[Gas3_flux]]*AD492+inventory[[#This Row],[Other_radfor]])/AGWP_CO2</f>
        <v>217.55715512859908</v>
      </c>
      <c r="L492" s="201">
        <f>L491+(inventory[[#This Row],[CO2_flux]]*AE492+inventory[[#This Row],[CH4_flux]]*AF492+inventory[[#This Row],[Gas1_flux]]*AG492+inventory[[#This Row],[Gas2_flux]]*AH492+inventory[[#This Row],[Gas3_flux]]*AI492+inventory[[#This Row],[Other_radfor]]*AJ492)/AGTP_CO2</f>
        <v>312.57320143698166</v>
      </c>
      <c r="N492" s="16">
        <v>3.1427963731836943E-13</v>
      </c>
      <c r="O492" s="16">
        <v>2.6186858666653642E-12</v>
      </c>
      <c r="P492" s="16">
        <f t="shared" si="93"/>
        <v>4.2392908607128546E-11</v>
      </c>
      <c r="Q492" s="16">
        <f t="shared" si="104"/>
        <v>-3.5199999999999995E-12</v>
      </c>
      <c r="R492" s="182">
        <f t="shared" si="104"/>
        <v>-3.5199999999999995E-12</v>
      </c>
      <c r="S492" s="16">
        <v>4.9415779789837459E-16</v>
      </c>
      <c r="T492" s="16">
        <v>8.6551567877640899E-16</v>
      </c>
      <c r="U492" s="24">
        <f t="shared" si="94"/>
        <v>2.2871587100101191E-14</v>
      </c>
      <c r="V492" s="24">
        <f t="shared" si="95"/>
        <v>-1.1282149385247318E-15</v>
      </c>
      <c r="W492" s="24">
        <f t="shared" si="96"/>
        <v>5.7873482227523728E-15</v>
      </c>
      <c r="Y492" s="16">
        <f t="shared" si="97"/>
        <v>0</v>
      </c>
      <c r="Z492" s="187" cm="1">
        <f t="array" ref="Z492">IF($A492&lt;=time_horizon,INDEX(N$7:N$507,time_horizon-$A492+1),0)</f>
        <v>0</v>
      </c>
      <c r="AA492" s="184" cm="1">
        <f t="array" ref="AA492">IF($A492&lt;=time_horizon,INDEX(O$7:O$507,time_horizon-$A492+1),0)</f>
        <v>0</v>
      </c>
      <c r="AB492" s="184" cm="1">
        <f t="array" ref="AB492">IF($A492&lt;=time_horizon,INDEX(P$7:P$507,time_horizon-$A492+1),0)</f>
        <v>0</v>
      </c>
      <c r="AC492" s="184" cm="1">
        <f t="array" ref="AC492">IF($A492&lt;=time_horizon,INDEX(Q$7:Q$507,time_horizon-$A492+1),0)</f>
        <v>0</v>
      </c>
      <c r="AD492" s="185" cm="1">
        <f t="array" ref="AD492">IF($A492&lt;=time_horizon,INDEX(R$7:R$507,time_horizon-$A492+1),0)</f>
        <v>0</v>
      </c>
      <c r="AE492" s="17" cm="1">
        <f t="array" ref="AE492">IF($A492&lt;=time_horizon,INDEX(S$7:S$507,time_horizon-$A492+1),0)</f>
        <v>0</v>
      </c>
      <c r="AF492" s="17" cm="1">
        <f t="array" ref="AF492">IF($A492&lt;=time_horizon,INDEX(T$7:T$507,time_horizon-$A492+1),0)</f>
        <v>0</v>
      </c>
      <c r="AG492" s="17" cm="1">
        <f t="array" ref="AG492">IF($A492&lt;=time_horizon,INDEX(U$7:U$507,time_horizon-$A492+1),0)</f>
        <v>0</v>
      </c>
      <c r="AH492" s="17" cm="1">
        <f t="array" ref="AH492">IF($A492&lt;=time_horizon,INDEX(V$7:V$507,time_horizon-$A492+1),0)</f>
        <v>0</v>
      </c>
      <c r="AI492" s="17" cm="1">
        <f t="array" ref="AI492">IF($A492&lt;=time_horizon,INDEX(W$7:W$507,time_horizon-$A492+1),0)</f>
        <v>0</v>
      </c>
      <c r="AJ492" s="17">
        <f t="shared" si="98"/>
        <v>8.0822163213617543E-2</v>
      </c>
    </row>
    <row r="493" spans="1:36" x14ac:dyDescent="0.2">
      <c r="A493" s="96">
        <v>486</v>
      </c>
      <c r="B493" s="3">
        <f>inventory[[#This Row],[Integrated_rad_forcing]]</f>
        <v>5.2183887530080287E-10</v>
      </c>
      <c r="C493" s="3">
        <f>inventory[[#This Row],[Temp_change]]</f>
        <v>1.9614313054687891E-13</v>
      </c>
      <c r="E493" s="118">
        <f>inventory[[#This Row],[CO2_net]]+inventory[[#This Row],[CH4_net]]*GWP_CH4+inventory[[#This Row],[gas1_net]]*GWP_gas1+inventory[[#This Row],[gas2_net]]*GWP_gas2+inventory[[#This Row],[gas3_net]]*GWP_gas3</f>
        <v>4918.8111920297824</v>
      </c>
      <c r="F493" s="118">
        <f>inventory[[#This Row],[CO2_net]]+inventory[[#This Row],[CH4_net]]*GTP_CH4+inventory[[#This Row],[gas1_net]]*GTP_gas1+inventory[[#This Row],[gas2_net]]*GTP_gas2+inventory[[#This Row],[gas3_net]]*GTP_gas3</f>
        <v>2570.9331000621351</v>
      </c>
      <c r="G493" s="199">
        <f t="shared" si="99"/>
        <v>1657.8162423721885</v>
      </c>
      <c r="H493" s="200">
        <f t="shared" si="100"/>
        <v>397.01099962920944</v>
      </c>
      <c r="I493" s="201">
        <f t="shared" si="101"/>
        <v>5690.0399074537681</v>
      </c>
      <c r="J493" s="201">
        <f t="shared" si="102"/>
        <v>358.88511518241097</v>
      </c>
      <c r="K493" s="199">
        <f>K492+(inventory[[#This Row],[CO2_flux]]*Z493+inventory[[#This Row],[CH4_flux]]*AA493+inventory[[#This Row],[Gas1_flux]]*AB493+inventory[[#This Row],[Gas2_flux]]*AC493+inventory[[#This Row],[Gas3_flux]]*AD493+inventory[[#This Row],[Other_radfor]])/AGWP_CO2</f>
        <v>217.55715512859908</v>
      </c>
      <c r="L493" s="201">
        <f>L492+(inventory[[#This Row],[CO2_flux]]*AE493+inventory[[#This Row],[CH4_flux]]*AF493+inventory[[#This Row],[Gas1_flux]]*AG493+inventory[[#This Row],[Gas2_flux]]*AH493+inventory[[#This Row],[Gas3_flux]]*AI493+inventory[[#This Row],[Other_radfor]]*AJ493)/AGTP_CO2</f>
        <v>312.57320143698166</v>
      </c>
      <c r="N493" s="16">
        <v>3.1477485982046933E-13</v>
      </c>
      <c r="O493" s="16">
        <v>2.6186858666653642E-12</v>
      </c>
      <c r="P493" s="16">
        <f t="shared" si="93"/>
        <v>4.2399363793423447E-11</v>
      </c>
      <c r="Q493" s="16">
        <f t="shared" si="104"/>
        <v>-3.5199999999999995E-12</v>
      </c>
      <c r="R493" s="182">
        <f t="shared" si="104"/>
        <v>-3.5199999999999995E-12</v>
      </c>
      <c r="S493" s="16">
        <v>4.9404961255498674E-16</v>
      </c>
      <c r="T493" s="16">
        <v>8.6340466597351868E-16</v>
      </c>
      <c r="U493" s="24">
        <f t="shared" si="94"/>
        <v>2.279710280648608E-14</v>
      </c>
      <c r="V493" s="24">
        <f t="shared" si="95"/>
        <v>-1.1254631961380375E-15</v>
      </c>
      <c r="W493" s="24">
        <f t="shared" si="96"/>
        <v>5.7731276289120161E-15</v>
      </c>
      <c r="Y493" s="16">
        <f t="shared" si="97"/>
        <v>0</v>
      </c>
      <c r="Z493" s="187" cm="1">
        <f t="array" ref="Z493">IF($A493&lt;=time_horizon,INDEX(N$7:N$507,time_horizon-$A493+1),0)</f>
        <v>0</v>
      </c>
      <c r="AA493" s="184" cm="1">
        <f t="array" ref="AA493">IF($A493&lt;=time_horizon,INDEX(O$7:O$507,time_horizon-$A493+1),0)</f>
        <v>0</v>
      </c>
      <c r="AB493" s="184" cm="1">
        <f t="array" ref="AB493">IF($A493&lt;=time_horizon,INDEX(P$7:P$507,time_horizon-$A493+1),0)</f>
        <v>0</v>
      </c>
      <c r="AC493" s="184" cm="1">
        <f t="array" ref="AC493">IF($A493&lt;=time_horizon,INDEX(Q$7:Q$507,time_horizon-$A493+1),0)</f>
        <v>0</v>
      </c>
      <c r="AD493" s="185" cm="1">
        <f t="array" ref="AD493">IF($A493&lt;=time_horizon,INDEX(R$7:R$507,time_horizon-$A493+1),0)</f>
        <v>0</v>
      </c>
      <c r="AE493" s="17" cm="1">
        <f t="array" ref="AE493">IF($A493&lt;=time_horizon,INDEX(S$7:S$507,time_horizon-$A493+1),0)</f>
        <v>0</v>
      </c>
      <c r="AF493" s="17" cm="1">
        <f t="array" ref="AF493">IF($A493&lt;=time_horizon,INDEX(T$7:T$507,time_horizon-$A493+1),0)</f>
        <v>0</v>
      </c>
      <c r="AG493" s="17" cm="1">
        <f t="array" ref="AG493">IF($A493&lt;=time_horizon,INDEX(U$7:U$507,time_horizon-$A493+1),0)</f>
        <v>0</v>
      </c>
      <c r="AH493" s="17" cm="1">
        <f t="array" ref="AH493">IF($A493&lt;=time_horizon,INDEX(V$7:V$507,time_horizon-$A493+1),0)</f>
        <v>0</v>
      </c>
      <c r="AI493" s="17" cm="1">
        <f t="array" ref="AI493">IF($A493&lt;=time_horizon,INDEX(W$7:W$507,time_horizon-$A493+1),0)</f>
        <v>0</v>
      </c>
      <c r="AJ493" s="17">
        <f t="shared" si="98"/>
        <v>8.0822163213617543E-2</v>
      </c>
    </row>
    <row r="494" spans="1:36" x14ac:dyDescent="0.2">
      <c r="A494" s="96">
        <v>487</v>
      </c>
      <c r="B494" s="3">
        <f>inventory[[#This Row],[Integrated_rad_forcing]]</f>
        <v>5.2184667315721581E-10</v>
      </c>
      <c r="C494" s="3">
        <f>inventory[[#This Row],[Temp_change]]</f>
        <v>1.9564572624275247E-13</v>
      </c>
      <c r="E494" s="118">
        <f>inventory[[#This Row],[CO2_net]]+inventory[[#This Row],[CH4_net]]*GWP_CH4+inventory[[#This Row],[gas1_net]]*GWP_gas1+inventory[[#This Row],[gas2_net]]*GWP_gas2+inventory[[#This Row],[gas3_net]]*GWP_gas3</f>
        <v>4918.8111920297824</v>
      </c>
      <c r="F494" s="118">
        <f>inventory[[#This Row],[CO2_net]]+inventory[[#This Row],[CH4_net]]*GTP_CH4+inventory[[#This Row],[gas1_net]]*GTP_gas1+inventory[[#This Row],[gas2_net]]*GTP_gas2+inventory[[#This Row],[gas3_net]]*GTP_gas3</f>
        <v>2570.9331000621351</v>
      </c>
      <c r="G494" s="199">
        <f t="shared" si="99"/>
        <v>1655.2384216256355</v>
      </c>
      <c r="H494" s="200">
        <f t="shared" si="100"/>
        <v>396.09096160999911</v>
      </c>
      <c r="I494" s="201">
        <f t="shared" si="101"/>
        <v>5690.1249339174565</v>
      </c>
      <c r="J494" s="201">
        <f t="shared" si="102"/>
        <v>357.97500938119873</v>
      </c>
      <c r="K494" s="199">
        <f>K493+(inventory[[#This Row],[CO2_flux]]*Z494+inventory[[#This Row],[CH4_flux]]*AA494+inventory[[#This Row],[Gas1_flux]]*AB494+inventory[[#This Row],[Gas2_flux]]*AC494+inventory[[#This Row],[Gas3_flux]]*AD494+inventory[[#This Row],[Other_radfor]])/AGWP_CO2</f>
        <v>217.55715512859908</v>
      </c>
      <c r="L494" s="201">
        <f>L493+(inventory[[#This Row],[CO2_flux]]*AE494+inventory[[#This Row],[CH4_flux]]*AF494+inventory[[#This Row],[Gas1_flux]]*AG494+inventory[[#This Row],[Gas2_flux]]*AH494+inventory[[#This Row],[Gas3_flux]]*AI494+inventory[[#This Row],[Other_radfor]]*AJ494)/AGTP_CO2</f>
        <v>312.57320143698166</v>
      </c>
      <c r="N494" s="16">
        <v>3.152697921576168E-13</v>
      </c>
      <c r="O494" s="16">
        <v>2.6186858666653642E-12</v>
      </c>
      <c r="P494" s="16">
        <f t="shared" si="93"/>
        <v>4.2405765850914192E-11</v>
      </c>
      <c r="Q494" s="16">
        <f t="shared" si="104"/>
        <v>-3.5199999999999995E-12</v>
      </c>
      <c r="R494" s="182">
        <f t="shared" si="104"/>
        <v>-3.5199999999999995E-12</v>
      </c>
      <c r="S494" s="16">
        <v>4.9394140539715236E-16</v>
      </c>
      <c r="T494" s="16">
        <v>8.6129880197978709E-16</v>
      </c>
      <c r="U494" s="24">
        <f t="shared" si="94"/>
        <v>2.2722954090073771E-14</v>
      </c>
      <c r="V494" s="24">
        <f t="shared" si="95"/>
        <v>-1.1227181653148089E-15</v>
      </c>
      <c r="W494" s="24">
        <f t="shared" si="96"/>
        <v>5.7589440296076503E-15</v>
      </c>
      <c r="Y494" s="16">
        <f t="shared" si="97"/>
        <v>0</v>
      </c>
      <c r="Z494" s="187" cm="1">
        <f t="array" ref="Z494">IF($A494&lt;=time_horizon,INDEX(N$7:N$507,time_horizon-$A494+1),0)</f>
        <v>0</v>
      </c>
      <c r="AA494" s="184" cm="1">
        <f t="array" ref="AA494">IF($A494&lt;=time_horizon,INDEX(O$7:O$507,time_horizon-$A494+1),0)</f>
        <v>0</v>
      </c>
      <c r="AB494" s="184" cm="1">
        <f t="array" ref="AB494">IF($A494&lt;=time_horizon,INDEX(P$7:P$507,time_horizon-$A494+1),0)</f>
        <v>0</v>
      </c>
      <c r="AC494" s="184" cm="1">
        <f t="array" ref="AC494">IF($A494&lt;=time_horizon,INDEX(Q$7:Q$507,time_horizon-$A494+1),0)</f>
        <v>0</v>
      </c>
      <c r="AD494" s="185" cm="1">
        <f t="array" ref="AD494">IF($A494&lt;=time_horizon,INDEX(R$7:R$507,time_horizon-$A494+1),0)</f>
        <v>0</v>
      </c>
      <c r="AE494" s="17" cm="1">
        <f t="array" ref="AE494">IF($A494&lt;=time_horizon,INDEX(S$7:S$507,time_horizon-$A494+1),0)</f>
        <v>0</v>
      </c>
      <c r="AF494" s="17" cm="1">
        <f t="array" ref="AF494">IF($A494&lt;=time_horizon,INDEX(T$7:T$507,time_horizon-$A494+1),0)</f>
        <v>0</v>
      </c>
      <c r="AG494" s="17" cm="1">
        <f t="array" ref="AG494">IF($A494&lt;=time_horizon,INDEX(U$7:U$507,time_horizon-$A494+1),0)</f>
        <v>0</v>
      </c>
      <c r="AH494" s="17" cm="1">
        <f t="array" ref="AH494">IF($A494&lt;=time_horizon,INDEX(V$7:V$507,time_horizon-$A494+1),0)</f>
        <v>0</v>
      </c>
      <c r="AI494" s="17" cm="1">
        <f t="array" ref="AI494">IF($A494&lt;=time_horizon,INDEX(W$7:W$507,time_horizon-$A494+1),0)</f>
        <v>0</v>
      </c>
      <c r="AJ494" s="17">
        <f t="shared" si="98"/>
        <v>8.0822163213617543E-2</v>
      </c>
    </row>
    <row r="495" spans="1:36" x14ac:dyDescent="0.2">
      <c r="A495" s="96">
        <v>488</v>
      </c>
      <c r="B495" s="3">
        <f>inventory[[#This Row],[Integrated_rad_forcing]]</f>
        <v>5.2185441289561968E-10</v>
      </c>
      <c r="C495" s="3">
        <f>inventory[[#This Row],[Temp_change]]</f>
        <v>1.9514975455648602E-13</v>
      </c>
      <c r="E495" s="118">
        <f>inventory[[#This Row],[CO2_net]]+inventory[[#This Row],[CH4_net]]*GWP_CH4+inventory[[#This Row],[gas1_net]]*GWP_gas1+inventory[[#This Row],[gas2_net]]*GWP_gas2+inventory[[#This Row],[gas3_net]]*GWP_gas3</f>
        <v>4918.8111920297824</v>
      </c>
      <c r="F495" s="118">
        <f>inventory[[#This Row],[CO2_net]]+inventory[[#This Row],[CH4_net]]*GTP_CH4+inventory[[#This Row],[gas1_net]]*GTP_gas1+inventory[[#This Row],[gas2_net]]*GTP_gas2+inventory[[#This Row],[gas3_net]]*GTP_gas3</f>
        <v>2570.9331000621351</v>
      </c>
      <c r="G495" s="199">
        <f t="shared" si="99"/>
        <v>1652.6700126565991</v>
      </c>
      <c r="H495" s="200">
        <f t="shared" si="100"/>
        <v>395.17343825827322</v>
      </c>
      <c r="I495" s="201">
        <f t="shared" si="101"/>
        <v>5690.2093266725306</v>
      </c>
      <c r="J495" s="201">
        <f t="shared" si="102"/>
        <v>357.06752485570621</v>
      </c>
      <c r="K495" s="199">
        <f>K494+(inventory[[#This Row],[CO2_flux]]*Z495+inventory[[#This Row],[CH4_flux]]*AA495+inventory[[#This Row],[Gas1_flux]]*AB495+inventory[[#This Row],[Gas2_flux]]*AC495+inventory[[#This Row],[Gas3_flux]]*AD495+inventory[[#This Row],[Other_radfor]])/AGWP_CO2</f>
        <v>217.55715512859908</v>
      </c>
      <c r="L495" s="201">
        <f>L494+(inventory[[#This Row],[CO2_flux]]*AE495+inventory[[#This Row],[CH4_flux]]*AF495+inventory[[#This Row],[Gas1_flux]]*AG495+inventory[[#This Row],[Gas2_flux]]*AH495+inventory[[#This Row],[Gas3_flux]]*AI495+inventory[[#This Row],[Other_radfor]]*AJ495)/AGTP_CO2</f>
        <v>312.57320143698166</v>
      </c>
      <c r="N495" s="16">
        <v>3.1576443506514661E-13</v>
      </c>
      <c r="O495" s="16">
        <v>2.6186858666653642E-12</v>
      </c>
      <c r="P495" s="16">
        <f t="shared" si="93"/>
        <v>4.2412115216872415E-11</v>
      </c>
      <c r="Q495" s="16">
        <f t="shared" si="104"/>
        <v>-3.5199999999999995E-12</v>
      </c>
      <c r="R495" s="182">
        <f t="shared" si="104"/>
        <v>-3.5199999999999995E-12</v>
      </c>
      <c r="S495" s="16">
        <v>4.9383317719077599E-16</v>
      </c>
      <c r="T495" s="16">
        <v>8.5919807423714941E-16</v>
      </c>
      <c r="U495" s="24">
        <f t="shared" si="94"/>
        <v>2.264913886565602E-14</v>
      </c>
      <c r="V495" s="24">
        <f t="shared" si="95"/>
        <v>-1.1199798296853868E-15</v>
      </c>
      <c r="W495" s="24">
        <f t="shared" si="96"/>
        <v>5.7447972838376658E-15</v>
      </c>
      <c r="Y495" s="16">
        <f t="shared" si="97"/>
        <v>0</v>
      </c>
      <c r="Z495" s="187" cm="1">
        <f t="array" ref="Z495">IF($A495&lt;=time_horizon,INDEX(N$7:N$507,time_horizon-$A495+1),0)</f>
        <v>0</v>
      </c>
      <c r="AA495" s="184" cm="1">
        <f t="array" ref="AA495">IF($A495&lt;=time_horizon,INDEX(O$7:O$507,time_horizon-$A495+1),0)</f>
        <v>0</v>
      </c>
      <c r="AB495" s="184" cm="1">
        <f t="array" ref="AB495">IF($A495&lt;=time_horizon,INDEX(P$7:P$507,time_horizon-$A495+1),0)</f>
        <v>0</v>
      </c>
      <c r="AC495" s="184" cm="1">
        <f t="array" ref="AC495">IF($A495&lt;=time_horizon,INDEX(Q$7:Q$507,time_horizon-$A495+1),0)</f>
        <v>0</v>
      </c>
      <c r="AD495" s="185" cm="1">
        <f t="array" ref="AD495">IF($A495&lt;=time_horizon,INDEX(R$7:R$507,time_horizon-$A495+1),0)</f>
        <v>0</v>
      </c>
      <c r="AE495" s="17" cm="1">
        <f t="array" ref="AE495">IF($A495&lt;=time_horizon,INDEX(S$7:S$507,time_horizon-$A495+1),0)</f>
        <v>0</v>
      </c>
      <c r="AF495" s="17" cm="1">
        <f t="array" ref="AF495">IF($A495&lt;=time_horizon,INDEX(T$7:T$507,time_horizon-$A495+1),0)</f>
        <v>0</v>
      </c>
      <c r="AG495" s="17" cm="1">
        <f t="array" ref="AG495">IF($A495&lt;=time_horizon,INDEX(U$7:U$507,time_horizon-$A495+1),0)</f>
        <v>0</v>
      </c>
      <c r="AH495" s="17" cm="1">
        <f t="array" ref="AH495">IF($A495&lt;=time_horizon,INDEX(V$7:V$507,time_horizon-$A495+1),0)</f>
        <v>0</v>
      </c>
      <c r="AI495" s="17" cm="1">
        <f t="array" ref="AI495">IF($A495&lt;=time_horizon,INDEX(W$7:W$507,time_horizon-$A495+1),0)</f>
        <v>0</v>
      </c>
      <c r="AJ495" s="17">
        <f t="shared" si="98"/>
        <v>8.0822163213617543E-2</v>
      </c>
    </row>
    <row r="496" spans="1:36" x14ac:dyDescent="0.2">
      <c r="A496" s="96">
        <v>489</v>
      </c>
      <c r="B496" s="3">
        <f>inventory[[#This Row],[Integrated_rad_forcing]]</f>
        <v>5.2186209505531917E-10</v>
      </c>
      <c r="C496" s="3">
        <f>inventory[[#This Row],[Temp_change]]</f>
        <v>1.9465520925616785E-13</v>
      </c>
      <c r="E496" s="118">
        <f>inventory[[#This Row],[CO2_net]]+inventory[[#This Row],[CH4_net]]*GWP_CH4+inventory[[#This Row],[gas1_net]]*GWP_gas1+inventory[[#This Row],[gas2_net]]*GWP_gas2+inventory[[#This Row],[gas3_net]]*GWP_gas3</f>
        <v>4918.8111920297824</v>
      </c>
      <c r="F496" s="118">
        <f>inventory[[#This Row],[CO2_net]]+inventory[[#This Row],[CH4_net]]*GTP_CH4+inventory[[#This Row],[gas1_net]]*GTP_gas1+inventory[[#This Row],[gas2_net]]*GTP_gas2+inventory[[#This Row],[gas3_net]]*GTP_gas3</f>
        <v>2570.9331000621351</v>
      </c>
      <c r="G496" s="199">
        <f t="shared" si="99"/>
        <v>1650.1109621305613</v>
      </c>
      <c r="H496" s="200">
        <f t="shared" si="100"/>
        <v>394.25841787924901</v>
      </c>
      <c r="I496" s="201">
        <f t="shared" si="101"/>
        <v>5690.2930915994739</v>
      </c>
      <c r="J496" s="201">
        <f t="shared" si="102"/>
        <v>356.16265020334009</v>
      </c>
      <c r="K496" s="199">
        <f>K495+(inventory[[#This Row],[CO2_flux]]*Z496+inventory[[#This Row],[CH4_flux]]*AA496+inventory[[#This Row],[Gas1_flux]]*AB496+inventory[[#This Row],[Gas2_flux]]*AC496+inventory[[#This Row],[Gas3_flux]]*AD496+inventory[[#This Row],[Other_radfor]])/AGWP_CO2</f>
        <v>217.55715512859908</v>
      </c>
      <c r="L496" s="201">
        <f>L495+(inventory[[#This Row],[CO2_flux]]*AE496+inventory[[#This Row],[CH4_flux]]*AF496+inventory[[#This Row],[Gas1_flux]]*AG496+inventory[[#This Row],[Gas2_flux]]*AH496+inventory[[#This Row],[Gas3_flux]]*AI496+inventory[[#This Row],[Other_radfor]]*AJ496)/AGTP_CO2</f>
        <v>312.57320143698166</v>
      </c>
      <c r="N496" s="16">
        <v>3.1625878927651654E-13</v>
      </c>
      <c r="O496" s="16">
        <v>2.6186858666653642E-12</v>
      </c>
      <c r="P496" s="16">
        <f t="shared" si="93"/>
        <v>4.2418412324970817E-11</v>
      </c>
      <c r="Q496" s="16">
        <f t="shared" si="104"/>
        <v>-3.5199999999999995E-12</v>
      </c>
      <c r="R496" s="182">
        <f t="shared" si="104"/>
        <v>-3.5199999999999995E-12</v>
      </c>
      <c r="S496" s="16">
        <v>4.9372492869837878E-16</v>
      </c>
      <c r="T496" s="16">
        <v>8.5710247021817024E-16</v>
      </c>
      <c r="U496" s="24">
        <f t="shared" si="94"/>
        <v>2.2575655063536145E-14</v>
      </c>
      <c r="V496" s="24">
        <f t="shared" si="95"/>
        <v>-1.1172481729200389E-15</v>
      </c>
      <c r="W496" s="24">
        <f t="shared" si="96"/>
        <v>5.730687252060166E-15</v>
      </c>
      <c r="Y496" s="16">
        <f t="shared" si="97"/>
        <v>0</v>
      </c>
      <c r="Z496" s="187" cm="1">
        <f t="array" ref="Z496">IF($A496&lt;=time_horizon,INDEX(N$7:N$507,time_horizon-$A496+1),0)</f>
        <v>0</v>
      </c>
      <c r="AA496" s="184" cm="1">
        <f t="array" ref="AA496">IF($A496&lt;=time_horizon,INDEX(O$7:O$507,time_horizon-$A496+1),0)</f>
        <v>0</v>
      </c>
      <c r="AB496" s="184" cm="1">
        <f t="array" ref="AB496">IF($A496&lt;=time_horizon,INDEX(P$7:P$507,time_horizon-$A496+1),0)</f>
        <v>0</v>
      </c>
      <c r="AC496" s="184" cm="1">
        <f t="array" ref="AC496">IF($A496&lt;=time_horizon,INDEX(Q$7:Q$507,time_horizon-$A496+1),0)</f>
        <v>0</v>
      </c>
      <c r="AD496" s="185" cm="1">
        <f t="array" ref="AD496">IF($A496&lt;=time_horizon,INDEX(R$7:R$507,time_horizon-$A496+1),0)</f>
        <v>0</v>
      </c>
      <c r="AE496" s="17" cm="1">
        <f t="array" ref="AE496">IF($A496&lt;=time_horizon,INDEX(S$7:S$507,time_horizon-$A496+1),0)</f>
        <v>0</v>
      </c>
      <c r="AF496" s="17" cm="1">
        <f t="array" ref="AF496">IF($A496&lt;=time_horizon,INDEX(T$7:T$507,time_horizon-$A496+1),0)</f>
        <v>0</v>
      </c>
      <c r="AG496" s="17" cm="1">
        <f t="array" ref="AG496">IF($A496&lt;=time_horizon,INDEX(U$7:U$507,time_horizon-$A496+1),0)</f>
        <v>0</v>
      </c>
      <c r="AH496" s="17" cm="1">
        <f t="array" ref="AH496">IF($A496&lt;=time_horizon,INDEX(V$7:V$507,time_horizon-$A496+1),0)</f>
        <v>0</v>
      </c>
      <c r="AI496" s="17" cm="1">
        <f t="array" ref="AI496">IF($A496&lt;=time_horizon,INDEX(W$7:W$507,time_horizon-$A496+1),0)</f>
        <v>0</v>
      </c>
      <c r="AJ496" s="17">
        <f t="shared" si="98"/>
        <v>8.0822163213617543E-2</v>
      </c>
    </row>
    <row r="497" spans="1:36" x14ac:dyDescent="0.2">
      <c r="A497" s="96">
        <v>490</v>
      </c>
      <c r="B497" s="3">
        <f>inventory[[#This Row],[Integrated_rad_forcing]]</f>
        <v>5.2186972016976266E-10</v>
      </c>
      <c r="C497" s="3">
        <f>inventory[[#This Row],[Temp_change]]</f>
        <v>1.9416208416801756E-13</v>
      </c>
      <c r="E497" s="118">
        <f>inventory[[#This Row],[CO2_net]]+inventory[[#This Row],[CH4_net]]*GWP_CH4+inventory[[#This Row],[gas1_net]]*GWP_gas1+inventory[[#This Row],[gas2_net]]*GWP_gas2+inventory[[#This Row],[gas3_net]]*GWP_gas3</f>
        <v>4918.8111920297824</v>
      </c>
      <c r="F497" s="118">
        <f>inventory[[#This Row],[CO2_net]]+inventory[[#This Row],[CH4_net]]*GTP_CH4+inventory[[#This Row],[gas1_net]]*GTP_gas1+inventory[[#This Row],[gas2_net]]*GTP_gas2+inventory[[#This Row],[gas3_net]]*GTP_gas3</f>
        <v>2570.9331000621351</v>
      </c>
      <c r="G497" s="199">
        <f t="shared" si="99"/>
        <v>1647.5612171122291</v>
      </c>
      <c r="H497" s="200">
        <f t="shared" si="100"/>
        <v>393.34588889462344</v>
      </c>
      <c r="I497" s="201">
        <f t="shared" si="101"/>
        <v>5690.3762345149134</v>
      </c>
      <c r="J497" s="201">
        <f t="shared" si="102"/>
        <v>355.26037412787053</v>
      </c>
      <c r="K497" s="199">
        <f>K496+(inventory[[#This Row],[CO2_flux]]*Z497+inventory[[#This Row],[CH4_flux]]*AA497+inventory[[#This Row],[Gas1_flux]]*AB497+inventory[[#This Row],[Gas2_flux]]*AC497+inventory[[#This Row],[Gas3_flux]]*AD497+inventory[[#This Row],[Other_radfor]])/AGWP_CO2</f>
        <v>217.55715512859908</v>
      </c>
      <c r="L497" s="201">
        <f>L496+(inventory[[#This Row],[CO2_flux]]*AE497+inventory[[#This Row],[CH4_flux]]*AF497+inventory[[#This Row],[Gas1_flux]]*AG497+inventory[[#This Row],[Gas2_flux]]*AH497+inventory[[#This Row],[Gas3_flux]]*AI497+inventory[[#This Row],[Other_radfor]]*AJ497)/AGTP_CO2</f>
        <v>312.57320143698166</v>
      </c>
      <c r="N497" s="16">
        <v>3.1675285552331241E-13</v>
      </c>
      <c r="O497" s="16">
        <v>2.6186858666653642E-12</v>
      </c>
      <c r="P497" s="16">
        <f t="shared" si="93"/>
        <v>4.2424657605312808E-11</v>
      </c>
      <c r="Q497" s="16">
        <f t="shared" si="104"/>
        <v>-3.5199999999999995E-12</v>
      </c>
      <c r="R497" s="182">
        <f t="shared" si="104"/>
        <v>-3.5199999999999995E-12</v>
      </c>
      <c r="S497" s="16">
        <v>4.9361666067910317E-16</v>
      </c>
      <c r="T497" s="16">
        <v>8.5501197742596876E-16</v>
      </c>
      <c r="U497" s="24">
        <f t="shared" si="94"/>
        <v>2.2502500629405352E-14</v>
      </c>
      <c r="V497" s="24">
        <f t="shared" si="95"/>
        <v>-1.1145231787288601E-15</v>
      </c>
      <c r="W497" s="24">
        <f t="shared" si="96"/>
        <v>5.7166137961648767E-15</v>
      </c>
      <c r="Y497" s="16">
        <f t="shared" si="97"/>
        <v>0</v>
      </c>
      <c r="Z497" s="187" cm="1">
        <f t="array" ref="Z497">IF($A497&lt;=time_horizon,INDEX(N$7:N$507,time_horizon-$A497+1),0)</f>
        <v>0</v>
      </c>
      <c r="AA497" s="184" cm="1">
        <f t="array" ref="AA497">IF($A497&lt;=time_horizon,INDEX(O$7:O$507,time_horizon-$A497+1),0)</f>
        <v>0</v>
      </c>
      <c r="AB497" s="184" cm="1">
        <f t="array" ref="AB497">IF($A497&lt;=time_horizon,INDEX(P$7:P$507,time_horizon-$A497+1),0)</f>
        <v>0</v>
      </c>
      <c r="AC497" s="184" cm="1">
        <f t="array" ref="AC497">IF($A497&lt;=time_horizon,INDEX(Q$7:Q$507,time_horizon-$A497+1),0)</f>
        <v>0</v>
      </c>
      <c r="AD497" s="185" cm="1">
        <f t="array" ref="AD497">IF($A497&lt;=time_horizon,INDEX(R$7:R$507,time_horizon-$A497+1),0)</f>
        <v>0</v>
      </c>
      <c r="AE497" s="17" cm="1">
        <f t="array" ref="AE497">IF($A497&lt;=time_horizon,INDEX(S$7:S$507,time_horizon-$A497+1),0)</f>
        <v>0</v>
      </c>
      <c r="AF497" s="17" cm="1">
        <f t="array" ref="AF497">IF($A497&lt;=time_horizon,INDEX(T$7:T$507,time_horizon-$A497+1),0)</f>
        <v>0</v>
      </c>
      <c r="AG497" s="17" cm="1">
        <f t="array" ref="AG497">IF($A497&lt;=time_horizon,INDEX(U$7:U$507,time_horizon-$A497+1),0)</f>
        <v>0</v>
      </c>
      <c r="AH497" s="17" cm="1">
        <f t="array" ref="AH497">IF($A497&lt;=time_horizon,INDEX(V$7:V$507,time_horizon-$A497+1),0)</f>
        <v>0</v>
      </c>
      <c r="AI497" s="17" cm="1">
        <f t="array" ref="AI497">IF($A497&lt;=time_horizon,INDEX(W$7:W$507,time_horizon-$A497+1),0)</f>
        <v>0</v>
      </c>
      <c r="AJ497" s="17">
        <f t="shared" si="98"/>
        <v>8.0822163213617543E-2</v>
      </c>
    </row>
    <row r="498" spans="1:36" x14ac:dyDescent="0.2">
      <c r="A498" s="96">
        <v>491</v>
      </c>
      <c r="B498" s="3">
        <f>inventory[[#This Row],[Integrated_rad_forcing]]</f>
        <v>5.2187728876662189E-10</v>
      </c>
      <c r="C498" s="3">
        <f>inventory[[#This Row],[Temp_change]]</f>
        <v>1.9367037317544266E-13</v>
      </c>
      <c r="E498" s="118">
        <f>inventory[[#This Row],[CO2_net]]+inventory[[#This Row],[CH4_net]]*GWP_CH4+inventory[[#This Row],[gas1_net]]*GWP_gas1+inventory[[#This Row],[gas2_net]]*GWP_gas2+inventory[[#This Row],[gas3_net]]*GWP_gas3</f>
        <v>4918.8111920297824</v>
      </c>
      <c r="F498" s="118">
        <f>inventory[[#This Row],[CO2_net]]+inventory[[#This Row],[CH4_net]]*GTP_CH4+inventory[[#This Row],[gas1_net]]*GTP_gas1+inventory[[#This Row],[gas2_net]]*GTP_gas2+inventory[[#This Row],[gas3_net]]*GTP_gas3</f>
        <v>2570.9331000621351</v>
      </c>
      <c r="G498" s="199">
        <f t="shared" si="99"/>
        <v>1645.0207250618741</v>
      </c>
      <c r="H498" s="200">
        <f t="shared" si="100"/>
        <v>392.43583984071182</v>
      </c>
      <c r="I498" s="201">
        <f t="shared" si="101"/>
        <v>5690.4587611724901</v>
      </c>
      <c r="J498" s="201">
        <f t="shared" si="102"/>
        <v>354.36068543770494</v>
      </c>
      <c r="K498" s="199">
        <f>K497+(inventory[[#This Row],[CO2_flux]]*Z498+inventory[[#This Row],[CH4_flux]]*AA498+inventory[[#This Row],[Gas1_flux]]*AB498+inventory[[#This Row],[Gas2_flux]]*AC498+inventory[[#This Row],[Gas3_flux]]*AD498+inventory[[#This Row],[Other_radfor]])/AGWP_CO2</f>
        <v>217.55715512859908</v>
      </c>
      <c r="L498" s="201">
        <f>L497+(inventory[[#This Row],[CO2_flux]]*AE498+inventory[[#This Row],[CH4_flux]]*AF498+inventory[[#This Row],[Gas1_flux]]*AG498+inventory[[#This Row],[Gas2_flux]]*AH498+inventory[[#This Row],[Gas3_flux]]*AI498+inventory[[#This Row],[Other_radfor]]*AJ498)/AGTP_CO2</f>
        <v>312.57320143698166</v>
      </c>
      <c r="N498" s="16">
        <v>3.1724663453525338E-13</v>
      </c>
      <c r="O498" s="16">
        <v>2.6186858666653642E-12</v>
      </c>
      <c r="P498" s="16">
        <f t="shared" si="93"/>
        <v>4.2430851484461858E-11</v>
      </c>
      <c r="Q498" s="16">
        <f t="shared" si="104"/>
        <v>-3.5199999999999995E-12</v>
      </c>
      <c r="R498" s="182">
        <f t="shared" si="104"/>
        <v>-3.5199999999999995E-12</v>
      </c>
      <c r="S498" s="16">
        <v>4.9350837388871695E-16</v>
      </c>
      <c r="T498" s="16">
        <v>8.5292658339414441E-16</v>
      </c>
      <c r="U498" s="24">
        <f t="shared" si="94"/>
        <v>2.2429673524220164E-14</v>
      </c>
      <c r="V498" s="24">
        <f t="shared" si="95"/>
        <v>-1.1118048308616784E-15</v>
      </c>
      <c r="W498" s="24">
        <f t="shared" si="96"/>
        <v>5.7025767794456779E-15</v>
      </c>
      <c r="Y498" s="16">
        <f t="shared" si="97"/>
        <v>0</v>
      </c>
      <c r="Z498" s="187" cm="1">
        <f t="array" ref="Z498">IF($A498&lt;=time_horizon,INDEX(N$7:N$507,time_horizon-$A498+1),0)</f>
        <v>0</v>
      </c>
      <c r="AA498" s="184" cm="1">
        <f t="array" ref="AA498">IF($A498&lt;=time_horizon,INDEX(O$7:O$507,time_horizon-$A498+1),0)</f>
        <v>0</v>
      </c>
      <c r="AB498" s="184" cm="1">
        <f t="array" ref="AB498">IF($A498&lt;=time_horizon,INDEX(P$7:P$507,time_horizon-$A498+1),0)</f>
        <v>0</v>
      </c>
      <c r="AC498" s="184" cm="1">
        <f t="array" ref="AC498">IF($A498&lt;=time_horizon,INDEX(Q$7:Q$507,time_horizon-$A498+1),0)</f>
        <v>0</v>
      </c>
      <c r="AD498" s="185" cm="1">
        <f t="array" ref="AD498">IF($A498&lt;=time_horizon,INDEX(R$7:R$507,time_horizon-$A498+1),0)</f>
        <v>0</v>
      </c>
      <c r="AE498" s="17" cm="1">
        <f t="array" ref="AE498">IF($A498&lt;=time_horizon,INDEX(S$7:S$507,time_horizon-$A498+1),0)</f>
        <v>0</v>
      </c>
      <c r="AF498" s="17" cm="1">
        <f t="array" ref="AF498">IF($A498&lt;=time_horizon,INDEX(T$7:T$507,time_horizon-$A498+1),0)</f>
        <v>0</v>
      </c>
      <c r="AG498" s="17" cm="1">
        <f t="array" ref="AG498">IF($A498&lt;=time_horizon,INDEX(U$7:U$507,time_horizon-$A498+1),0)</f>
        <v>0</v>
      </c>
      <c r="AH498" s="17" cm="1">
        <f t="array" ref="AH498">IF($A498&lt;=time_horizon,INDEX(V$7:V$507,time_horizon-$A498+1),0)</f>
        <v>0</v>
      </c>
      <c r="AI498" s="17" cm="1">
        <f t="array" ref="AI498">IF($A498&lt;=time_horizon,INDEX(W$7:W$507,time_horizon-$A498+1),0)</f>
        <v>0</v>
      </c>
      <c r="AJ498" s="17">
        <f t="shared" si="98"/>
        <v>8.0822163213617543E-2</v>
      </c>
    </row>
    <row r="499" spans="1:36" x14ac:dyDescent="0.2">
      <c r="A499" s="96">
        <v>492</v>
      </c>
      <c r="B499" s="3">
        <f>inventory[[#This Row],[Integrated_rad_forcing]]</f>
        <v>5.2188480136786995E-10</v>
      </c>
      <c r="C499" s="3">
        <f>inventory[[#This Row],[Temp_change]]</f>
        <v>1.9318007021811423E-13</v>
      </c>
      <c r="E499" s="118">
        <f>inventory[[#This Row],[CO2_net]]+inventory[[#This Row],[CH4_net]]*GWP_CH4+inventory[[#This Row],[gas1_net]]*GWP_gas1+inventory[[#This Row],[gas2_net]]*GWP_gas2+inventory[[#This Row],[gas3_net]]*GWP_gas3</f>
        <v>4918.8111920297824</v>
      </c>
      <c r="F499" s="118">
        <f>inventory[[#This Row],[CO2_net]]+inventory[[#This Row],[CH4_net]]*GTP_CH4+inventory[[#This Row],[gas1_net]]*GTP_gas1+inventory[[#This Row],[gas2_net]]*GTP_gas2+inventory[[#This Row],[gas3_net]]*GTP_gas3</f>
        <v>2570.9331000621351</v>
      </c>
      <c r="G499" s="199">
        <f t="shared" si="99"/>
        <v>1642.4894338317142</v>
      </c>
      <c r="H499" s="200">
        <f t="shared" si="100"/>
        <v>391.52825936662254</v>
      </c>
      <c r="I499" s="201">
        <f t="shared" si="101"/>
        <v>5690.5406772637089</v>
      </c>
      <c r="J499" s="201">
        <f t="shared" si="102"/>
        <v>353.46357304419678</v>
      </c>
      <c r="K499" s="199">
        <f>K498+(inventory[[#This Row],[CO2_flux]]*Z499+inventory[[#This Row],[CH4_flux]]*AA499+inventory[[#This Row],[Gas1_flux]]*AB499+inventory[[#This Row],[Gas2_flux]]*AC499+inventory[[#This Row],[Gas3_flux]]*AD499+inventory[[#This Row],[Other_radfor]])/AGWP_CO2</f>
        <v>217.55715512859908</v>
      </c>
      <c r="L499" s="201">
        <f>L498+(inventory[[#This Row],[CO2_flux]]*AE499+inventory[[#This Row],[CH4_flux]]*AF499+inventory[[#This Row],[Gas1_flux]]*AG499+inventory[[#This Row],[Gas2_flux]]*AH499+inventory[[#This Row],[Gas3_flux]]*AI499+inventory[[#This Row],[Other_radfor]]*AJ499)/AGTP_CO2</f>
        <v>312.57320143698166</v>
      </c>
      <c r="N499" s="16">
        <v>3.1774012704019689E-13</v>
      </c>
      <c r="O499" s="16">
        <v>2.6186858666653642E-12</v>
      </c>
      <c r="P499" s="16">
        <f t="shared" si="93"/>
        <v>4.2436994385470658E-11</v>
      </c>
      <c r="Q499" s="16">
        <f t="shared" si="104"/>
        <v>-3.5199999999999995E-12</v>
      </c>
      <c r="R499" s="182">
        <f t="shared" si="104"/>
        <v>-3.5199999999999995E-12</v>
      </c>
      <c r="S499" s="16">
        <v>4.9340006907961821E-16</v>
      </c>
      <c r="T499" s="16">
        <v>8.5084627568670242E-16</v>
      </c>
      <c r="U499" s="24">
        <f t="shared" si="94"/>
        <v>2.2357171724080724E-14</v>
      </c>
      <c r="V499" s="24">
        <f t="shared" si="95"/>
        <v>-1.1090931131079549E-15</v>
      </c>
      <c r="W499" s="24">
        <f t="shared" si="96"/>
        <v>5.6885760665737197E-15</v>
      </c>
      <c r="Y499" s="16">
        <f t="shared" si="97"/>
        <v>0</v>
      </c>
      <c r="Z499" s="187" cm="1">
        <f t="array" ref="Z499">IF($A499&lt;=time_horizon,INDEX(N$7:N$507,time_horizon-$A499+1),0)</f>
        <v>0</v>
      </c>
      <c r="AA499" s="184" cm="1">
        <f t="array" ref="AA499">IF($A499&lt;=time_horizon,INDEX(O$7:O$507,time_horizon-$A499+1),0)</f>
        <v>0</v>
      </c>
      <c r="AB499" s="184" cm="1">
        <f t="array" ref="AB499">IF($A499&lt;=time_horizon,INDEX(P$7:P$507,time_horizon-$A499+1),0)</f>
        <v>0</v>
      </c>
      <c r="AC499" s="184" cm="1">
        <f t="array" ref="AC499">IF($A499&lt;=time_horizon,INDEX(Q$7:Q$507,time_horizon-$A499+1),0)</f>
        <v>0</v>
      </c>
      <c r="AD499" s="185" cm="1">
        <f t="array" ref="AD499">IF($A499&lt;=time_horizon,INDEX(R$7:R$507,time_horizon-$A499+1),0)</f>
        <v>0</v>
      </c>
      <c r="AE499" s="17" cm="1">
        <f t="array" ref="AE499">IF($A499&lt;=time_horizon,INDEX(S$7:S$507,time_horizon-$A499+1),0)</f>
        <v>0</v>
      </c>
      <c r="AF499" s="17" cm="1">
        <f t="array" ref="AF499">IF($A499&lt;=time_horizon,INDEX(T$7:T$507,time_horizon-$A499+1),0)</f>
        <v>0</v>
      </c>
      <c r="AG499" s="17" cm="1">
        <f t="array" ref="AG499">IF($A499&lt;=time_horizon,INDEX(U$7:U$507,time_horizon-$A499+1),0)</f>
        <v>0</v>
      </c>
      <c r="AH499" s="17" cm="1">
        <f t="array" ref="AH499">IF($A499&lt;=time_horizon,INDEX(V$7:V$507,time_horizon-$A499+1),0)</f>
        <v>0</v>
      </c>
      <c r="AI499" s="17" cm="1">
        <f t="array" ref="AI499">IF($A499&lt;=time_horizon,INDEX(W$7:W$507,time_horizon-$A499+1),0)</f>
        <v>0</v>
      </c>
      <c r="AJ499" s="17">
        <f t="shared" si="98"/>
        <v>8.0822163213617543E-2</v>
      </c>
    </row>
    <row r="500" spans="1:36" x14ac:dyDescent="0.2">
      <c r="A500" s="96">
        <v>493</v>
      </c>
      <c r="B500" s="3">
        <f>inventory[[#This Row],[Integrated_rad_forcing]]</f>
        <v>5.2189225848985821E-10</v>
      </c>
      <c r="C500" s="3">
        <f>inventory[[#This Row],[Temp_change]]</f>
        <v>1.9269116929106074E-13</v>
      </c>
      <c r="E500" s="118">
        <f>inventory[[#This Row],[CO2_net]]+inventory[[#This Row],[CH4_net]]*GWP_CH4+inventory[[#This Row],[gas1_net]]*GWP_gas1+inventory[[#This Row],[gas2_net]]*GWP_gas2+inventory[[#This Row],[gas3_net]]*GWP_gas3</f>
        <v>4918.8111920297824</v>
      </c>
      <c r="F500" s="118">
        <f>inventory[[#This Row],[CO2_net]]+inventory[[#This Row],[CH4_net]]*GTP_CH4+inventory[[#This Row],[gas1_net]]*GTP_gas1+inventory[[#This Row],[gas2_net]]*GTP_gas2+inventory[[#This Row],[gas3_net]]*GTP_gas3</f>
        <v>2570.9331000621351</v>
      </c>
      <c r="G500" s="199">
        <f t="shared" si="99"/>
        <v>1639.9672916623329</v>
      </c>
      <c r="H500" s="200">
        <f t="shared" si="100"/>
        <v>390.62313623246683</v>
      </c>
      <c r="I500" s="201">
        <f t="shared" si="101"/>
        <v>5690.6219884187722</v>
      </c>
      <c r="J500" s="201">
        <f t="shared" si="102"/>
        <v>352.56902595998758</v>
      </c>
      <c r="K500" s="199">
        <f>K499+(inventory[[#This Row],[CO2_flux]]*Z500+inventory[[#This Row],[CH4_flux]]*AA500+inventory[[#This Row],[Gas1_flux]]*AB500+inventory[[#This Row],[Gas2_flux]]*AC500+inventory[[#This Row],[Gas3_flux]]*AD500+inventory[[#This Row],[Other_radfor]])/AGWP_CO2</f>
        <v>217.55715512859908</v>
      </c>
      <c r="L500" s="201">
        <f>L499+(inventory[[#This Row],[CO2_flux]]*AE500+inventory[[#This Row],[CH4_flux]]*AF500+inventory[[#This Row],[Gas1_flux]]*AG500+inventory[[#This Row],[Gas2_flux]]*AH500+inventory[[#This Row],[Gas3_flux]]*AI500+inventory[[#This Row],[Other_radfor]]*AJ500)/AGTP_CO2</f>
        <v>312.57320143698166</v>
      </c>
      <c r="N500" s="16">
        <v>3.1823333376414383E-13</v>
      </c>
      <c r="O500" s="16">
        <v>2.6186858666653642E-12</v>
      </c>
      <c r="P500" s="16">
        <f t="shared" si="93"/>
        <v>4.2443086727910004E-11</v>
      </c>
      <c r="Q500" s="16">
        <f t="shared" si="104"/>
        <v>-3.5199999999999995E-12</v>
      </c>
      <c r="R500" s="182">
        <f t="shared" si="104"/>
        <v>-3.5199999999999995E-12</v>
      </c>
      <c r="S500" s="16">
        <v>4.9329174700084013E-16</v>
      </c>
      <c r="T500" s="16">
        <v>8.4877104189797971E-16</v>
      </c>
      <c r="U500" s="24">
        <f t="shared" si="94"/>
        <v>2.2284993220110183E-14</v>
      </c>
      <c r="V500" s="24">
        <f t="shared" si="95"/>
        <v>-1.1063880092966895E-15</v>
      </c>
      <c r="W500" s="24">
        <f t="shared" si="96"/>
        <v>5.6746115235711203E-15</v>
      </c>
      <c r="Y500" s="16">
        <f t="shared" si="97"/>
        <v>0</v>
      </c>
      <c r="Z500" s="187" cm="1">
        <f t="array" ref="Z500">IF($A500&lt;=time_horizon,INDEX(N$7:N$507,time_horizon-$A500+1),0)</f>
        <v>0</v>
      </c>
      <c r="AA500" s="184" cm="1">
        <f t="array" ref="AA500">IF($A500&lt;=time_horizon,INDEX(O$7:O$507,time_horizon-$A500+1),0)</f>
        <v>0</v>
      </c>
      <c r="AB500" s="184" cm="1">
        <f t="array" ref="AB500">IF($A500&lt;=time_horizon,INDEX(P$7:P$507,time_horizon-$A500+1),0)</f>
        <v>0</v>
      </c>
      <c r="AC500" s="184" cm="1">
        <f t="array" ref="AC500">IF($A500&lt;=time_horizon,INDEX(Q$7:Q$507,time_horizon-$A500+1),0)</f>
        <v>0</v>
      </c>
      <c r="AD500" s="185" cm="1">
        <f t="array" ref="AD500">IF($A500&lt;=time_horizon,INDEX(R$7:R$507,time_horizon-$A500+1),0)</f>
        <v>0</v>
      </c>
      <c r="AE500" s="17" cm="1">
        <f t="array" ref="AE500">IF($A500&lt;=time_horizon,INDEX(S$7:S$507,time_horizon-$A500+1),0)</f>
        <v>0</v>
      </c>
      <c r="AF500" s="17" cm="1">
        <f t="array" ref="AF500">IF($A500&lt;=time_horizon,INDEX(T$7:T$507,time_horizon-$A500+1),0)</f>
        <v>0</v>
      </c>
      <c r="AG500" s="17" cm="1">
        <f t="array" ref="AG500">IF($A500&lt;=time_horizon,INDEX(U$7:U$507,time_horizon-$A500+1),0)</f>
        <v>0</v>
      </c>
      <c r="AH500" s="17" cm="1">
        <f t="array" ref="AH500">IF($A500&lt;=time_horizon,INDEX(V$7:V$507,time_horizon-$A500+1),0)</f>
        <v>0</v>
      </c>
      <c r="AI500" s="17" cm="1">
        <f t="array" ref="AI500">IF($A500&lt;=time_horizon,INDEX(W$7:W$507,time_horizon-$A500+1),0)</f>
        <v>0</v>
      </c>
      <c r="AJ500" s="17">
        <f t="shared" si="98"/>
        <v>8.0822163213617543E-2</v>
      </c>
    </row>
    <row r="501" spans="1:36" x14ac:dyDescent="0.2">
      <c r="A501" s="96">
        <v>494</v>
      </c>
      <c r="B501" s="3">
        <f>inventory[[#This Row],[Integrated_rad_forcing]]</f>
        <v>5.2189966064339231E-10</v>
      </c>
      <c r="C501" s="3">
        <f>inventory[[#This Row],[Temp_change]]</f>
        <v>1.9220366444377965E-13</v>
      </c>
      <c r="E501" s="118">
        <f>inventory[[#This Row],[CO2_net]]+inventory[[#This Row],[CH4_net]]*GWP_CH4+inventory[[#This Row],[gas1_net]]*GWP_gas1+inventory[[#This Row],[gas2_net]]*GWP_gas2+inventory[[#This Row],[gas3_net]]*GWP_gas3</f>
        <v>4918.8111920297824</v>
      </c>
      <c r="F501" s="118">
        <f>inventory[[#This Row],[CO2_net]]+inventory[[#This Row],[CH4_net]]*GTP_CH4+inventory[[#This Row],[gas1_net]]*GTP_gas1+inventory[[#This Row],[gas2_net]]*GTP_gas2+inventory[[#This Row],[gas3_net]]*GTP_gas3</f>
        <v>2570.9331000621351</v>
      </c>
      <c r="G501" s="199">
        <f t="shared" si="99"/>
        <v>1637.4542471791369</v>
      </c>
      <c r="H501" s="200">
        <f t="shared" si="100"/>
        <v>389.72045930760328</v>
      </c>
      <c r="I501" s="201">
        <f t="shared" si="101"/>
        <v>5690.7027002074174</v>
      </c>
      <c r="J501" s="201">
        <f t="shared" si="102"/>
        <v>351.67703329738123</v>
      </c>
      <c r="K501" s="199">
        <f>K500+(inventory[[#This Row],[CO2_flux]]*Z501+inventory[[#This Row],[CH4_flux]]*AA501+inventory[[#This Row],[Gas1_flux]]*AB501+inventory[[#This Row],[Gas2_flux]]*AC501+inventory[[#This Row],[Gas3_flux]]*AD501+inventory[[#This Row],[Other_radfor]])/AGWP_CO2</f>
        <v>217.55715512859908</v>
      </c>
      <c r="L501" s="201">
        <f>L500+(inventory[[#This Row],[CO2_flux]]*AE501+inventory[[#This Row],[CH4_flux]]*AF501+inventory[[#This Row],[Gas1_flux]]*AG501+inventory[[#This Row],[Gas2_flux]]*AH501+inventory[[#This Row],[Gas3_flux]]*AI501+inventory[[#This Row],[Other_radfor]]*AJ501)/AGTP_CO2</f>
        <v>312.57320143698166</v>
      </c>
      <c r="N501" s="16">
        <v>3.1872625543124362E-13</v>
      </c>
      <c r="O501" s="16">
        <v>2.6186858666653642E-12</v>
      </c>
      <c r="P501" s="16">
        <f t="shared" si="93"/>
        <v>4.2449128927897446E-11</v>
      </c>
      <c r="Q501" s="16">
        <f t="shared" si="104"/>
        <v>-3.5199999999999995E-12</v>
      </c>
      <c r="R501" s="182">
        <f t="shared" si="104"/>
        <v>-3.5199999999999995E-12</v>
      </c>
      <c r="S501" s="16">
        <v>4.9318340839805596E-16</v>
      </c>
      <c r="T501" s="16">
        <v>8.4670086965257084E-16</v>
      </c>
      <c r="U501" s="24">
        <f t="shared" si="94"/>
        <v>2.221313601833505E-14</v>
      </c>
      <c r="V501" s="24">
        <f t="shared" si="95"/>
        <v>-1.103689503296323E-15</v>
      </c>
      <c r="W501" s="24">
        <f t="shared" si="96"/>
        <v>5.6606830177852396E-15</v>
      </c>
      <c r="Y501" s="16">
        <f t="shared" si="97"/>
        <v>0</v>
      </c>
      <c r="Z501" s="187" cm="1">
        <f t="array" ref="Z501">IF($A501&lt;=time_horizon,INDEX(N$7:N$507,time_horizon-$A501+1),0)</f>
        <v>0</v>
      </c>
      <c r="AA501" s="184" cm="1">
        <f t="array" ref="AA501">IF($A501&lt;=time_horizon,INDEX(O$7:O$507,time_horizon-$A501+1),0)</f>
        <v>0</v>
      </c>
      <c r="AB501" s="184" cm="1">
        <f t="array" ref="AB501">IF($A501&lt;=time_horizon,INDEX(P$7:P$507,time_horizon-$A501+1),0)</f>
        <v>0</v>
      </c>
      <c r="AC501" s="184" cm="1">
        <f t="array" ref="AC501">IF($A501&lt;=time_horizon,INDEX(Q$7:Q$507,time_horizon-$A501+1),0)</f>
        <v>0</v>
      </c>
      <c r="AD501" s="185" cm="1">
        <f t="array" ref="AD501">IF($A501&lt;=time_horizon,INDEX(R$7:R$507,time_horizon-$A501+1),0)</f>
        <v>0</v>
      </c>
      <c r="AE501" s="17" cm="1">
        <f t="array" ref="AE501">IF($A501&lt;=time_horizon,INDEX(S$7:S$507,time_horizon-$A501+1),0)</f>
        <v>0</v>
      </c>
      <c r="AF501" s="17" cm="1">
        <f t="array" ref="AF501">IF($A501&lt;=time_horizon,INDEX(T$7:T$507,time_horizon-$A501+1),0)</f>
        <v>0</v>
      </c>
      <c r="AG501" s="17" cm="1">
        <f t="array" ref="AG501">IF($A501&lt;=time_horizon,INDEX(U$7:U$507,time_horizon-$A501+1),0)</f>
        <v>0</v>
      </c>
      <c r="AH501" s="17" cm="1">
        <f t="array" ref="AH501">IF($A501&lt;=time_horizon,INDEX(V$7:V$507,time_horizon-$A501+1),0)</f>
        <v>0</v>
      </c>
      <c r="AI501" s="17" cm="1">
        <f t="array" ref="AI501">IF($A501&lt;=time_horizon,INDEX(W$7:W$507,time_horizon-$A501+1),0)</f>
        <v>0</v>
      </c>
      <c r="AJ501" s="17">
        <f t="shared" si="98"/>
        <v>8.0822163213617543E-2</v>
      </c>
    </row>
    <row r="502" spans="1:36" x14ac:dyDescent="0.2">
      <c r="A502" s="96">
        <v>495</v>
      </c>
      <c r="B502" s="3">
        <f>inventory[[#This Row],[Integrated_rad_forcing]]</f>
        <v>5.2190700833380578E-10</v>
      </c>
      <c r="C502" s="3">
        <f>inventory[[#This Row],[Temp_change]]</f>
        <v>1.9171754977936723E-13</v>
      </c>
      <c r="E502" s="118">
        <f>inventory[[#This Row],[CO2_net]]+inventory[[#This Row],[CH4_net]]*GWP_CH4+inventory[[#This Row],[gas1_net]]*GWP_gas1+inventory[[#This Row],[gas2_net]]*GWP_gas2+inventory[[#This Row],[gas3_net]]*GWP_gas3</f>
        <v>4918.8111920297824</v>
      </c>
      <c r="F502" s="118">
        <f>inventory[[#This Row],[CO2_net]]+inventory[[#This Row],[CH4_net]]*GTP_CH4+inventory[[#This Row],[gas1_net]]*GTP_gas1+inventory[[#This Row],[gas2_net]]*GTP_gas2+inventory[[#This Row],[gas3_net]]*GTP_gas3</f>
        <v>2570.9331000621351</v>
      </c>
      <c r="G502" s="199">
        <f t="shared" si="99"/>
        <v>1634.950249388849</v>
      </c>
      <c r="H502" s="200">
        <f t="shared" si="100"/>
        <v>388.82021756891663</v>
      </c>
      <c r="I502" s="201">
        <f t="shared" si="101"/>
        <v>5690.7828181397126</v>
      </c>
      <c r="J502" s="201">
        <f t="shared" si="102"/>
        <v>350.78758426675194</v>
      </c>
      <c r="K502" s="199">
        <f>K501+(inventory[[#This Row],[CO2_flux]]*Z502+inventory[[#This Row],[CH4_flux]]*AA502+inventory[[#This Row],[Gas1_flux]]*AB502+inventory[[#This Row],[Gas2_flux]]*AC502+inventory[[#This Row],[Gas3_flux]]*AD502+inventory[[#This Row],[Other_radfor]])/AGWP_CO2</f>
        <v>217.55715512859908</v>
      </c>
      <c r="L502" s="201">
        <f>L501+(inventory[[#This Row],[CO2_flux]]*AE502+inventory[[#This Row],[CH4_flux]]*AF502+inventory[[#This Row],[Gas1_flux]]*AG502+inventory[[#This Row],[Gas2_flux]]*AH502+inventory[[#This Row],[Gas3_flux]]*AI502+inventory[[#This Row],[Other_radfor]]*AJ502)/AGTP_CO2</f>
        <v>312.57320143698166</v>
      </c>
      <c r="N502" s="16">
        <v>3.1921889276379921E-13</v>
      </c>
      <c r="O502" s="16">
        <v>2.6186858666653642E-12</v>
      </c>
      <c r="P502" s="16">
        <f t="shared" si="93"/>
        <v>4.2455121398125734E-11</v>
      </c>
      <c r="Q502" s="16">
        <f t="shared" si="104"/>
        <v>-3.5199999999999995E-12</v>
      </c>
      <c r="R502" s="182">
        <f t="shared" si="104"/>
        <v>-3.5199999999999995E-12</v>
      </c>
      <c r="S502" s="16">
        <v>4.9307505401358448E-16</v>
      </c>
      <c r="T502" s="16">
        <v>8.4463574660525437E-16</v>
      </c>
      <c r="U502" s="24">
        <f t="shared" si="94"/>
        <v>2.2141598139566496E-14</v>
      </c>
      <c r="V502" s="24">
        <f t="shared" si="95"/>
        <v>-1.1009975790146421E-15</v>
      </c>
      <c r="W502" s="24">
        <f t="shared" si="96"/>
        <v>5.6467904178635031E-15</v>
      </c>
      <c r="Y502" s="16">
        <f t="shared" si="97"/>
        <v>0</v>
      </c>
      <c r="Z502" s="187" cm="1">
        <f t="array" ref="Z502">IF($A502&lt;=time_horizon,INDEX(N$7:N$507,time_horizon-$A502+1),0)</f>
        <v>0</v>
      </c>
      <c r="AA502" s="184" cm="1">
        <f t="array" ref="AA502">IF($A502&lt;=time_horizon,INDEX(O$7:O$507,time_horizon-$A502+1),0)</f>
        <v>0</v>
      </c>
      <c r="AB502" s="184" cm="1">
        <f t="array" ref="AB502">IF($A502&lt;=time_horizon,INDEX(P$7:P$507,time_horizon-$A502+1),0)</f>
        <v>0</v>
      </c>
      <c r="AC502" s="184" cm="1">
        <f t="array" ref="AC502">IF($A502&lt;=time_horizon,INDEX(Q$7:Q$507,time_horizon-$A502+1),0)</f>
        <v>0</v>
      </c>
      <c r="AD502" s="185" cm="1">
        <f t="array" ref="AD502">IF($A502&lt;=time_horizon,INDEX(R$7:R$507,time_horizon-$A502+1),0)</f>
        <v>0</v>
      </c>
      <c r="AE502" s="17" cm="1">
        <f t="array" ref="AE502">IF($A502&lt;=time_horizon,INDEX(S$7:S$507,time_horizon-$A502+1),0)</f>
        <v>0</v>
      </c>
      <c r="AF502" s="17" cm="1">
        <f t="array" ref="AF502">IF($A502&lt;=time_horizon,INDEX(T$7:T$507,time_horizon-$A502+1),0)</f>
        <v>0</v>
      </c>
      <c r="AG502" s="17" cm="1">
        <f t="array" ref="AG502">IF($A502&lt;=time_horizon,INDEX(U$7:U$507,time_horizon-$A502+1),0)</f>
        <v>0</v>
      </c>
      <c r="AH502" s="17" cm="1">
        <f t="array" ref="AH502">IF($A502&lt;=time_horizon,INDEX(V$7:V$507,time_horizon-$A502+1),0)</f>
        <v>0</v>
      </c>
      <c r="AI502" s="17" cm="1">
        <f t="array" ref="AI502">IF($A502&lt;=time_horizon,INDEX(W$7:W$507,time_horizon-$A502+1),0)</f>
        <v>0</v>
      </c>
      <c r="AJ502" s="17">
        <f t="shared" si="98"/>
        <v>8.0822163213617543E-2</v>
      </c>
    </row>
    <row r="503" spans="1:36" x14ac:dyDescent="0.2">
      <c r="A503" s="96">
        <v>496</v>
      </c>
      <c r="B503" s="3">
        <f>inventory[[#This Row],[Integrated_rad_forcing]]</f>
        <v>5.2191430206103386E-10</v>
      </c>
      <c r="C503" s="3">
        <f>inventory[[#This Row],[Temp_change]]</f>
        <v>1.9123281945366463E-13</v>
      </c>
      <c r="E503" s="118">
        <f>inventory[[#This Row],[CO2_net]]+inventory[[#This Row],[CH4_net]]*GWP_CH4+inventory[[#This Row],[gas1_net]]*GWP_gas1+inventory[[#This Row],[gas2_net]]*GWP_gas2+inventory[[#This Row],[gas3_net]]*GWP_gas3</f>
        <v>4918.8111920297824</v>
      </c>
      <c r="F503" s="118">
        <f>inventory[[#This Row],[CO2_net]]+inventory[[#This Row],[CH4_net]]*GTP_CH4+inventory[[#This Row],[gas1_net]]*GTP_gas1+inventory[[#This Row],[gas2_net]]*GTP_gas2+inventory[[#This Row],[gas3_net]]*GTP_gas3</f>
        <v>2570.9331000621351</v>
      </c>
      <c r="G503" s="199">
        <f t="shared" si="99"/>
        <v>1632.4552476760425</v>
      </c>
      <c r="H503" s="200">
        <f t="shared" si="100"/>
        <v>387.92240009912865</v>
      </c>
      <c r="I503" s="201">
        <f t="shared" si="101"/>
        <v>5690.8623476668636</v>
      </c>
      <c r="J503" s="201">
        <f t="shared" si="102"/>
        <v>349.90066817498189</v>
      </c>
      <c r="K503" s="199">
        <f>K502+(inventory[[#This Row],[CO2_flux]]*Z503+inventory[[#This Row],[CH4_flux]]*AA503+inventory[[#This Row],[Gas1_flux]]*AB503+inventory[[#This Row],[Gas2_flux]]*AC503+inventory[[#This Row],[Gas3_flux]]*AD503+inventory[[#This Row],[Other_radfor]])/AGWP_CO2</f>
        <v>217.55715512859908</v>
      </c>
      <c r="L503" s="201">
        <f>L502+(inventory[[#This Row],[CO2_flux]]*AE503+inventory[[#This Row],[CH4_flux]]*AF503+inventory[[#This Row],[Gas1_flux]]*AG503+inventory[[#This Row],[Gas2_flux]]*AH503+inventory[[#This Row],[Gas3_flux]]*AI503+inventory[[#This Row],[Other_radfor]]*AJ503)/AGTP_CO2</f>
        <v>312.57320143698166</v>
      </c>
      <c r="N503" s="16">
        <v>3.1971124648227214E-13</v>
      </c>
      <c r="O503" s="16">
        <v>2.6186858666653642E-12</v>
      </c>
      <c r="P503" s="16">
        <f t="shared" si="93"/>
        <v>4.2461064547890958E-11</v>
      </c>
      <c r="Q503" s="16">
        <f t="shared" si="104"/>
        <v>-3.5199999999999995E-12</v>
      </c>
      <c r="R503" s="182">
        <f t="shared" si="104"/>
        <v>-3.5199999999999995E-12</v>
      </c>
      <c r="S503" s="16">
        <v>4.929666845863954E-16</v>
      </c>
      <c r="T503" s="16">
        <v>8.4257566044091928E-16</v>
      </c>
      <c r="U503" s="24">
        <f t="shared" si="94"/>
        <v>2.2070377619282615E-14</v>
      </c>
      <c r="V503" s="24">
        <f t="shared" si="95"/>
        <v>-1.0983122203986819E-15</v>
      </c>
      <c r="W503" s="24">
        <f t="shared" si="96"/>
        <v>5.6329335937287585E-15</v>
      </c>
      <c r="Y503" s="16">
        <f t="shared" si="97"/>
        <v>0</v>
      </c>
      <c r="Z503" s="187" cm="1">
        <f t="array" ref="Z503">IF($A503&lt;=time_horizon,INDEX(N$7:N$507,time_horizon-$A503+1),0)</f>
        <v>0</v>
      </c>
      <c r="AA503" s="184" cm="1">
        <f t="array" ref="AA503">IF($A503&lt;=time_horizon,INDEX(O$7:O$507,time_horizon-$A503+1),0)</f>
        <v>0</v>
      </c>
      <c r="AB503" s="184" cm="1">
        <f t="array" ref="AB503">IF($A503&lt;=time_horizon,INDEX(P$7:P$507,time_horizon-$A503+1),0)</f>
        <v>0</v>
      </c>
      <c r="AC503" s="184" cm="1">
        <f t="array" ref="AC503">IF($A503&lt;=time_horizon,INDEX(Q$7:Q$507,time_horizon-$A503+1),0)</f>
        <v>0</v>
      </c>
      <c r="AD503" s="185" cm="1">
        <f t="array" ref="AD503">IF($A503&lt;=time_horizon,INDEX(R$7:R$507,time_horizon-$A503+1),0)</f>
        <v>0</v>
      </c>
      <c r="AE503" s="17" cm="1">
        <f t="array" ref="AE503">IF($A503&lt;=time_horizon,INDEX(S$7:S$507,time_horizon-$A503+1),0)</f>
        <v>0</v>
      </c>
      <c r="AF503" s="17" cm="1">
        <f t="array" ref="AF503">IF($A503&lt;=time_horizon,INDEX(T$7:T$507,time_horizon-$A503+1),0)</f>
        <v>0</v>
      </c>
      <c r="AG503" s="17" cm="1">
        <f t="array" ref="AG503">IF($A503&lt;=time_horizon,INDEX(U$7:U$507,time_horizon-$A503+1),0)</f>
        <v>0</v>
      </c>
      <c r="AH503" s="17" cm="1">
        <f t="array" ref="AH503">IF($A503&lt;=time_horizon,INDEX(V$7:V$507,time_horizon-$A503+1),0)</f>
        <v>0</v>
      </c>
      <c r="AI503" s="17" cm="1">
        <f t="array" ref="AI503">IF($A503&lt;=time_horizon,INDEX(W$7:W$507,time_horizon-$A503+1),0)</f>
        <v>0</v>
      </c>
      <c r="AJ503" s="17">
        <f t="shared" si="98"/>
        <v>8.0822163213617543E-2</v>
      </c>
    </row>
    <row r="504" spans="1:36" x14ac:dyDescent="0.2">
      <c r="A504" s="96">
        <v>497</v>
      </c>
      <c r="B504" s="3">
        <f>inventory[[#This Row],[Integrated_rad_forcing]]</f>
        <v>5.2192154231968475E-10</v>
      </c>
      <c r="C504" s="3">
        <f>inventory[[#This Row],[Temp_change]]</f>
        <v>1.907494676744217E-13</v>
      </c>
      <c r="E504" s="118">
        <f>inventory[[#This Row],[CO2_net]]+inventory[[#This Row],[CH4_net]]*GWP_CH4+inventory[[#This Row],[gas1_net]]*GWP_gas1+inventory[[#This Row],[gas2_net]]*GWP_gas2+inventory[[#This Row],[gas3_net]]*GWP_gas3</f>
        <v>4918.8111920297824</v>
      </c>
      <c r="F504" s="118">
        <f>inventory[[#This Row],[CO2_net]]+inventory[[#This Row],[CH4_net]]*GTP_CH4+inventory[[#This Row],[gas1_net]]*GTP_gas1+inventory[[#This Row],[gas2_net]]*GTP_gas2+inventory[[#This Row],[gas3_net]]*GTP_gas3</f>
        <v>2570.9331000621351</v>
      </c>
      <c r="G504" s="199">
        <f t="shared" si="99"/>
        <v>1629.9691917997072</v>
      </c>
      <c r="H504" s="200">
        <f t="shared" si="100"/>
        <v>387.02699608514303</v>
      </c>
      <c r="I504" s="201">
        <f t="shared" si="101"/>
        <v>5690.9412941819928</v>
      </c>
      <c r="J504" s="201">
        <f t="shared" si="102"/>
        <v>349.01627442393095</v>
      </c>
      <c r="K504" s="199">
        <f>K503+(inventory[[#This Row],[CO2_flux]]*Z504+inventory[[#This Row],[CH4_flux]]*AA504+inventory[[#This Row],[Gas1_flux]]*AB504+inventory[[#This Row],[Gas2_flux]]*AC504+inventory[[#This Row],[Gas3_flux]]*AD504+inventory[[#This Row],[Other_radfor]])/AGWP_CO2</f>
        <v>217.55715512859908</v>
      </c>
      <c r="L504" s="201">
        <f>L503+(inventory[[#This Row],[CO2_flux]]*AE504+inventory[[#This Row],[CH4_flux]]*AF504+inventory[[#This Row],[Gas1_flux]]*AG504+inventory[[#This Row],[Gas2_flux]]*AH504+inventory[[#This Row],[Gas3_flux]]*AI504+inventory[[#This Row],[Other_radfor]]*AJ504)/AGTP_CO2</f>
        <v>312.57320143698166</v>
      </c>
      <c r="N504" s="16">
        <v>3.2020331730528755E-13</v>
      </c>
      <c r="O504" s="16">
        <v>2.6186858666653642E-12</v>
      </c>
      <c r="P504" s="16">
        <f t="shared" si="93"/>
        <v>4.2466958783120571E-11</v>
      </c>
      <c r="Q504" s="16">
        <f t="shared" si="104"/>
        <v>-3.5199999999999995E-12</v>
      </c>
      <c r="R504" s="182">
        <f t="shared" si="104"/>
        <v>-3.5199999999999995E-12</v>
      </c>
      <c r="S504" s="16">
        <v>4.9285830085211483E-16</v>
      </c>
      <c r="T504" s="16">
        <v>8.4052059887449102E-16</v>
      </c>
      <c r="U504" s="24">
        <f t="shared" si="94"/>
        <v>2.199947250751173E-14</v>
      </c>
      <c r="V504" s="24">
        <f t="shared" si="95"/>
        <v>-1.0956334114346319E-15</v>
      </c>
      <c r="W504" s="24">
        <f t="shared" si="96"/>
        <v>5.6191124165551954E-15</v>
      </c>
      <c r="Y504" s="16">
        <f t="shared" si="97"/>
        <v>0</v>
      </c>
      <c r="Z504" s="187" cm="1">
        <f t="array" ref="Z504">IF($A504&lt;=time_horizon,INDEX(N$7:N$507,time_horizon-$A504+1),0)</f>
        <v>0</v>
      </c>
      <c r="AA504" s="184" cm="1">
        <f t="array" ref="AA504">IF($A504&lt;=time_horizon,INDEX(O$7:O$507,time_horizon-$A504+1),0)</f>
        <v>0</v>
      </c>
      <c r="AB504" s="184" cm="1">
        <f t="array" ref="AB504">IF($A504&lt;=time_horizon,INDEX(P$7:P$507,time_horizon-$A504+1),0)</f>
        <v>0</v>
      </c>
      <c r="AC504" s="184" cm="1">
        <f t="array" ref="AC504">IF($A504&lt;=time_horizon,INDEX(Q$7:Q$507,time_horizon-$A504+1),0)</f>
        <v>0</v>
      </c>
      <c r="AD504" s="185" cm="1">
        <f t="array" ref="AD504">IF($A504&lt;=time_horizon,INDEX(R$7:R$507,time_horizon-$A504+1),0)</f>
        <v>0</v>
      </c>
      <c r="AE504" s="17" cm="1">
        <f t="array" ref="AE504">IF($A504&lt;=time_horizon,INDEX(S$7:S$507,time_horizon-$A504+1),0)</f>
        <v>0</v>
      </c>
      <c r="AF504" s="17" cm="1">
        <f t="array" ref="AF504">IF($A504&lt;=time_horizon,INDEX(T$7:T$507,time_horizon-$A504+1),0)</f>
        <v>0</v>
      </c>
      <c r="AG504" s="17" cm="1">
        <f t="array" ref="AG504">IF($A504&lt;=time_horizon,INDEX(U$7:U$507,time_horizon-$A504+1),0)</f>
        <v>0</v>
      </c>
      <c r="AH504" s="17" cm="1">
        <f t="array" ref="AH504">IF($A504&lt;=time_horizon,INDEX(V$7:V$507,time_horizon-$A504+1),0)</f>
        <v>0</v>
      </c>
      <c r="AI504" s="17" cm="1">
        <f t="array" ref="AI504">IF($A504&lt;=time_horizon,INDEX(W$7:W$507,time_horizon-$A504+1),0)</f>
        <v>0</v>
      </c>
      <c r="AJ504" s="17">
        <f t="shared" si="98"/>
        <v>8.0822163213617543E-2</v>
      </c>
    </row>
    <row r="505" spans="1:36" x14ac:dyDescent="0.2">
      <c r="A505" s="96">
        <v>498</v>
      </c>
      <c r="B505" s="3">
        <f>inventory[[#This Row],[Integrated_rad_forcing]]</f>
        <v>5.2192872959911075E-10</v>
      </c>
      <c r="C505" s="3">
        <f>inventory[[#This Row],[Temp_change]]</f>
        <v>1.9026748870047668E-13</v>
      </c>
      <c r="E505" s="118">
        <f>inventory[[#This Row],[CO2_net]]+inventory[[#This Row],[CH4_net]]*GWP_CH4+inventory[[#This Row],[gas1_net]]*GWP_gas1+inventory[[#This Row],[gas2_net]]*GWP_gas2+inventory[[#This Row],[gas3_net]]*GWP_gas3</f>
        <v>4918.8111920297824</v>
      </c>
      <c r="F505" s="118">
        <f>inventory[[#This Row],[CO2_net]]+inventory[[#This Row],[CH4_net]]*GTP_CH4+inventory[[#This Row],[gas1_net]]*GTP_gas1+inventory[[#This Row],[gas2_net]]*GTP_gas2+inventory[[#This Row],[gas3_net]]*GTP_gas3</f>
        <v>2570.9331000621351</v>
      </c>
      <c r="G505" s="199">
        <f t="shared" si="99"/>
        <v>1627.4920318898562</v>
      </c>
      <c r="H505" s="200">
        <f t="shared" si="100"/>
        <v>386.13399481642091</v>
      </c>
      <c r="I505" s="201">
        <f t="shared" si="101"/>
        <v>5691.019663020912</v>
      </c>
      <c r="J505" s="201">
        <f t="shared" si="102"/>
        <v>348.13439250893617</v>
      </c>
      <c r="K505" s="199">
        <f>K504+(inventory[[#This Row],[CO2_flux]]*Z505+inventory[[#This Row],[CH4_flux]]*AA505+inventory[[#This Row],[Gas1_flux]]*AB505+inventory[[#This Row],[Gas2_flux]]*AC505+inventory[[#This Row],[Gas3_flux]]*AD505+inventory[[#This Row],[Other_radfor]])/AGWP_CO2</f>
        <v>217.55715512859908</v>
      </c>
      <c r="L505" s="201">
        <f>L504+(inventory[[#This Row],[CO2_flux]]*AE505+inventory[[#This Row],[CH4_flux]]*AF505+inventory[[#This Row],[Gas1_flux]]*AG505+inventory[[#This Row],[Gas2_flux]]*AH505+inventory[[#This Row],[Gas3_flux]]*AI505+inventory[[#This Row],[Other_radfor]]*AJ505)/AGTP_CO2</f>
        <v>312.57320143698166</v>
      </c>
      <c r="N505" s="16">
        <v>3.2069510594963902E-13</v>
      </c>
      <c r="O505" s="16">
        <v>2.6186858666653642E-12</v>
      </c>
      <c r="P505" s="16">
        <f t="shared" si="93"/>
        <v>4.247280450640105E-11</v>
      </c>
      <c r="Q505" s="16">
        <f t="shared" si="104"/>
        <v>-3.5199999999999995E-12</v>
      </c>
      <c r="R505" s="182">
        <f t="shared" si="104"/>
        <v>-3.5199999999999995E-12</v>
      </c>
      <c r="S505" s="16">
        <v>4.9274990354303109E-16</v>
      </c>
      <c r="T505" s="16">
        <v>8.3847054965085893E-16</v>
      </c>
      <c r="U505" s="24">
        <f t="shared" si="94"/>
        <v>2.1928880868716516E-14</v>
      </c>
      <c r="V505" s="24">
        <f t="shared" si="95"/>
        <v>-1.0929611361477387E-15</v>
      </c>
      <c r="W505" s="24">
        <f t="shared" si="96"/>
        <v>5.6053267587447492E-15</v>
      </c>
      <c r="Y505" s="16">
        <f t="shared" si="97"/>
        <v>0</v>
      </c>
      <c r="Z505" s="187" cm="1">
        <f t="array" ref="Z505">IF($A505&lt;=time_horizon,INDEX(N$7:N$507,time_horizon-$A505+1),0)</f>
        <v>0</v>
      </c>
      <c r="AA505" s="184" cm="1">
        <f t="array" ref="AA505">IF($A505&lt;=time_horizon,INDEX(O$7:O$507,time_horizon-$A505+1),0)</f>
        <v>0</v>
      </c>
      <c r="AB505" s="184" cm="1">
        <f t="array" ref="AB505">IF($A505&lt;=time_horizon,INDEX(P$7:P$507,time_horizon-$A505+1),0)</f>
        <v>0</v>
      </c>
      <c r="AC505" s="184" cm="1">
        <f t="array" ref="AC505">IF($A505&lt;=time_horizon,INDEX(Q$7:Q$507,time_horizon-$A505+1),0)</f>
        <v>0</v>
      </c>
      <c r="AD505" s="185" cm="1">
        <f t="array" ref="AD505">IF($A505&lt;=time_horizon,INDEX(R$7:R$507,time_horizon-$A505+1),0)</f>
        <v>0</v>
      </c>
      <c r="AE505" s="17" cm="1">
        <f t="array" ref="AE505">IF($A505&lt;=time_horizon,INDEX(S$7:S$507,time_horizon-$A505+1),0)</f>
        <v>0</v>
      </c>
      <c r="AF505" s="17" cm="1">
        <f t="array" ref="AF505">IF($A505&lt;=time_horizon,INDEX(T$7:T$507,time_horizon-$A505+1),0)</f>
        <v>0</v>
      </c>
      <c r="AG505" s="17" cm="1">
        <f t="array" ref="AG505">IF($A505&lt;=time_horizon,INDEX(U$7:U$507,time_horizon-$A505+1),0)</f>
        <v>0</v>
      </c>
      <c r="AH505" s="17" cm="1">
        <f t="array" ref="AH505">IF($A505&lt;=time_horizon,INDEX(V$7:V$507,time_horizon-$A505+1),0)</f>
        <v>0</v>
      </c>
      <c r="AI505" s="17" cm="1">
        <f t="array" ref="AI505">IF($A505&lt;=time_horizon,INDEX(W$7:W$507,time_horizon-$A505+1),0)</f>
        <v>0</v>
      </c>
      <c r="AJ505" s="17">
        <f t="shared" si="98"/>
        <v>8.0822163213617543E-2</v>
      </c>
    </row>
    <row r="506" spans="1:36" ht="17" thickBot="1" x14ac:dyDescent="0.25">
      <c r="A506" s="96">
        <v>499</v>
      </c>
      <c r="B506" s="3">
        <f>inventory[[#This Row],[Integrated_rad_forcing]]</f>
        <v>5.2193586438347731E-10</v>
      </c>
      <c r="C506" s="3">
        <f>inventory[[#This Row],[Temp_change]]</f>
        <v>1.8978687684095241E-13</v>
      </c>
      <c r="E506" s="118">
        <f>inventory[[#This Row],[CO2_net]]+inventory[[#This Row],[CH4_net]]*GWP_CH4+inventory[[#This Row],[gas1_net]]*GWP_gas1+inventory[[#This Row],[gas2_net]]*GWP_gas2+inventory[[#This Row],[gas3_net]]*GWP_gas3</f>
        <v>4918.8111920297824</v>
      </c>
      <c r="F506" s="118">
        <f>inventory[[#This Row],[CO2_net]]+inventory[[#This Row],[CH4_net]]*GTP_CH4+inventory[[#This Row],[gas1_net]]*GTP_gas1+inventory[[#This Row],[gas2_net]]*GTP_gas2+inventory[[#This Row],[gas3_net]]*GTP_gas3</f>
        <v>2570.9331000621351</v>
      </c>
      <c r="G506" s="199">
        <f t="shared" si="99"/>
        <v>1625.0237184441651</v>
      </c>
      <c r="H506" s="200">
        <f t="shared" si="100"/>
        <v>385.24338568338823</v>
      </c>
      <c r="I506" s="201">
        <f t="shared" si="101"/>
        <v>5691.0974594628751</v>
      </c>
      <c r="J506" s="201">
        <f t="shared" si="102"/>
        <v>347.25501201734062</v>
      </c>
      <c r="K506" s="199">
        <f>K505+(inventory[[#This Row],[CO2_flux]]*Z506+inventory[[#This Row],[CH4_flux]]*AA506+inventory[[#This Row],[Gas1_flux]]*AB506+inventory[[#This Row],[Gas2_flux]]*AC506+inventory[[#This Row],[Gas3_flux]]*AD506+inventory[[#This Row],[Other_radfor]])/AGWP_CO2</f>
        <v>217.55715512859908</v>
      </c>
      <c r="L506" s="201">
        <f>L505+(inventory[[#This Row],[CO2_flux]]*AE506+inventory[[#This Row],[CH4_flux]]*AF506+inventory[[#This Row],[Gas1_flux]]*AG506+inventory[[#This Row],[Gas2_flux]]*AH506+inventory[[#This Row],[Gas3_flux]]*AI506+inventory[[#This Row],[Other_radfor]]*AJ506)/AGTP_CO2</f>
        <v>312.57320143698166</v>
      </c>
      <c r="N506" s="16">
        <v>3.2118661313029368E-13</v>
      </c>
      <c r="O506" s="16">
        <v>2.6186858666653642E-12</v>
      </c>
      <c r="P506" s="16">
        <f t="shared" si="93"/>
        <v>4.247860211700544E-11</v>
      </c>
      <c r="Q506" s="16">
        <f t="shared" si="104"/>
        <v>-3.5199999999999995E-12</v>
      </c>
      <c r="R506" s="182">
        <f t="shared" si="104"/>
        <v>-3.5199999999999995E-12</v>
      </c>
      <c r="S506" s="16">
        <v>4.9264149338810067E-16</v>
      </c>
      <c r="T506" s="16">
        <v>8.3642550054480271E-16</v>
      </c>
      <c r="U506" s="24">
        <f t="shared" si="94"/>
        <v>2.1858600781679179E-14</v>
      </c>
      <c r="V506" s="24">
        <f t="shared" si="95"/>
        <v>-1.0902953786022129E-15</v>
      </c>
      <c r="W506" s="24">
        <f t="shared" si="96"/>
        <v>5.5915764939040315E-15</v>
      </c>
      <c r="Y506" s="16">
        <f t="shared" si="97"/>
        <v>0</v>
      </c>
      <c r="Z506" s="187" cm="1">
        <f t="array" ref="Z506">IF($A506&lt;=time_horizon,INDEX(N$7:N$507,time_horizon-$A506+1),0)</f>
        <v>0</v>
      </c>
      <c r="AA506" s="184" cm="1">
        <f t="array" ref="AA506">IF($A506&lt;=time_horizon,INDEX(O$7:O$507,time_horizon-$A506+1),0)</f>
        <v>0</v>
      </c>
      <c r="AB506" s="184" cm="1">
        <f t="array" ref="AB506">IF($A506&lt;=time_horizon,INDEX(P$7:P$507,time_horizon-$A506+1),0)</f>
        <v>0</v>
      </c>
      <c r="AC506" s="184" cm="1">
        <f t="array" ref="AC506">IF($A506&lt;=time_horizon,INDEX(Q$7:Q$507,time_horizon-$A506+1),0)</f>
        <v>0</v>
      </c>
      <c r="AD506" s="185" cm="1">
        <f t="array" ref="AD506">IF($A506&lt;=time_horizon,INDEX(R$7:R$507,time_horizon-$A506+1),0)</f>
        <v>0</v>
      </c>
      <c r="AE506" s="17" cm="1">
        <f t="array" ref="AE506">IF($A506&lt;=time_horizon,INDEX(S$7:S$507,time_horizon-$A506+1),0)</f>
        <v>0</v>
      </c>
      <c r="AF506" s="17" cm="1">
        <f t="array" ref="AF506">IF($A506&lt;=time_horizon,INDEX(T$7:T$507,time_horizon-$A506+1),0)</f>
        <v>0</v>
      </c>
      <c r="AG506" s="17" cm="1">
        <f t="array" ref="AG506">IF($A506&lt;=time_horizon,INDEX(U$7:U$507,time_horizon-$A506+1),0)</f>
        <v>0</v>
      </c>
      <c r="AH506" s="17" cm="1">
        <f t="array" ref="AH506">IF($A506&lt;=time_horizon,INDEX(V$7:V$507,time_horizon-$A506+1),0)</f>
        <v>0</v>
      </c>
      <c r="AI506" s="17" cm="1">
        <f t="array" ref="AI506">IF($A506&lt;=time_horizon,INDEX(W$7:W$507,time_horizon-$A506+1),0)</f>
        <v>0</v>
      </c>
      <c r="AJ506" s="17">
        <f t="shared" si="98"/>
        <v>8.0822163213617543E-2</v>
      </c>
    </row>
    <row r="507" spans="1:36" s="26" customFormat="1" ht="17" thickBot="1" x14ac:dyDescent="0.25">
      <c r="A507" s="195">
        <v>500</v>
      </c>
      <c r="B507" s="25">
        <f>inventory[[#This Row],[Integrated_rad_forcing]]</f>
        <v>5.2194294715183214E-10</v>
      </c>
      <c r="C507" s="25">
        <f>inventory[[#This Row],[Temp_change]]</f>
        <v>1.8930762645446808E-13</v>
      </c>
      <c r="E507" s="120">
        <f>inventory[[#This Row],[CO2_net]]+inventory[[#This Row],[CH4_net]]*GWP_CH4+inventory[[#This Row],[gas1_net]]*GWP_gas1+inventory[[#This Row],[gas2_net]]*GWP_gas2+inventory[[#This Row],[gas3_net]]*GWP_gas3</f>
        <v>4918.8111920297824</v>
      </c>
      <c r="F507" s="120">
        <f>inventory[[#This Row],[CO2_net]]+inventory[[#This Row],[CH4_net]]*GTP_CH4+inventory[[#This Row],[gas1_net]]*GTP_gas1+inventory[[#This Row],[gas2_net]]*GTP_gas2+inventory[[#This Row],[gas3_net]]*GTP_gas3</f>
        <v>2570.9331000621351</v>
      </c>
      <c r="G507" s="202">
        <f t="shared" si="99"/>
        <v>1622.5642023246492</v>
      </c>
      <c r="H507" s="203">
        <f t="shared" si="100"/>
        <v>384.35515817587282</v>
      </c>
      <c r="I507" s="204">
        <f t="shared" si="101"/>
        <v>5691.1746887313366</v>
      </c>
      <c r="J507" s="204">
        <f t="shared" si="102"/>
        <v>346.37812262705154</v>
      </c>
      <c r="K507" s="202">
        <f>K506+(inventory[[#This Row],[CO2_flux]]*Z507+inventory[[#This Row],[CH4_flux]]*AA507+inventory[[#This Row],[Gas1_flux]]*AB507+inventory[[#This Row],[Gas2_flux]]*AC507+inventory[[#This Row],[Gas3_flux]]*AD507+inventory[[#This Row],[Other_radfor]])/AGWP_CO2</f>
        <v>217.55715512859908</v>
      </c>
      <c r="L507" s="204">
        <f>L506+(inventory[[#This Row],[CO2_flux]]*AE507+inventory[[#This Row],[CH4_flux]]*AF507+inventory[[#This Row],[Gas1_flux]]*AG507+inventory[[#This Row],[Gas2_flux]]*AH507+inventory[[#This Row],[Gas3_flux]]*AI507+inventory[[#This Row],[Other_radfor]]*AJ507)/AGTP_CO2</f>
        <v>312.57320143698166</v>
      </c>
      <c r="N507" s="27">
        <v>3.2167783956039706E-13</v>
      </c>
      <c r="O507" s="27">
        <v>2.6186858666653642E-12</v>
      </c>
      <c r="P507" s="27">
        <f t="shared" si="93"/>
        <v>4.2484352010920597E-11</v>
      </c>
      <c r="Q507" s="27">
        <f t="shared" si="104"/>
        <v>-3.5199999999999995E-12</v>
      </c>
      <c r="R507" s="183">
        <f t="shared" si="104"/>
        <v>-3.5199999999999995E-12</v>
      </c>
      <c r="S507" s="27">
        <v>4.9253307111295462E-16</v>
      </c>
      <c r="T507" s="27">
        <v>8.3438543936091969E-16</v>
      </c>
      <c r="U507" s="28">
        <f t="shared" si="94"/>
        <v>2.1788630339387505E-14</v>
      </c>
      <c r="V507" s="28">
        <f t="shared" si="95"/>
        <v>-1.0876361229011316E-15</v>
      </c>
      <c r="W507" s="28">
        <f t="shared" si="96"/>
        <v>5.577861496821763E-15</v>
      </c>
      <c r="X507" s="29"/>
      <c r="Y507" s="27">
        <f t="shared" si="97"/>
        <v>0</v>
      </c>
      <c r="Z507" s="188" cm="1">
        <f t="array" ref="Z507">IF($A507&lt;=time_horizon,INDEX(N$7:N$507,time_horizon-$A507+1),0)</f>
        <v>0</v>
      </c>
      <c r="AA507" s="30" cm="1">
        <f t="array" ref="AA507">IF($A507&lt;=time_horizon,INDEX(O$7:O$507,time_horizon-$A507+1),0)</f>
        <v>0</v>
      </c>
      <c r="AB507" s="30" cm="1">
        <f t="array" ref="AB507">IF($A507&lt;=time_horizon,INDEX(P$7:P$507,time_horizon-$A507+1),0)</f>
        <v>0</v>
      </c>
      <c r="AC507" s="30" cm="1">
        <f t="array" ref="AC507">IF($A507&lt;=time_horizon,INDEX(Q$7:Q$507,time_horizon-$A507+1),0)</f>
        <v>0</v>
      </c>
      <c r="AD507" s="186" cm="1">
        <f t="array" ref="AD507">IF($A507&lt;=time_horizon,INDEX(R$7:R$507,time_horizon-$A507+1),0)</f>
        <v>0</v>
      </c>
      <c r="AE507" s="30" cm="1">
        <f t="array" ref="AE507">IF($A507&lt;=time_horizon,INDEX(S$7:S$507,time_horizon-$A507+1),0)</f>
        <v>0</v>
      </c>
      <c r="AF507" s="30" cm="1">
        <f t="array" ref="AF507">IF($A507&lt;=time_horizon,INDEX(T$7:T$507,time_horizon-$A507+1),0)</f>
        <v>0</v>
      </c>
      <c r="AG507" s="30" cm="1">
        <f t="array" ref="AG507">IF($A507&lt;=time_horizon,INDEX(U$7:U$507,time_horizon-$A507+1),0)</f>
        <v>0</v>
      </c>
      <c r="AH507" s="30" cm="1">
        <f t="array" ref="AH507">IF($A507&lt;=time_horizon,INDEX(V$7:V$507,time_horizon-$A507+1),0)</f>
        <v>0</v>
      </c>
      <c r="AI507" s="30" cm="1">
        <f t="array" ref="AI507">IF($A507&lt;=time_horizon,INDEX(W$7:W$507,time_horizon-$A507+1),0)</f>
        <v>0</v>
      </c>
      <c r="AJ507" s="30">
        <f t="shared" si="98"/>
        <v>8.0822163213617543E-2</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3CA4D-1DF4-4FDF-A63C-E757C94DE4D0}">
  <dimension ref="A1"/>
  <sheetViews>
    <sheetView topLeftCell="A29" workbookViewId="0"/>
  </sheetViews>
  <sheetFormatPr baseColWidth="10" defaultColWidth="8.83203125" defaultRowHeight="16"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F99C-EFFA-4941-9517-E90A295DD05E}">
  <dimension ref="A1:K224"/>
  <sheetViews>
    <sheetView workbookViewId="0">
      <selection activeCell="F25" sqref="F25"/>
    </sheetView>
  </sheetViews>
  <sheetFormatPr baseColWidth="10" defaultColWidth="11.1640625" defaultRowHeight="19" x14ac:dyDescent="0.25"/>
  <cols>
    <col min="1" max="1" width="34.83203125" style="22" customWidth="1"/>
    <col min="2" max="2" width="21.83203125" style="22" customWidth="1"/>
    <col min="3" max="3" width="15" style="22" customWidth="1"/>
    <col min="4" max="4" width="15.33203125" style="22" customWidth="1"/>
    <col min="5" max="5" width="13.6640625" style="22" customWidth="1"/>
    <col min="6" max="6" width="13.5" style="22" customWidth="1"/>
    <col min="7" max="7" width="19.83203125" customWidth="1"/>
    <col min="9" max="9" width="53.33203125" customWidth="1"/>
  </cols>
  <sheetData>
    <row r="1" spans="1:11" ht="21" x14ac:dyDescent="0.25">
      <c r="A1" s="91" t="s">
        <v>584</v>
      </c>
    </row>
    <row r="2" spans="1:11" ht="20" thickBot="1" x14ac:dyDescent="0.3">
      <c r="I2" s="6"/>
    </row>
    <row r="3" spans="1:11" x14ac:dyDescent="0.25">
      <c r="A3" s="164" t="s">
        <v>590</v>
      </c>
      <c r="B3" s="38"/>
      <c r="C3" s="165"/>
      <c r="D3" s="165"/>
      <c r="E3" s="165"/>
      <c r="F3" s="38"/>
      <c r="G3" s="38"/>
      <c r="H3" s="38"/>
      <c r="I3" s="39"/>
    </row>
    <row r="4" spans="1:11" ht="16" x14ac:dyDescent="0.2">
      <c r="A4" s="49"/>
      <c r="B4" s="53"/>
      <c r="C4" s="53"/>
      <c r="D4" s="53"/>
      <c r="E4" s="53"/>
      <c r="F4" s="99"/>
      <c r="G4" s="53"/>
      <c r="H4" s="36"/>
      <c r="I4" s="43"/>
    </row>
    <row r="5" spans="1:11" ht="16" x14ac:dyDescent="0.2">
      <c r="A5" s="177" t="s">
        <v>80</v>
      </c>
      <c r="B5" s="170" t="s">
        <v>81</v>
      </c>
      <c r="C5" s="171" t="s">
        <v>592</v>
      </c>
      <c r="D5" s="170" t="s">
        <v>47</v>
      </c>
      <c r="E5" s="170" t="s">
        <v>49</v>
      </c>
      <c r="F5" s="170" t="s">
        <v>57</v>
      </c>
      <c r="G5" s="170" t="s">
        <v>48</v>
      </c>
      <c r="H5" s="176"/>
      <c r="I5" s="43"/>
    </row>
    <row r="6" spans="1:11" ht="16" x14ac:dyDescent="0.2">
      <c r="A6" s="178" t="s">
        <v>536</v>
      </c>
      <c r="B6" s="53" t="s">
        <v>20</v>
      </c>
      <c r="C6" s="92" t="s">
        <v>594</v>
      </c>
      <c r="D6" s="92">
        <v>1.3699999999999999E-5</v>
      </c>
      <c r="E6" s="160">
        <v>44.01</v>
      </c>
      <c r="F6" s="161">
        <v>0.99746898064295042</v>
      </c>
      <c r="G6" s="92">
        <f>D6*F6*mol_mass_air*1000000000/mass_atm/E6</f>
        <v>1.7516999999999997E-15</v>
      </c>
      <c r="H6" s="36"/>
      <c r="I6" s="43" t="s">
        <v>595</v>
      </c>
    </row>
    <row r="7" spans="1:11" ht="16" x14ac:dyDescent="0.2">
      <c r="A7" s="49"/>
      <c r="B7" s="53"/>
      <c r="C7" s="92"/>
      <c r="D7" s="92"/>
      <c r="E7" s="160"/>
      <c r="F7" s="161"/>
      <c r="G7" s="92"/>
      <c r="H7" s="36"/>
      <c r="I7" s="43"/>
    </row>
    <row r="8" spans="1:11" ht="16" x14ac:dyDescent="0.2">
      <c r="A8" s="49"/>
      <c r="B8" s="173"/>
      <c r="C8" s="171" t="s">
        <v>592</v>
      </c>
      <c r="D8" s="171" t="s">
        <v>593</v>
      </c>
      <c r="E8" s="172"/>
      <c r="F8" s="161"/>
      <c r="G8" s="92"/>
      <c r="H8" s="36"/>
      <c r="I8" s="82" t="s">
        <v>596</v>
      </c>
    </row>
    <row r="9" spans="1:11" x14ac:dyDescent="0.25">
      <c r="A9" s="166"/>
      <c r="B9" s="174">
        <v>0</v>
      </c>
      <c r="C9" s="162" t="s">
        <v>591</v>
      </c>
      <c r="D9" s="53">
        <v>0.21729999999999999</v>
      </c>
      <c r="E9" s="161"/>
      <c r="F9" s="99"/>
      <c r="G9" s="92"/>
      <c r="H9" s="36"/>
      <c r="I9" s="43"/>
    </row>
    <row r="10" spans="1:11" x14ac:dyDescent="0.25">
      <c r="A10" s="166"/>
      <c r="B10" s="175" t="s">
        <v>3</v>
      </c>
      <c r="C10" s="53">
        <v>394.4</v>
      </c>
      <c r="D10" s="53">
        <v>0.224</v>
      </c>
      <c r="E10" s="161"/>
      <c r="F10" s="99"/>
      <c r="G10" s="92"/>
      <c r="H10" s="36"/>
      <c r="I10" s="43"/>
    </row>
    <row r="11" spans="1:11" x14ac:dyDescent="0.25">
      <c r="A11" s="166"/>
      <c r="B11" s="175" t="s">
        <v>4</v>
      </c>
      <c r="C11" s="53">
        <v>36.54</v>
      </c>
      <c r="D11" s="53">
        <v>0.28239999999999998</v>
      </c>
      <c r="E11" s="161"/>
      <c r="F11" s="99"/>
      <c r="G11" s="92"/>
      <c r="H11" s="36"/>
      <c r="I11" s="43"/>
    </row>
    <row r="12" spans="1:11" x14ac:dyDescent="0.25">
      <c r="A12" s="166"/>
      <c r="B12" s="175" t="s">
        <v>5</v>
      </c>
      <c r="C12" s="53">
        <v>4.3040000000000003</v>
      </c>
      <c r="D12" s="53">
        <v>0.27629999999999999</v>
      </c>
      <c r="E12" s="161"/>
      <c r="F12" s="99"/>
      <c r="G12" s="92"/>
      <c r="H12" s="36"/>
      <c r="I12" s="43"/>
    </row>
    <row r="13" spans="1:11" ht="20" thickBot="1" x14ac:dyDescent="0.3">
      <c r="A13" s="167"/>
      <c r="B13" s="163"/>
      <c r="C13" s="163"/>
      <c r="D13" s="163"/>
      <c r="E13" s="168"/>
      <c r="F13" s="169"/>
      <c r="G13" s="93"/>
      <c r="H13" s="94"/>
      <c r="I13" s="95"/>
    </row>
    <row r="14" spans="1:11" ht="20" thickBot="1" x14ac:dyDescent="0.3"/>
    <row r="15" spans="1:11" ht="39" customHeight="1" thickBot="1" x14ac:dyDescent="0.25">
      <c r="A15" s="179" t="s">
        <v>578</v>
      </c>
      <c r="B15" s="180"/>
      <c r="C15" s="180"/>
      <c r="D15" s="180"/>
      <c r="E15" s="180"/>
      <c r="F15" s="180"/>
      <c r="G15" s="180"/>
      <c r="H15" s="180"/>
      <c r="I15" s="181"/>
    </row>
    <row r="16" spans="1:11" ht="16" x14ac:dyDescent="0.2">
      <c r="A16" s="55"/>
      <c r="B16" s="55"/>
      <c r="C16" s="65" t="s">
        <v>487</v>
      </c>
      <c r="D16" s="65" t="s">
        <v>488</v>
      </c>
      <c r="E16" s="65" t="s">
        <v>491</v>
      </c>
      <c r="F16" s="65"/>
      <c r="G16" s="65" t="s">
        <v>492</v>
      </c>
      <c r="H16" s="55"/>
      <c r="K16" s="6"/>
    </row>
    <row r="17" spans="1:9" ht="16" x14ac:dyDescent="0.2">
      <c r="A17" s="62" t="s">
        <v>80</v>
      </c>
      <c r="B17" s="62" t="s">
        <v>81</v>
      </c>
      <c r="C17" s="62" t="s">
        <v>486</v>
      </c>
      <c r="D17" s="62" t="s">
        <v>489</v>
      </c>
      <c r="E17" s="62" t="s">
        <v>485</v>
      </c>
      <c r="F17" s="62" t="s">
        <v>493</v>
      </c>
      <c r="G17" s="62" t="s">
        <v>490</v>
      </c>
      <c r="H17" s="62" t="s">
        <v>576</v>
      </c>
      <c r="I17" s="62" t="s">
        <v>577</v>
      </c>
    </row>
    <row r="18" spans="1:9" ht="16" x14ac:dyDescent="0.2">
      <c r="A18" s="57" t="s">
        <v>546</v>
      </c>
      <c r="B18" s="57" t="s">
        <v>545</v>
      </c>
      <c r="C18" s="57">
        <v>5.6999999999999998E-4</v>
      </c>
      <c r="D18" s="63" t="s">
        <v>545</v>
      </c>
      <c r="E18" s="64" t="s">
        <v>545</v>
      </c>
      <c r="F18" s="59">
        <v>1</v>
      </c>
      <c r="G18" s="60">
        <v>3.1900000000000001E-11</v>
      </c>
      <c r="H18" s="56" t="s">
        <v>558</v>
      </c>
      <c r="I18" s="41" t="s">
        <v>548</v>
      </c>
    </row>
    <row r="19" spans="1:9" ht="16" x14ac:dyDescent="0.2">
      <c r="A19" s="57" t="s">
        <v>547</v>
      </c>
      <c r="B19" s="57" t="s">
        <v>545</v>
      </c>
      <c r="C19" s="57">
        <v>5.6999999999999998E-4</v>
      </c>
      <c r="D19" s="63" t="s">
        <v>545</v>
      </c>
      <c r="E19" s="64" t="s">
        <v>545</v>
      </c>
      <c r="F19" s="59">
        <v>1</v>
      </c>
      <c r="G19" s="60">
        <v>9.5599999999999998E-11</v>
      </c>
      <c r="H19" s="56" t="s">
        <v>558</v>
      </c>
      <c r="I19" s="41" t="s">
        <v>548</v>
      </c>
    </row>
    <row r="20" spans="1:9" ht="16" x14ac:dyDescent="0.2">
      <c r="A20" s="57" t="s">
        <v>553</v>
      </c>
      <c r="B20" s="57" t="s">
        <v>545</v>
      </c>
      <c r="C20" s="61">
        <v>1.0999999999999999E-2</v>
      </c>
      <c r="D20" s="63" t="s">
        <v>545</v>
      </c>
      <c r="E20" s="64" t="s">
        <v>545</v>
      </c>
      <c r="F20" s="59">
        <v>1</v>
      </c>
      <c r="G20" s="60">
        <v>-3.1999999999999998E-10</v>
      </c>
      <c r="H20" s="56" t="s">
        <v>558</v>
      </c>
      <c r="I20" s="57" t="s">
        <v>549</v>
      </c>
    </row>
    <row r="21" spans="1:9" ht="16" x14ac:dyDescent="0.2">
      <c r="A21" s="57" t="s">
        <v>552</v>
      </c>
      <c r="B21" s="57" t="s">
        <v>545</v>
      </c>
      <c r="C21" s="61">
        <v>0.02</v>
      </c>
      <c r="D21" s="63" t="s">
        <v>545</v>
      </c>
      <c r="E21" s="64" t="s">
        <v>545</v>
      </c>
      <c r="F21" s="59">
        <v>1</v>
      </c>
      <c r="G21" s="60">
        <v>1.9599999999999998E-9</v>
      </c>
      <c r="H21" s="56" t="s">
        <v>558</v>
      </c>
      <c r="I21" s="57" t="s">
        <v>550</v>
      </c>
    </row>
    <row r="22" spans="1:9" ht="16" x14ac:dyDescent="0.2">
      <c r="A22" s="57" t="s">
        <v>551</v>
      </c>
      <c r="B22" s="57" t="s">
        <v>545</v>
      </c>
      <c r="C22" s="61">
        <v>2.1000000000000001E-2</v>
      </c>
      <c r="D22" s="63" t="s">
        <v>545</v>
      </c>
      <c r="E22" s="64" t="s">
        <v>545</v>
      </c>
      <c r="F22" s="59">
        <v>1</v>
      </c>
      <c r="G22" s="60">
        <v>-2.8999999999999998E-10</v>
      </c>
      <c r="H22" s="56" t="s">
        <v>558</v>
      </c>
      <c r="I22" s="57" t="s">
        <v>550</v>
      </c>
    </row>
    <row r="23" spans="1:9" ht="16" x14ac:dyDescent="0.2">
      <c r="A23" s="57" t="s">
        <v>507</v>
      </c>
      <c r="B23" s="57" t="s">
        <v>21</v>
      </c>
      <c r="C23" s="57">
        <v>12.4</v>
      </c>
      <c r="D23" s="58">
        <v>3.6299999999999999E-4</v>
      </c>
      <c r="E23" s="57">
        <v>16.05</v>
      </c>
      <c r="F23" s="59">
        <f>1+0.15+0.5</f>
        <v>1.65</v>
      </c>
      <c r="G23" s="60">
        <f>gas_parameters[[#This Row],[rad_efficiency]]*gas_parameters[[#This Row],[adjustment]]*1000000000*mol_mass_air/mass_atm/gas_parameters[[#This Row],[mol_mass]]</f>
        <v>2.1052644893300114E-13</v>
      </c>
      <c r="H23" s="56" t="s">
        <v>559</v>
      </c>
      <c r="I23" s="57" t="s">
        <v>587</v>
      </c>
    </row>
    <row r="24" spans="1:9" ht="16" x14ac:dyDescent="0.2">
      <c r="A24" s="57" t="s">
        <v>484</v>
      </c>
      <c r="B24" s="57" t="s">
        <v>22</v>
      </c>
      <c r="C24" s="57">
        <v>121</v>
      </c>
      <c r="D24" s="58">
        <v>3.0000000000000001E-3</v>
      </c>
      <c r="E24" s="57">
        <v>44.02</v>
      </c>
      <c r="F24" s="59">
        <f>1-0.36*INDEX(gas_parameters[rad_efficiency],MATCH("CH4",gas_parameters[Formula],0))*INDEX(gas_parameters[adjustment],MATCH("CH4",gas_parameters[Formula],0))/gas_parameters[[#This Row],[rad_efficiency]]</f>
        <v>0.92812600000000001</v>
      </c>
      <c r="G24" s="60">
        <f>gas_parameters[[#This Row],[rad_efficiency]]*gas_parameters[[#This Row],[adjustment]]*1000000000*mol_mass_air/mass_atm/gas_parameters[[#This Row],[mol_mass]]</f>
        <v>3.5683651394772402E-13</v>
      </c>
      <c r="H24" s="56" t="s">
        <v>559</v>
      </c>
      <c r="I24" s="57" t="s">
        <v>494</v>
      </c>
    </row>
    <row r="25" spans="1:9" ht="16" x14ac:dyDescent="0.2">
      <c r="A25" s="57" t="s">
        <v>82</v>
      </c>
      <c r="B25" s="57" t="s">
        <v>83</v>
      </c>
      <c r="C25" s="57">
        <v>45</v>
      </c>
      <c r="D25" s="58">
        <v>0.25950991000000001</v>
      </c>
      <c r="E25" s="57">
        <v>137.36000000000001</v>
      </c>
      <c r="F25" s="59">
        <v>1</v>
      </c>
      <c r="G25" s="60">
        <f>gas_parameters[[#This Row],[rad_efficiency]]*gas_parameters[[#This Row],[adjustment]]*1000000000*mol_mass_air/mass_atm/gas_parameters[[#This Row],[mol_mass]]</f>
        <v>1.0658222871804984E-11</v>
      </c>
      <c r="H25" s="56" t="s">
        <v>557</v>
      </c>
      <c r="I25" s="57"/>
    </row>
    <row r="26" spans="1:9" ht="16" x14ac:dyDescent="0.2">
      <c r="A26" s="57" t="s">
        <v>84</v>
      </c>
      <c r="B26" s="57" t="s">
        <v>85</v>
      </c>
      <c r="C26" s="57">
        <v>100</v>
      </c>
      <c r="D26" s="58">
        <v>0.31839193999999998</v>
      </c>
      <c r="E26" s="57">
        <v>120.91000000000001</v>
      </c>
      <c r="F26" s="59">
        <v>1</v>
      </c>
      <c r="G26" s="60">
        <f>gas_parameters[[#This Row],[rad_efficiency]]*gas_parameters[[#This Row],[adjustment]]*1000000000*mol_mass_air/mass_atm/gas_parameters[[#This Row],[mol_mass]]</f>
        <v>1.4855626660170601E-11</v>
      </c>
      <c r="H26" s="56" t="s">
        <v>557</v>
      </c>
      <c r="I26" s="57"/>
    </row>
    <row r="27" spans="1:9" ht="16" x14ac:dyDescent="0.2">
      <c r="A27" s="57" t="s">
        <v>86</v>
      </c>
      <c r="B27" s="57" t="s">
        <v>87</v>
      </c>
      <c r="C27" s="57">
        <v>640</v>
      </c>
      <c r="D27" s="58">
        <v>0.25484546000000002</v>
      </c>
      <c r="E27" s="57">
        <v>104.46000000000001</v>
      </c>
      <c r="F27" s="59">
        <v>1</v>
      </c>
      <c r="G27" s="60">
        <f>gas_parameters[[#This Row],[rad_efficiency]]*gas_parameters[[#This Row],[adjustment]]*1000000000*mol_mass_air/mass_atm/gas_parameters[[#This Row],[mol_mass]]</f>
        <v>1.3763155357442249E-11</v>
      </c>
      <c r="H27" s="56" t="s">
        <v>557</v>
      </c>
      <c r="I27" s="57"/>
    </row>
    <row r="28" spans="1:9" ht="16" x14ac:dyDescent="0.2">
      <c r="A28" s="57" t="s">
        <v>88</v>
      </c>
      <c r="B28" s="57" t="s">
        <v>89</v>
      </c>
      <c r="C28" s="57">
        <v>85</v>
      </c>
      <c r="D28" s="58">
        <v>0.30174319999999999</v>
      </c>
      <c r="E28" s="57">
        <v>187.37</v>
      </c>
      <c r="F28" s="59">
        <v>1</v>
      </c>
      <c r="G28" s="60">
        <f>gas_parameters[[#This Row],[rad_efficiency]]*gas_parameters[[#This Row],[adjustment]]*1000000000*mol_mass_air/mass_atm/gas_parameters[[#This Row],[mol_mass]]</f>
        <v>9.0850760583005624E-12</v>
      </c>
      <c r="H28" s="56" t="s">
        <v>557</v>
      </c>
      <c r="I28" s="57"/>
    </row>
    <row r="29" spans="1:9" ht="16" x14ac:dyDescent="0.2">
      <c r="A29" s="57" t="s">
        <v>90</v>
      </c>
      <c r="B29" s="57" t="s">
        <v>91</v>
      </c>
      <c r="C29" s="57">
        <v>190</v>
      </c>
      <c r="D29" s="58">
        <v>0.30705526</v>
      </c>
      <c r="E29" s="57">
        <v>170.92000000000002</v>
      </c>
      <c r="F29" s="59">
        <v>1</v>
      </c>
      <c r="G29" s="60">
        <f>gas_parameters[[#This Row],[rad_efficiency]]*gas_parameters[[#This Row],[adjustment]]*1000000000*mol_mass_air/mass_atm/gas_parameters[[#This Row],[mol_mass]]</f>
        <v>1.0134790830709437E-11</v>
      </c>
      <c r="H29" s="56" t="s">
        <v>557</v>
      </c>
      <c r="I29" s="57"/>
    </row>
    <row r="30" spans="1:9" ht="16" x14ac:dyDescent="0.2">
      <c r="A30" s="57" t="s">
        <v>92</v>
      </c>
      <c r="B30" s="57" t="s">
        <v>93</v>
      </c>
      <c r="C30" s="57">
        <v>1020</v>
      </c>
      <c r="D30" s="58">
        <v>0.20208034999999999</v>
      </c>
      <c r="E30" s="57">
        <v>154.47</v>
      </c>
      <c r="F30" s="59">
        <v>1</v>
      </c>
      <c r="G30" s="60">
        <f>gas_parameters[[#This Row],[rad_efficiency]]*gas_parameters[[#This Row],[adjustment]]*1000000000*mol_mass_air/mass_atm/gas_parameters[[#This Row],[mol_mass]]</f>
        <v>7.3802499649460471E-12</v>
      </c>
      <c r="H30" s="56" t="s">
        <v>557</v>
      </c>
      <c r="I30" s="57"/>
    </row>
    <row r="31" spans="1:9" ht="16" x14ac:dyDescent="0.2">
      <c r="A31" s="57" t="s">
        <v>94</v>
      </c>
      <c r="B31" s="57" t="s">
        <v>95</v>
      </c>
      <c r="C31" s="57">
        <v>1.7</v>
      </c>
      <c r="D31" s="58">
        <v>0.14532909999999999</v>
      </c>
      <c r="E31" s="57">
        <v>102.92000000000002</v>
      </c>
      <c r="F31" s="59">
        <v>1</v>
      </c>
      <c r="G31" s="60">
        <f>gas_parameters[[#This Row],[rad_efficiency]]*gas_parameters[[#This Row],[adjustment]]*1000000000*mol_mass_air/mass_atm/gas_parameters[[#This Row],[mol_mass]]</f>
        <v>7.9660667108226037E-12</v>
      </c>
      <c r="H31" s="56" t="s">
        <v>557</v>
      </c>
      <c r="I31" s="57"/>
    </row>
    <row r="32" spans="1:9" ht="16" x14ac:dyDescent="0.2">
      <c r="A32" s="57" t="s">
        <v>96</v>
      </c>
      <c r="B32" s="57" t="s">
        <v>97</v>
      </c>
      <c r="C32" s="57">
        <v>11.9</v>
      </c>
      <c r="D32" s="58">
        <v>0.20849788</v>
      </c>
      <c r="E32" s="57">
        <v>86.47</v>
      </c>
      <c r="F32" s="59">
        <v>1</v>
      </c>
      <c r="G32" s="60">
        <f>gas_parameters[[#This Row],[rad_efficiency]]*gas_parameters[[#This Row],[adjustment]]*1000000000*mol_mass_air/mass_atm/gas_parameters[[#This Row],[mol_mass]]</f>
        <v>1.3602768811683641E-11</v>
      </c>
      <c r="H32" s="56" t="s">
        <v>557</v>
      </c>
      <c r="I32" s="57"/>
    </row>
    <row r="33" spans="1:9" ht="16" x14ac:dyDescent="0.2">
      <c r="A33" s="57" t="s">
        <v>98</v>
      </c>
      <c r="B33" s="57" t="s">
        <v>99</v>
      </c>
      <c r="C33" s="57">
        <v>0.97</v>
      </c>
      <c r="D33" s="58">
        <v>0.16809316999999999</v>
      </c>
      <c r="E33" s="57">
        <v>169.38</v>
      </c>
      <c r="F33" s="59">
        <v>1</v>
      </c>
      <c r="G33" s="60">
        <f>gas_parameters[[#This Row],[rad_efficiency]]*gas_parameters[[#This Row],[adjustment]]*1000000000*mol_mass_air/mass_atm/gas_parameters[[#This Row],[mol_mass]]</f>
        <v>5.5985952512614808E-12</v>
      </c>
      <c r="H33" s="56" t="s">
        <v>557</v>
      </c>
      <c r="I33" s="57"/>
    </row>
    <row r="34" spans="1:9" ht="16" x14ac:dyDescent="0.2">
      <c r="A34" s="57" t="s">
        <v>100</v>
      </c>
      <c r="B34" s="57" t="s">
        <v>101</v>
      </c>
      <c r="C34" s="57">
        <v>3.4</v>
      </c>
      <c r="D34" s="58">
        <v>0.20886632999999999</v>
      </c>
      <c r="E34" s="57">
        <v>169.38</v>
      </c>
      <c r="F34" s="59">
        <v>1</v>
      </c>
      <c r="G34" s="60">
        <f>gas_parameters[[#This Row],[rad_efficiency]]*gas_parameters[[#This Row],[adjustment]]*1000000000*mol_mass_air/mass_atm/gas_parameters[[#This Row],[mol_mass]]</f>
        <v>6.9566065253359979E-12</v>
      </c>
      <c r="H34" s="56" t="s">
        <v>557</v>
      </c>
      <c r="I34" s="57"/>
    </row>
    <row r="35" spans="1:9" ht="16" x14ac:dyDescent="0.2">
      <c r="A35" s="57" t="s">
        <v>102</v>
      </c>
      <c r="B35" s="57" t="s">
        <v>103</v>
      </c>
      <c r="C35" s="57">
        <v>1.3</v>
      </c>
      <c r="D35" s="58">
        <v>0.15178279</v>
      </c>
      <c r="E35" s="57">
        <v>152.93</v>
      </c>
      <c r="F35" s="59">
        <v>1</v>
      </c>
      <c r="G35" s="60">
        <f>gas_parameters[[#This Row],[rad_efficiency]]*gas_parameters[[#This Row],[adjustment]]*1000000000*mol_mass_air/mass_atm/gas_parameters[[#This Row],[mol_mass]]</f>
        <v>5.5991354734436093E-12</v>
      </c>
      <c r="H35" s="56" t="s">
        <v>557</v>
      </c>
      <c r="I35" s="57"/>
    </row>
    <row r="36" spans="1:9" ht="16" x14ac:dyDescent="0.2">
      <c r="A36" s="57" t="s">
        <v>104</v>
      </c>
      <c r="B36" s="57" t="s">
        <v>105</v>
      </c>
      <c r="C36" s="57">
        <v>4</v>
      </c>
      <c r="D36" s="58">
        <v>0.22979163</v>
      </c>
      <c r="E36" s="57">
        <v>152.93</v>
      </c>
      <c r="F36" s="59">
        <v>1</v>
      </c>
      <c r="G36" s="60">
        <f>gas_parameters[[#This Row],[rad_efficiency]]*gas_parameters[[#This Row],[adjustment]]*1000000000*mol_mass_air/mass_atm/gas_parameters[[#This Row],[mol_mass]]</f>
        <v>8.4768139196375847E-12</v>
      </c>
      <c r="H36" s="56" t="s">
        <v>557</v>
      </c>
      <c r="I36" s="57"/>
    </row>
    <row r="37" spans="1:9" ht="16" x14ac:dyDescent="0.2">
      <c r="A37" s="57" t="s">
        <v>106</v>
      </c>
      <c r="B37" s="57" t="s">
        <v>107</v>
      </c>
      <c r="C37" s="57">
        <v>5.9</v>
      </c>
      <c r="D37" s="58">
        <v>0.19800998</v>
      </c>
      <c r="E37" s="57">
        <v>136.47999999999999</v>
      </c>
      <c r="F37" s="59">
        <v>1</v>
      </c>
      <c r="G37" s="60">
        <f>gas_parameters[[#This Row],[rad_efficiency]]*gas_parameters[[#This Row],[adjustment]]*1000000000*mol_mass_air/mass_atm/gas_parameters[[#This Row],[mol_mass]]</f>
        <v>8.1848212388024308E-12</v>
      </c>
      <c r="H37" s="56" t="s">
        <v>557</v>
      </c>
      <c r="I37" s="57"/>
    </row>
    <row r="38" spans="1:9" ht="16" x14ac:dyDescent="0.2">
      <c r="A38" s="57" t="s">
        <v>108</v>
      </c>
      <c r="B38" s="57" t="s">
        <v>109</v>
      </c>
      <c r="C38" s="57">
        <v>4.3</v>
      </c>
      <c r="D38" s="58">
        <v>0.1725921</v>
      </c>
      <c r="E38" s="57">
        <v>134.94</v>
      </c>
      <c r="F38" s="59">
        <v>1</v>
      </c>
      <c r="G38" s="60">
        <f>gas_parameters[[#This Row],[rad_efficiency]]*gas_parameters[[#This Row],[adjustment]]*1000000000*mol_mass_air/mass_atm/gas_parameters[[#This Row],[mol_mass]]</f>
        <v>7.2155815551402909E-12</v>
      </c>
      <c r="H38" s="56" t="s">
        <v>557</v>
      </c>
      <c r="I38" s="57"/>
    </row>
    <row r="39" spans="1:9" ht="16" x14ac:dyDescent="0.2">
      <c r="A39" s="57" t="s">
        <v>110</v>
      </c>
      <c r="B39" s="57" t="s">
        <v>111</v>
      </c>
      <c r="C39" s="57">
        <v>9.1999999999999993</v>
      </c>
      <c r="D39" s="58">
        <v>0.16161452000000001</v>
      </c>
      <c r="E39" s="57">
        <v>116.95</v>
      </c>
      <c r="F39" s="59">
        <v>1</v>
      </c>
      <c r="G39" s="60">
        <f>gas_parameters[[#This Row],[rad_efficiency]]*gas_parameters[[#This Row],[adjustment]]*1000000000*mol_mass_air/mass_atm/gas_parameters[[#This Row],[mol_mass]]</f>
        <v>7.795990174131001E-12</v>
      </c>
      <c r="H39" s="56" t="s">
        <v>557</v>
      </c>
      <c r="I39" s="57"/>
    </row>
    <row r="40" spans="1:9" ht="16" x14ac:dyDescent="0.2">
      <c r="A40" s="57" t="s">
        <v>112</v>
      </c>
      <c r="B40" s="57" t="s">
        <v>113</v>
      </c>
      <c r="C40" s="57">
        <v>17.2</v>
      </c>
      <c r="D40" s="58">
        <v>0.18883385999999999</v>
      </c>
      <c r="E40" s="57">
        <v>100.5</v>
      </c>
      <c r="F40" s="59">
        <v>1</v>
      </c>
      <c r="G40" s="60">
        <f>gas_parameters[[#This Row],[rad_efficiency]]*gas_parameters[[#This Row],[adjustment]]*1000000000*mol_mass_air/mass_atm/gas_parameters[[#This Row],[mol_mass]]</f>
        <v>1.0599977453827606E-11</v>
      </c>
      <c r="H40" s="56" t="s">
        <v>557</v>
      </c>
      <c r="I40" s="57"/>
    </row>
    <row r="41" spans="1:9" ht="16" x14ac:dyDescent="0.2">
      <c r="A41" s="57" t="s">
        <v>114</v>
      </c>
      <c r="B41" s="57" t="s">
        <v>115</v>
      </c>
      <c r="C41" s="57">
        <v>1.9</v>
      </c>
      <c r="D41" s="58">
        <v>0.22136747000000001</v>
      </c>
      <c r="E41" s="57">
        <v>202.94</v>
      </c>
      <c r="F41" s="59">
        <v>1</v>
      </c>
      <c r="G41" s="60">
        <f>gas_parameters[[#This Row],[rad_efficiency]]*gas_parameters[[#This Row],[adjustment]]*1000000000*mol_mass_air/mass_atm/gas_parameters[[#This Row],[mol_mass]]</f>
        <v>6.1537135740193225E-12</v>
      </c>
      <c r="H41" s="56" t="s">
        <v>557</v>
      </c>
      <c r="I41" s="57"/>
    </row>
    <row r="42" spans="1:9" ht="16" x14ac:dyDescent="0.2">
      <c r="A42" s="57" t="s">
        <v>116</v>
      </c>
      <c r="B42" s="57" t="s">
        <v>117</v>
      </c>
      <c r="C42" s="57">
        <v>5.9</v>
      </c>
      <c r="D42" s="58">
        <v>0.29339648000000002</v>
      </c>
      <c r="E42" s="57">
        <v>202.94</v>
      </c>
      <c r="F42" s="59">
        <v>1</v>
      </c>
      <c r="G42" s="60">
        <f>gas_parameters[[#This Row],[rad_efficiency]]*gas_parameters[[#This Row],[adjustment]]*1000000000*mol_mass_air/mass_atm/gas_parameters[[#This Row],[mol_mass]]</f>
        <v>8.1560217566993423E-12</v>
      </c>
      <c r="H42" s="56" t="s">
        <v>557</v>
      </c>
      <c r="I42" s="57"/>
    </row>
    <row r="43" spans="1:9" ht="16" x14ac:dyDescent="0.2">
      <c r="A43" s="57" t="s">
        <v>118</v>
      </c>
      <c r="B43" s="57" t="s">
        <v>119</v>
      </c>
      <c r="C43" s="57">
        <v>7.1199999999999999E-2</v>
      </c>
      <c r="D43" s="58">
        <v>4.4372149999999999E-2</v>
      </c>
      <c r="E43" s="57">
        <v>130.5</v>
      </c>
      <c r="F43" s="59">
        <v>1</v>
      </c>
      <c r="G43" s="60">
        <f>gas_parameters[[#This Row],[rad_efficiency]]*gas_parameters[[#This Row],[adjustment]]*1000000000*mol_mass_air/mass_atm/gas_parameters[[#This Row],[mol_mass]]</f>
        <v>1.9181876623159574E-12</v>
      </c>
      <c r="H43" s="56" t="s">
        <v>557</v>
      </c>
      <c r="I43" s="57"/>
    </row>
    <row r="44" spans="1:9" ht="16" x14ac:dyDescent="0.2">
      <c r="A44" s="57" t="s">
        <v>120</v>
      </c>
      <c r="B44" s="57" t="s">
        <v>121</v>
      </c>
      <c r="C44" s="57">
        <v>222</v>
      </c>
      <c r="D44" s="58">
        <v>0.17528336</v>
      </c>
      <c r="E44" s="57">
        <v>70.02</v>
      </c>
      <c r="F44" s="59">
        <v>1</v>
      </c>
      <c r="G44" s="60">
        <f>gas_parameters[[#This Row],[rad_efficiency]]*gas_parameters[[#This Row],[adjustment]]*1000000000*mol_mass_air/mass_atm/gas_parameters[[#This Row],[mol_mass]]</f>
        <v>1.4122439265677948E-11</v>
      </c>
      <c r="H44" s="56" t="s">
        <v>557</v>
      </c>
      <c r="I44" s="57"/>
    </row>
    <row r="45" spans="1:9" ht="16" x14ac:dyDescent="0.2">
      <c r="A45" s="57" t="s">
        <v>122</v>
      </c>
      <c r="B45" s="57" t="s">
        <v>123</v>
      </c>
      <c r="C45" s="57">
        <v>5.2</v>
      </c>
      <c r="D45" s="58">
        <v>0.11009006</v>
      </c>
      <c r="E45" s="57">
        <v>52.03</v>
      </c>
      <c r="F45" s="59">
        <v>1</v>
      </c>
      <c r="G45" s="60">
        <f>gas_parameters[[#This Row],[rad_efficiency]]*gas_parameters[[#This Row],[adjustment]]*1000000000*mol_mass_air/mass_atm/gas_parameters[[#This Row],[mol_mass]]</f>
        <v>1.1936731222867246E-11</v>
      </c>
      <c r="H45" s="56" t="s">
        <v>557</v>
      </c>
      <c r="I45" s="57"/>
    </row>
    <row r="46" spans="1:9" ht="16" x14ac:dyDescent="0.2">
      <c r="A46" s="57" t="s">
        <v>124</v>
      </c>
      <c r="B46" s="57" t="s">
        <v>125</v>
      </c>
      <c r="C46" s="57">
        <v>2.8</v>
      </c>
      <c r="D46" s="58">
        <v>2.2979679999999999E-2</v>
      </c>
      <c r="E46" s="57">
        <v>34.04</v>
      </c>
      <c r="F46" s="59">
        <v>1</v>
      </c>
      <c r="G46" s="60">
        <f>gas_parameters[[#This Row],[rad_efficiency]]*gas_parameters[[#This Row],[adjustment]]*1000000000*mol_mass_air/mass_atm/gas_parameters[[#This Row],[mol_mass]]</f>
        <v>3.8084263191915746E-12</v>
      </c>
      <c r="H46" s="56" t="s">
        <v>557</v>
      </c>
      <c r="I46" s="57"/>
    </row>
    <row r="47" spans="1:9" ht="16" x14ac:dyDescent="0.2">
      <c r="A47" s="57" t="s">
        <v>126</v>
      </c>
      <c r="B47" s="57" t="s">
        <v>127</v>
      </c>
      <c r="C47" s="57">
        <v>28.2</v>
      </c>
      <c r="D47" s="58">
        <v>0.22580731000000001</v>
      </c>
      <c r="E47" s="57">
        <v>120.03</v>
      </c>
      <c r="F47" s="59">
        <v>1</v>
      </c>
      <c r="G47" s="60">
        <f>gas_parameters[[#This Row],[rad_efficiency]]*gas_parameters[[#This Row],[adjustment]]*1000000000*mol_mass_air/mass_atm/gas_parameters[[#This Row],[mol_mass]]</f>
        <v>1.0613028330619219E-11</v>
      </c>
      <c r="H47" s="56" t="s">
        <v>557</v>
      </c>
      <c r="I47" s="57"/>
    </row>
    <row r="48" spans="1:9" ht="16" x14ac:dyDescent="0.2">
      <c r="A48" s="57" t="s">
        <v>128</v>
      </c>
      <c r="B48" s="57" t="s">
        <v>129</v>
      </c>
      <c r="C48" s="57">
        <v>9.6999999999999993</v>
      </c>
      <c r="D48" s="58">
        <v>0.19083265999999999</v>
      </c>
      <c r="E48" s="57">
        <v>102.03999999999999</v>
      </c>
      <c r="F48" s="59">
        <v>1</v>
      </c>
      <c r="G48" s="60">
        <f>gas_parameters[[#This Row],[rad_efficiency]]*gas_parameters[[#This Row],[adjustment]]*1000000000*mol_mass_air/mass_atm/gas_parameters[[#This Row],[mol_mass]]</f>
        <v>1.0550508373914319E-11</v>
      </c>
      <c r="H48" s="56" t="s">
        <v>557</v>
      </c>
      <c r="I48" s="57"/>
    </row>
    <row r="49" spans="1:9" ht="16" x14ac:dyDescent="0.2">
      <c r="A49" s="57" t="s">
        <v>130</v>
      </c>
      <c r="B49" s="57" t="s">
        <v>131</v>
      </c>
      <c r="C49" s="57">
        <v>13.4</v>
      </c>
      <c r="D49" s="58">
        <v>0.16118136</v>
      </c>
      <c r="E49" s="57">
        <v>102.03999999999999</v>
      </c>
      <c r="F49" s="59">
        <v>1</v>
      </c>
      <c r="G49" s="60">
        <f>gas_parameters[[#This Row],[rad_efficiency]]*gas_parameters[[#This Row],[adjustment]]*1000000000*mol_mass_air/mass_atm/gas_parameters[[#This Row],[mol_mass]]</f>
        <v>8.9111857917764104E-12</v>
      </c>
      <c r="H49" s="56" t="s">
        <v>557</v>
      </c>
      <c r="I49" s="57"/>
    </row>
    <row r="50" spans="1:9" ht="16" x14ac:dyDescent="0.2">
      <c r="A50" s="57" t="s">
        <v>132</v>
      </c>
      <c r="B50" s="57" t="s">
        <v>133</v>
      </c>
      <c r="C50" s="57">
        <v>3.5</v>
      </c>
      <c r="D50" s="58">
        <v>0.12804346999999999</v>
      </c>
      <c r="E50" s="57">
        <v>84.05</v>
      </c>
      <c r="F50" s="59">
        <v>1</v>
      </c>
      <c r="G50" s="60">
        <f>gas_parameters[[#This Row],[rad_efficiency]]*gas_parameters[[#This Row],[adjustment]]*1000000000*mol_mass_air/mass_atm/gas_parameters[[#This Row],[mol_mass]]</f>
        <v>8.594306735636386E-12</v>
      </c>
      <c r="H50" s="56" t="s">
        <v>557</v>
      </c>
      <c r="I50" s="57"/>
    </row>
    <row r="51" spans="1:9" ht="16" x14ac:dyDescent="0.2">
      <c r="A51" s="57" t="s">
        <v>134</v>
      </c>
      <c r="B51" s="57" t="s">
        <v>135</v>
      </c>
      <c r="C51" s="57">
        <v>47.1</v>
      </c>
      <c r="D51" s="58">
        <v>0.15832114</v>
      </c>
      <c r="E51" s="57">
        <v>84.05</v>
      </c>
      <c r="F51" s="59">
        <v>1</v>
      </c>
      <c r="G51" s="60">
        <f>gas_parameters[[#This Row],[rad_efficiency]]*gas_parameters[[#This Row],[adjustment]]*1000000000*mol_mass_air/mass_atm/gas_parameters[[#This Row],[mol_mass]]</f>
        <v>1.0626550810405495E-11</v>
      </c>
      <c r="H51" s="56" t="s">
        <v>557</v>
      </c>
      <c r="I51" s="57"/>
    </row>
    <row r="52" spans="1:9" ht="16" x14ac:dyDescent="0.2">
      <c r="A52" s="57" t="s">
        <v>136</v>
      </c>
      <c r="B52" s="57" t="s">
        <v>137</v>
      </c>
      <c r="C52" s="57">
        <v>0.4</v>
      </c>
      <c r="D52" s="58">
        <v>4.4063360000000003E-2</v>
      </c>
      <c r="E52" s="57">
        <v>66.06</v>
      </c>
      <c r="F52" s="59">
        <v>1</v>
      </c>
      <c r="G52" s="60">
        <f>gas_parameters[[#This Row],[rad_efficiency]]*gas_parameters[[#This Row],[adjustment]]*1000000000*mol_mass_air/mass_atm/gas_parameters[[#This Row],[mol_mass]]</f>
        <v>3.7629649564896293E-12</v>
      </c>
      <c r="H52" s="56" t="s">
        <v>557</v>
      </c>
      <c r="I52" s="57"/>
    </row>
    <row r="53" spans="1:9" ht="16" x14ac:dyDescent="0.2">
      <c r="A53" s="57" t="s">
        <v>138</v>
      </c>
      <c r="B53" s="57" t="s">
        <v>139</v>
      </c>
      <c r="C53" s="57">
        <v>1.5</v>
      </c>
      <c r="D53" s="58">
        <v>9.8485519999999993E-2</v>
      </c>
      <c r="E53" s="57">
        <v>66.06</v>
      </c>
      <c r="F53" s="59">
        <v>1</v>
      </c>
      <c r="G53" s="60">
        <f>gas_parameters[[#This Row],[rad_efficiency]]*gas_parameters[[#This Row],[adjustment]]*1000000000*mol_mass_air/mass_atm/gas_parameters[[#This Row],[mol_mass]]</f>
        <v>8.4105606218331629E-12</v>
      </c>
      <c r="H53" s="56" t="s">
        <v>557</v>
      </c>
      <c r="I53" s="57"/>
    </row>
    <row r="54" spans="1:9" ht="16" x14ac:dyDescent="0.2">
      <c r="A54" s="57" t="s">
        <v>140</v>
      </c>
      <c r="B54" s="57" t="s">
        <v>141</v>
      </c>
      <c r="C54" s="57">
        <v>0.18079999999999999</v>
      </c>
      <c r="D54" s="58">
        <v>1.5710450000000001E-2</v>
      </c>
      <c r="E54" s="57">
        <v>48.07</v>
      </c>
      <c r="F54" s="59">
        <v>1</v>
      </c>
      <c r="G54" s="60">
        <f>gas_parameters[[#This Row],[rad_efficiency]]*gas_parameters[[#This Row],[adjustment]]*1000000000*mol_mass_air/mass_atm/gas_parameters[[#This Row],[mol_mass]]</f>
        <v>1.8437652917330891E-12</v>
      </c>
      <c r="H54" s="56" t="s">
        <v>557</v>
      </c>
      <c r="I54" s="57"/>
    </row>
    <row r="55" spans="1:9" ht="16" x14ac:dyDescent="0.2">
      <c r="A55" s="57" t="s">
        <v>142</v>
      </c>
      <c r="B55" s="57" t="s">
        <v>143</v>
      </c>
      <c r="C55" s="57">
        <v>28.2</v>
      </c>
      <c r="D55" s="58">
        <v>0.26667650999999998</v>
      </c>
      <c r="E55" s="57">
        <v>170.04</v>
      </c>
      <c r="F55" s="59">
        <v>1</v>
      </c>
      <c r="G55" s="60">
        <f>gas_parameters[[#This Row],[rad_efficiency]]*gas_parameters[[#This Row],[adjustment]]*1000000000*mol_mass_air/mass_atm/gas_parameters[[#This Row],[mol_mass]]</f>
        <v>8.8475861295605622E-12</v>
      </c>
      <c r="H55" s="56" t="s">
        <v>557</v>
      </c>
      <c r="I55" s="57"/>
    </row>
    <row r="56" spans="1:9" ht="16" x14ac:dyDescent="0.2">
      <c r="A56" s="57" t="s">
        <v>144</v>
      </c>
      <c r="B56" s="57" t="s">
        <v>145</v>
      </c>
      <c r="C56" s="57">
        <v>38.9</v>
      </c>
      <c r="D56" s="58">
        <v>0.25764028</v>
      </c>
      <c r="E56" s="57">
        <v>170.04</v>
      </c>
      <c r="F56" s="59">
        <v>1</v>
      </c>
      <c r="G56" s="60">
        <f>gas_parameters[[#This Row],[rad_efficiency]]*gas_parameters[[#This Row],[adjustment]]*1000000000*mol_mass_air/mass_atm/gas_parameters[[#This Row],[mol_mass]]</f>
        <v>8.5477891087748973E-12</v>
      </c>
      <c r="H56" s="56" t="s">
        <v>557</v>
      </c>
      <c r="I56" s="57"/>
    </row>
    <row r="57" spans="1:9" ht="16" x14ac:dyDescent="0.2">
      <c r="A57" s="57" t="s">
        <v>146</v>
      </c>
      <c r="B57" s="57" t="s">
        <v>147</v>
      </c>
      <c r="C57" s="57">
        <v>13.1</v>
      </c>
      <c r="D57" s="58">
        <v>0.22792781000000001</v>
      </c>
      <c r="E57" s="57">
        <v>152.05000000000001</v>
      </c>
      <c r="F57" s="59">
        <v>1</v>
      </c>
      <c r="G57" s="60">
        <f>gas_parameters[[#This Row],[rad_efficiency]]*gas_parameters[[#This Row],[adjustment]]*1000000000*mol_mass_air/mass_atm/gas_parameters[[#This Row],[mol_mass]]</f>
        <v>8.4567214466885779E-12</v>
      </c>
      <c r="H57" s="56" t="s">
        <v>557</v>
      </c>
      <c r="I57" s="57"/>
    </row>
    <row r="58" spans="1:9" ht="16" x14ac:dyDescent="0.2">
      <c r="A58" s="57" t="s">
        <v>148</v>
      </c>
      <c r="B58" s="57" t="s">
        <v>149</v>
      </c>
      <c r="C58" s="57">
        <v>11</v>
      </c>
      <c r="D58" s="58">
        <v>0.3</v>
      </c>
      <c r="E58" s="57">
        <v>152.05000000000001</v>
      </c>
      <c r="F58" s="59">
        <v>1</v>
      </c>
      <c r="G58" s="60">
        <f>gas_parameters[[#This Row],[rad_efficiency]]*gas_parameters[[#This Row],[adjustment]]*1000000000*mol_mass_air/mass_atm/gas_parameters[[#This Row],[mol_mass]]</f>
        <v>1.113078932319217E-11</v>
      </c>
      <c r="H58" s="56" t="s">
        <v>557</v>
      </c>
      <c r="I58" s="57"/>
    </row>
    <row r="59" spans="1:9" ht="16" x14ac:dyDescent="0.2">
      <c r="A59" s="57" t="s">
        <v>150</v>
      </c>
      <c r="B59" s="57" t="s">
        <v>151</v>
      </c>
      <c r="C59" s="57">
        <v>242</v>
      </c>
      <c r="D59" s="58">
        <v>0.24309707</v>
      </c>
      <c r="E59" s="57">
        <v>152.05000000000001</v>
      </c>
      <c r="F59" s="59">
        <v>1</v>
      </c>
      <c r="G59" s="60">
        <f>gas_parameters[[#This Row],[rad_efficiency]]*gas_parameters[[#This Row],[adjustment]]*1000000000*mol_mass_air/mass_atm/gas_parameters[[#This Row],[mol_mass]]</f>
        <v>9.0195409041843302E-12</v>
      </c>
      <c r="H59" s="56" t="s">
        <v>557</v>
      </c>
      <c r="I59" s="57"/>
    </row>
    <row r="60" spans="1:9" ht="16" x14ac:dyDescent="0.2">
      <c r="A60" s="57" t="s">
        <v>152</v>
      </c>
      <c r="B60" s="57" t="s">
        <v>153</v>
      </c>
      <c r="C60" s="57">
        <v>6.5</v>
      </c>
      <c r="D60" s="58">
        <v>0.24</v>
      </c>
      <c r="E60" s="57">
        <v>134.06</v>
      </c>
      <c r="F60" s="59">
        <v>1</v>
      </c>
      <c r="G60" s="60">
        <f>gas_parameters[[#This Row],[rad_efficiency]]*gas_parameters[[#This Row],[adjustment]]*1000000000*mol_mass_air/mass_atm/gas_parameters[[#This Row],[mol_mass]]</f>
        <v>1.009957640812394E-11</v>
      </c>
      <c r="H60" s="56" t="s">
        <v>557</v>
      </c>
      <c r="I60" s="57"/>
    </row>
    <row r="61" spans="1:9" ht="16" x14ac:dyDescent="0.2">
      <c r="A61" s="57" t="s">
        <v>154</v>
      </c>
      <c r="B61" s="57" t="s">
        <v>155</v>
      </c>
      <c r="C61" s="57">
        <v>47.1</v>
      </c>
      <c r="D61" s="58">
        <v>0.24292247</v>
      </c>
      <c r="E61" s="57">
        <v>134.06</v>
      </c>
      <c r="F61" s="59">
        <v>1</v>
      </c>
      <c r="G61" s="60">
        <f>gas_parameters[[#This Row],[rad_efficiency]]*gas_parameters[[#This Row],[adjustment]]*1000000000*mol_mass_air/mass_atm/gas_parameters[[#This Row],[mol_mass]]</f>
        <v>1.0222558529229981E-11</v>
      </c>
      <c r="H61" s="56" t="s">
        <v>557</v>
      </c>
      <c r="I61" s="57"/>
    </row>
    <row r="62" spans="1:9" ht="16" x14ac:dyDescent="0.2">
      <c r="A62" s="57" t="s">
        <v>156</v>
      </c>
      <c r="B62" s="57" t="s">
        <v>157</v>
      </c>
      <c r="C62" s="57">
        <v>3.2</v>
      </c>
      <c r="D62" s="58">
        <v>0.16015355000000001</v>
      </c>
      <c r="E62" s="57">
        <v>134.06</v>
      </c>
      <c r="F62" s="59">
        <v>1</v>
      </c>
      <c r="G62" s="60">
        <f>gas_parameters[[#This Row],[rad_efficiency]]*gas_parameters[[#This Row],[adjustment]]*1000000000*mol_mass_air/mass_atm/gas_parameters[[#This Row],[mol_mass]]</f>
        <v>6.7395125635720746E-12</v>
      </c>
      <c r="H62" s="56" t="s">
        <v>557</v>
      </c>
      <c r="I62" s="57"/>
    </row>
    <row r="63" spans="1:9" ht="16" x14ac:dyDescent="0.2">
      <c r="A63" s="57" t="s">
        <v>158</v>
      </c>
      <c r="B63" s="57" t="s">
        <v>159</v>
      </c>
      <c r="C63" s="57">
        <v>3.1</v>
      </c>
      <c r="D63" s="58">
        <v>0.20401232</v>
      </c>
      <c r="E63" s="57">
        <v>134.06</v>
      </c>
      <c r="F63" s="59">
        <v>1</v>
      </c>
      <c r="G63" s="60">
        <f>gas_parameters[[#This Row],[rad_efficiency]]*gas_parameters[[#This Row],[adjustment]]*1000000000*mol_mass_air/mass_atm/gas_parameters[[#This Row],[mol_mass]]</f>
        <v>8.5851583918276329E-12</v>
      </c>
      <c r="H63" s="56" t="s">
        <v>557</v>
      </c>
      <c r="I63" s="57"/>
    </row>
    <row r="64" spans="1:9" ht="16" x14ac:dyDescent="0.2">
      <c r="A64" s="57" t="s">
        <v>160</v>
      </c>
      <c r="B64" s="57" t="s">
        <v>161</v>
      </c>
      <c r="C64" s="57">
        <v>7.7</v>
      </c>
      <c r="D64" s="58">
        <v>0.24293128</v>
      </c>
      <c r="E64" s="57">
        <v>134.06</v>
      </c>
      <c r="F64" s="59">
        <v>1</v>
      </c>
      <c r="G64" s="60">
        <f>gas_parameters[[#This Row],[rad_efficiency]]*gas_parameters[[#This Row],[adjustment]]*1000000000*mol_mass_air/mass_atm/gas_parameters[[#This Row],[mol_mass]]</f>
        <v>1.0222929267847296E-11</v>
      </c>
      <c r="H64" s="56" t="s">
        <v>557</v>
      </c>
      <c r="I64" s="57"/>
    </row>
    <row r="65" spans="1:9" ht="16" x14ac:dyDescent="0.2">
      <c r="A65" s="57" t="s">
        <v>162</v>
      </c>
      <c r="B65" s="57" t="s">
        <v>163</v>
      </c>
      <c r="C65" s="57">
        <v>1.2</v>
      </c>
      <c r="D65" s="58">
        <v>0.10034643</v>
      </c>
      <c r="E65" s="57">
        <v>98.08</v>
      </c>
      <c r="F65" s="59">
        <v>1</v>
      </c>
      <c r="G65" s="60">
        <f>gas_parameters[[#This Row],[rad_efficiency]]*gas_parameters[[#This Row],[adjustment]]*1000000000*mol_mass_air/mass_atm/gas_parameters[[#This Row],[mol_mass]]</f>
        <v>5.77181764687261E-12</v>
      </c>
      <c r="H65" s="56" t="s">
        <v>557</v>
      </c>
      <c r="I65" s="57"/>
    </row>
    <row r="66" spans="1:9" ht="16" x14ac:dyDescent="0.2">
      <c r="A66" s="57" t="s">
        <v>164</v>
      </c>
      <c r="B66" s="57" t="s">
        <v>165</v>
      </c>
      <c r="C66" s="57">
        <v>2.6</v>
      </c>
      <c r="D66" s="58">
        <v>7.2194620000000001E-2</v>
      </c>
      <c r="E66" s="57">
        <v>80.09</v>
      </c>
      <c r="F66" s="59">
        <v>1</v>
      </c>
      <c r="G66" s="60">
        <f>gas_parameters[[#This Row],[rad_efficiency]]*gas_parameters[[#This Row],[adjustment]]*1000000000*mol_mass_air/mass_atm/gas_parameters[[#This Row],[mol_mass]]</f>
        <v>5.0853128226344362E-12</v>
      </c>
      <c r="H66" s="56" t="s">
        <v>557</v>
      </c>
      <c r="I66" s="57"/>
    </row>
    <row r="67" spans="1:9" ht="16" x14ac:dyDescent="0.2">
      <c r="A67" s="57" t="s">
        <v>166</v>
      </c>
      <c r="B67" s="57" t="s">
        <v>167</v>
      </c>
      <c r="C67" s="57">
        <v>28.4</v>
      </c>
      <c r="D67" s="58">
        <v>0.30567974999999997</v>
      </c>
      <c r="E67" s="57">
        <v>220.05</v>
      </c>
      <c r="F67" s="59">
        <v>1</v>
      </c>
      <c r="G67" s="60">
        <f>gas_parameters[[#This Row],[rad_efficiency]]*gas_parameters[[#This Row],[adjustment]]*1000000000*mol_mass_air/mass_atm/gas_parameters[[#This Row],[mol_mass]]</f>
        <v>7.8367578774902763E-12</v>
      </c>
      <c r="H67" s="56" t="s">
        <v>557</v>
      </c>
      <c r="I67" s="57"/>
    </row>
    <row r="68" spans="1:9" ht="16" x14ac:dyDescent="0.2">
      <c r="A68" s="57" t="s">
        <v>168</v>
      </c>
      <c r="B68" s="57" t="s">
        <v>169</v>
      </c>
      <c r="C68" s="57">
        <v>8.6999999999999993</v>
      </c>
      <c r="D68" s="58">
        <v>0.22261698999999999</v>
      </c>
      <c r="E68" s="57">
        <v>148.09</v>
      </c>
      <c r="F68" s="59">
        <v>1</v>
      </c>
      <c r="G68" s="60">
        <f>gas_parameters[[#This Row],[rad_efficiency]]*gas_parameters[[#This Row],[adjustment]]*1000000000*mol_mass_air/mass_atm/gas_parameters[[#This Row],[mol_mass]]</f>
        <v>8.480543882991328E-12</v>
      </c>
      <c r="H68" s="56" t="s">
        <v>557</v>
      </c>
      <c r="I68" s="57"/>
    </row>
    <row r="69" spans="1:9" ht="16" x14ac:dyDescent="0.2">
      <c r="A69" s="57" t="s">
        <v>170</v>
      </c>
      <c r="B69" s="57" t="s">
        <v>171</v>
      </c>
      <c r="C69" s="57">
        <v>16.100000000000001</v>
      </c>
      <c r="D69" s="58">
        <v>0.42</v>
      </c>
      <c r="E69" s="57">
        <v>252.07</v>
      </c>
      <c r="F69" s="59">
        <v>1</v>
      </c>
      <c r="G69" s="60">
        <f>gas_parameters[[#This Row],[rad_efficiency]]*gas_parameters[[#This Row],[adjustment]]*1000000000*mol_mass_air/mass_atm/gas_parameters[[#This Row],[mol_mass]]</f>
        <v>9.3998140327207419E-12</v>
      </c>
      <c r="H69" s="56" t="s">
        <v>557</v>
      </c>
      <c r="I69" s="57"/>
    </row>
    <row r="70" spans="1:9" ht="16" x14ac:dyDescent="0.2">
      <c r="A70" s="57" t="s">
        <v>172</v>
      </c>
      <c r="B70" s="57" t="s">
        <v>173</v>
      </c>
      <c r="C70" s="57">
        <v>1.0999999999999999E-2</v>
      </c>
      <c r="D70" s="58">
        <v>4.0087300000000003E-3</v>
      </c>
      <c r="E70" s="57">
        <v>64.039999999999992</v>
      </c>
      <c r="F70" s="59">
        <v>1</v>
      </c>
      <c r="G70" s="60">
        <f>gas_parameters[[#This Row],[rad_efficiency]]*gas_parameters[[#This Row],[adjustment]]*1000000000*mol_mass_air/mass_atm/gas_parameters[[#This Row],[mol_mass]]</f>
        <v>3.5313975833621282E-13</v>
      </c>
      <c r="H70" s="56" t="s">
        <v>557</v>
      </c>
      <c r="I70" s="57"/>
    </row>
    <row r="71" spans="1:9" ht="16" x14ac:dyDescent="0.2">
      <c r="A71" s="57" t="s">
        <v>174</v>
      </c>
      <c r="B71" s="57" t="s">
        <v>175</v>
      </c>
      <c r="C71" s="57">
        <v>5.7999999999999996E-3</v>
      </c>
      <c r="D71" s="58">
        <v>2.19133E-3</v>
      </c>
      <c r="E71" s="57">
        <v>46.05</v>
      </c>
      <c r="F71" s="59">
        <v>1</v>
      </c>
      <c r="G71" s="60">
        <f>gas_parameters[[#This Row],[rad_efficiency]]*gas_parameters[[#This Row],[adjustment]]*1000000000*mol_mass_air/mass_atm/gas_parameters[[#This Row],[mol_mass]]</f>
        <v>2.6845363097373617E-13</v>
      </c>
      <c r="H71" s="56" t="s">
        <v>557</v>
      </c>
      <c r="I71" s="57"/>
    </row>
    <row r="72" spans="1:9" ht="16" x14ac:dyDescent="0.2">
      <c r="A72" s="57" t="s">
        <v>176</v>
      </c>
      <c r="B72" s="57" t="s">
        <v>177</v>
      </c>
      <c r="C72" s="57">
        <v>2.3300000000000001E-2</v>
      </c>
      <c r="D72" s="58">
        <v>2.1489959999999999E-2</v>
      </c>
      <c r="E72" s="57">
        <v>132.04</v>
      </c>
      <c r="F72" s="59">
        <v>1</v>
      </c>
      <c r="G72" s="60">
        <f>gas_parameters[[#This Row],[rad_efficiency]]*gas_parameters[[#This Row],[adjustment]]*1000000000*mol_mass_air/mass_atm/gas_parameters[[#This Row],[mol_mass]]</f>
        <v>9.1816603665777691E-13</v>
      </c>
      <c r="H72" s="56" t="s">
        <v>557</v>
      </c>
      <c r="I72" s="57"/>
    </row>
    <row r="73" spans="1:9" ht="16" x14ac:dyDescent="0.2">
      <c r="A73" s="57" t="s">
        <v>178</v>
      </c>
      <c r="B73" s="57" t="s">
        <v>179</v>
      </c>
      <c r="C73" s="57">
        <v>1.34E-2</v>
      </c>
      <c r="D73" s="58">
        <v>1.263828E-2</v>
      </c>
      <c r="E73" s="57">
        <v>132.04</v>
      </c>
      <c r="F73" s="59">
        <v>1</v>
      </c>
      <c r="G73" s="60">
        <f>gas_parameters[[#This Row],[rad_efficiency]]*gas_parameters[[#This Row],[adjustment]]*1000000000*mol_mass_air/mass_atm/gas_parameters[[#This Row],[mol_mass]]</f>
        <v>5.3997492120838056E-13</v>
      </c>
      <c r="H73" s="56" t="s">
        <v>557</v>
      </c>
      <c r="I73" s="57"/>
    </row>
    <row r="74" spans="1:9" ht="16" x14ac:dyDescent="0.2">
      <c r="A74" s="57" t="s">
        <v>180</v>
      </c>
      <c r="B74" s="57" t="s">
        <v>181</v>
      </c>
      <c r="C74" s="57">
        <v>2.7400000000000001E-2</v>
      </c>
      <c r="D74" s="58">
        <v>1.9258529999999999E-2</v>
      </c>
      <c r="E74" s="57">
        <v>114.05000000000001</v>
      </c>
      <c r="F74" s="59">
        <v>1</v>
      </c>
      <c r="G74" s="60">
        <f>gas_parameters[[#This Row],[rad_efficiency]]*gas_parameters[[#This Row],[adjustment]]*1000000000*mol_mass_air/mass_atm/gas_parameters[[#This Row],[mol_mass]]</f>
        <v>9.5261842548210971E-13</v>
      </c>
      <c r="H74" s="56" t="s">
        <v>557</v>
      </c>
      <c r="I74" s="57"/>
    </row>
    <row r="75" spans="1:9" ht="16" x14ac:dyDescent="0.2">
      <c r="A75" s="57" t="s">
        <v>182</v>
      </c>
      <c r="B75" s="57" t="s">
        <v>183</v>
      </c>
      <c r="C75" s="57">
        <v>2.8799999999999999E-2</v>
      </c>
      <c r="D75" s="58">
        <v>2.2656909999999999E-2</v>
      </c>
      <c r="E75" s="57">
        <v>114.05000000000001</v>
      </c>
      <c r="F75" s="59">
        <v>1</v>
      </c>
      <c r="G75" s="60">
        <f>gas_parameters[[#This Row],[rad_efficiency]]*gas_parameters[[#This Row],[adjustment]]*1000000000*mol_mass_air/mass_atm/gas_parameters[[#This Row],[mol_mass]]</f>
        <v>1.1207184520568218E-12</v>
      </c>
      <c r="H75" s="56" t="s">
        <v>557</v>
      </c>
      <c r="I75" s="57"/>
    </row>
    <row r="76" spans="1:9" ht="16" x14ac:dyDescent="0.2">
      <c r="A76" s="57" t="s">
        <v>184</v>
      </c>
      <c r="B76" s="57" t="s">
        <v>185</v>
      </c>
      <c r="C76" s="57">
        <v>4.4900000000000002E-2</v>
      </c>
      <c r="D76" s="58">
        <v>3.9326010000000002E-2</v>
      </c>
      <c r="E76" s="57">
        <v>114.05000000000001</v>
      </c>
      <c r="F76" s="59">
        <v>1</v>
      </c>
      <c r="G76" s="60">
        <f>gas_parameters[[#This Row],[rad_efficiency]]*gas_parameters[[#This Row],[adjustment]]*1000000000*mol_mass_air/mass_atm/gas_parameters[[#This Row],[mol_mass]]</f>
        <v>1.9452513627308888E-12</v>
      </c>
      <c r="H76" s="56" t="s">
        <v>557</v>
      </c>
      <c r="I76" s="57"/>
    </row>
    <row r="77" spans="1:9" ht="16" x14ac:dyDescent="0.2">
      <c r="A77" s="57" t="s">
        <v>186</v>
      </c>
      <c r="B77" s="57" t="s">
        <v>187</v>
      </c>
      <c r="C77" s="57">
        <v>6.0299999999999999E-2</v>
      </c>
      <c r="D77" s="58">
        <v>7.4236839999999998E-2</v>
      </c>
      <c r="E77" s="57">
        <v>164.06</v>
      </c>
      <c r="F77" s="59">
        <v>1</v>
      </c>
      <c r="G77" s="60">
        <f>gas_parameters[[#This Row],[rad_efficiency]]*gas_parameters[[#This Row],[adjustment]]*1000000000*mol_mass_air/mass_atm/gas_parameters[[#This Row],[mol_mass]]</f>
        <v>2.5527477526992324E-12</v>
      </c>
      <c r="H77" s="56" t="s">
        <v>557</v>
      </c>
      <c r="I77" s="57"/>
    </row>
    <row r="78" spans="1:9" ht="16" x14ac:dyDescent="0.2">
      <c r="A78" s="57" t="s">
        <v>188</v>
      </c>
      <c r="B78" s="57" t="s">
        <v>189</v>
      </c>
      <c r="C78" s="57">
        <v>1.9199999999999998E-2</v>
      </c>
      <c r="D78" s="58">
        <v>1.2112299999999999E-2</v>
      </c>
      <c r="E78" s="57">
        <v>96.06</v>
      </c>
      <c r="F78" s="59">
        <v>1</v>
      </c>
      <c r="G78" s="60">
        <f>gas_parameters[[#This Row],[rad_efficiency]]*gas_parameters[[#This Row],[adjustment]]*1000000000*mol_mass_air/mass_atm/gas_parameters[[#This Row],[mol_mass]]</f>
        <v>7.113366236348686E-13</v>
      </c>
      <c r="H78" s="56" t="s">
        <v>557</v>
      </c>
      <c r="I78" s="57"/>
    </row>
    <row r="79" spans="1:9" ht="16" x14ac:dyDescent="0.2">
      <c r="A79" s="57" t="s">
        <v>190</v>
      </c>
      <c r="B79" s="57" t="s">
        <v>191</v>
      </c>
      <c r="C79" s="57">
        <v>2.0799999999999999E-2</v>
      </c>
      <c r="D79" s="58">
        <v>1.437163E-2</v>
      </c>
      <c r="E79" s="57">
        <v>146.07</v>
      </c>
      <c r="F79" s="59">
        <v>1</v>
      </c>
      <c r="G79" s="60">
        <f>gas_parameters[[#This Row],[rad_efficiency]]*gas_parameters[[#This Row],[adjustment]]*1000000000*mol_mass_air/mass_atm/gas_parameters[[#This Row],[mol_mass]]</f>
        <v>5.5505514285251407E-13</v>
      </c>
      <c r="H79" s="56" t="s">
        <v>557</v>
      </c>
      <c r="I79" s="57"/>
    </row>
    <row r="80" spans="1:9" ht="16" x14ac:dyDescent="0.2">
      <c r="A80" s="57" t="s">
        <v>192</v>
      </c>
      <c r="B80" s="57" t="s">
        <v>193</v>
      </c>
      <c r="C80" s="57">
        <v>2.0799999999999999E-2</v>
      </c>
      <c r="D80" s="58">
        <v>2.6141939999999999E-2</v>
      </c>
      <c r="E80" s="57">
        <v>246.09</v>
      </c>
      <c r="F80" s="59">
        <v>1</v>
      </c>
      <c r="G80" s="60">
        <f>gas_parameters[[#This Row],[rad_efficiency]]*gas_parameters[[#This Row],[adjustment]]*1000000000*mol_mass_air/mass_atm/gas_parameters[[#This Row],[mol_mass]]</f>
        <v>5.9928716960652043E-13</v>
      </c>
      <c r="H80" s="56" t="s">
        <v>557</v>
      </c>
      <c r="I80" s="57"/>
    </row>
    <row r="81" spans="1:9" ht="16" x14ac:dyDescent="0.2">
      <c r="A81" s="57" t="s">
        <v>194</v>
      </c>
      <c r="B81" s="57" t="s">
        <v>195</v>
      </c>
      <c r="C81" s="57">
        <v>2.0799999999999999E-2</v>
      </c>
      <c r="D81" s="58">
        <v>2.9166899999999999E-2</v>
      </c>
      <c r="E81" s="57">
        <v>346.11</v>
      </c>
      <c r="F81" s="59">
        <v>1</v>
      </c>
      <c r="G81" s="60">
        <f>gas_parameters[[#This Row],[rad_efficiency]]*gas_parameters[[#This Row],[adjustment]]*1000000000*mol_mass_air/mass_atm/gas_parameters[[#This Row],[mol_mass]]</f>
        <v>4.7540884531669899E-13</v>
      </c>
      <c r="H81" s="56" t="s">
        <v>557</v>
      </c>
      <c r="I81" s="57"/>
    </row>
    <row r="82" spans="1:9" ht="16" x14ac:dyDescent="0.2">
      <c r="A82" s="57" t="s">
        <v>196</v>
      </c>
      <c r="B82" s="57" t="s">
        <v>197</v>
      </c>
      <c r="C82" s="57">
        <v>2.0799999999999999E-2</v>
      </c>
      <c r="D82" s="58">
        <v>3.2407730000000003E-2</v>
      </c>
      <c r="E82" s="57">
        <v>446.13</v>
      </c>
      <c r="F82" s="59">
        <v>1</v>
      </c>
      <c r="G82" s="60">
        <f>gas_parameters[[#This Row],[rad_efficiency]]*gas_parameters[[#This Row],[adjustment]]*1000000000*mol_mass_air/mass_atm/gas_parameters[[#This Row],[mol_mass]]</f>
        <v>4.098060032713456E-13</v>
      </c>
      <c r="H82" s="56" t="s">
        <v>557</v>
      </c>
      <c r="I82" s="57"/>
    </row>
    <row r="83" spans="1:9" ht="16" x14ac:dyDescent="0.2">
      <c r="A83" s="57" t="s">
        <v>198</v>
      </c>
      <c r="B83" s="57" t="s">
        <v>199</v>
      </c>
      <c r="C83" s="57">
        <v>5</v>
      </c>
      <c r="D83" s="58">
        <v>6.9439360000000006E-2</v>
      </c>
      <c r="E83" s="57">
        <v>133.4</v>
      </c>
      <c r="F83" s="59">
        <v>1</v>
      </c>
      <c r="G83" s="60">
        <f>gas_parameters[[#This Row],[rad_efficiency]]*gas_parameters[[#This Row],[adjustment]]*1000000000*mol_mass_air/mass_atm/gas_parameters[[#This Row],[mol_mass]]</f>
        <v>2.9365744266050491E-12</v>
      </c>
      <c r="H83" s="56" t="s">
        <v>557</v>
      </c>
      <c r="I83" s="57"/>
    </row>
    <row r="84" spans="1:9" ht="16" x14ac:dyDescent="0.2">
      <c r="A84" s="57" t="s">
        <v>200</v>
      </c>
      <c r="B84" s="57" t="s">
        <v>201</v>
      </c>
      <c r="C84" s="57">
        <v>26</v>
      </c>
      <c r="D84" s="58">
        <v>0.16985695000000001</v>
      </c>
      <c r="E84" s="57">
        <v>153.81</v>
      </c>
      <c r="F84" s="59">
        <v>1</v>
      </c>
      <c r="G84" s="60">
        <f>gas_parameters[[#This Row],[rad_efficiency]]*gas_parameters[[#This Row],[adjustment]]*1000000000*mol_mass_air/mass_atm/gas_parameters[[#This Row],[mol_mass]]</f>
        <v>6.2300263263514384E-12</v>
      </c>
      <c r="H84" s="56" t="s">
        <v>557</v>
      </c>
      <c r="I84" s="57"/>
    </row>
    <row r="85" spans="1:9" ht="16" x14ac:dyDescent="0.2">
      <c r="A85" s="57" t="s">
        <v>202</v>
      </c>
      <c r="B85" s="57" t="s">
        <v>203</v>
      </c>
      <c r="C85" s="57">
        <v>1</v>
      </c>
      <c r="D85" s="58">
        <v>0.01</v>
      </c>
      <c r="E85" s="57">
        <v>50.49</v>
      </c>
      <c r="F85" s="59">
        <v>1</v>
      </c>
      <c r="G85" s="60">
        <f>gas_parameters[[#This Row],[rad_efficiency]]*gas_parameters[[#This Row],[adjustment]]*1000000000*mol_mass_air/mass_atm/gas_parameters[[#This Row],[mol_mass]]</f>
        <v>1.1173410685887432E-12</v>
      </c>
      <c r="H85" s="56" t="s">
        <v>557</v>
      </c>
      <c r="I85" s="57"/>
    </row>
    <row r="86" spans="1:9" ht="16" x14ac:dyDescent="0.2">
      <c r="A86" s="57" t="s">
        <v>204</v>
      </c>
      <c r="B86" s="57" t="s">
        <v>205</v>
      </c>
      <c r="C86" s="57">
        <v>0.39450000000000002</v>
      </c>
      <c r="D86" s="58">
        <v>3.1199999999999999E-2</v>
      </c>
      <c r="E86" s="57">
        <v>84.93</v>
      </c>
      <c r="F86" s="59">
        <v>1</v>
      </c>
      <c r="G86" s="60">
        <f>gas_parameters[[#This Row],[rad_efficiency]]*gas_parameters[[#This Row],[adjustment]]*1000000000*mol_mass_air/mass_atm/gas_parameters[[#This Row],[mol_mass]]</f>
        <v>2.0724525812492926E-12</v>
      </c>
      <c r="H86" s="56" t="s">
        <v>557</v>
      </c>
      <c r="I86" s="57"/>
    </row>
    <row r="87" spans="1:9" ht="16" x14ac:dyDescent="0.2">
      <c r="A87" s="57" t="s">
        <v>206</v>
      </c>
      <c r="B87" s="57" t="s">
        <v>207</v>
      </c>
      <c r="C87" s="57">
        <v>0.40820000000000001</v>
      </c>
      <c r="D87" s="58">
        <v>7.7969689999999994E-2</v>
      </c>
      <c r="E87" s="57">
        <v>119.37000000000002</v>
      </c>
      <c r="F87" s="59">
        <v>1</v>
      </c>
      <c r="G87" s="60">
        <f>gas_parameters[[#This Row],[rad_efficiency]]*gas_parameters[[#This Row],[adjustment]]*1000000000*mol_mass_air/mass_atm/gas_parameters[[#This Row],[mol_mass]]</f>
        <v>3.6848663970095468E-12</v>
      </c>
      <c r="H87" s="56" t="s">
        <v>557</v>
      </c>
      <c r="I87" s="57"/>
    </row>
    <row r="88" spans="1:9" ht="16" x14ac:dyDescent="0.2">
      <c r="A88" s="57" t="s">
        <v>208</v>
      </c>
      <c r="B88" s="57" t="s">
        <v>209</v>
      </c>
      <c r="C88" s="57">
        <v>0.17810000000000001</v>
      </c>
      <c r="D88" s="58">
        <v>8.1147400000000005E-3</v>
      </c>
      <c r="E88" s="57">
        <v>98.960000000000008</v>
      </c>
      <c r="F88" s="59">
        <v>1</v>
      </c>
      <c r="G88" s="60">
        <f>gas_parameters[[#This Row],[rad_efficiency]]*gas_parameters[[#This Row],[adjustment]]*1000000000*mol_mass_air/mass_atm/gas_parameters[[#This Row],[mol_mass]]</f>
        <v>4.6260045468353028E-13</v>
      </c>
      <c r="H88" s="56" t="s">
        <v>557</v>
      </c>
      <c r="I88" s="57"/>
    </row>
    <row r="89" spans="1:9" ht="16" x14ac:dyDescent="0.2">
      <c r="A89" s="57" t="s">
        <v>210</v>
      </c>
      <c r="B89" s="57" t="s">
        <v>211</v>
      </c>
      <c r="C89" s="57">
        <v>0.8</v>
      </c>
      <c r="D89" s="58">
        <v>4.5425400000000003E-3</v>
      </c>
      <c r="E89" s="57">
        <v>174.84</v>
      </c>
      <c r="F89" s="59">
        <v>1</v>
      </c>
      <c r="G89" s="60">
        <f>gas_parameters[[#This Row],[rad_efficiency]]*gas_parameters[[#This Row],[adjustment]]*1000000000*mol_mass_air/mass_atm/gas_parameters[[#This Row],[mol_mass]]</f>
        <v>1.465713523617204E-13</v>
      </c>
      <c r="H89" s="56" t="s">
        <v>557</v>
      </c>
      <c r="I89" s="57"/>
    </row>
    <row r="90" spans="1:9" ht="16" x14ac:dyDescent="0.2">
      <c r="A90" s="57" t="s">
        <v>212</v>
      </c>
      <c r="B90" s="57" t="s">
        <v>213</v>
      </c>
      <c r="C90" s="57">
        <v>0.33700000000000002</v>
      </c>
      <c r="D90" s="58">
        <v>8.5106000000000001E-3</v>
      </c>
      <c r="E90" s="57">
        <v>333.63</v>
      </c>
      <c r="F90" s="59">
        <v>1</v>
      </c>
      <c r="G90" s="60">
        <f>gas_parameters[[#This Row],[rad_efficiency]]*gas_parameters[[#This Row],[adjustment]]*1000000000*mol_mass_air/mass_atm/gas_parameters[[#This Row],[mol_mass]]</f>
        <v>1.4390842368394637E-13</v>
      </c>
      <c r="H90" s="56" t="s">
        <v>557</v>
      </c>
      <c r="I90" s="57"/>
    </row>
    <row r="91" spans="1:9" ht="16" x14ac:dyDescent="0.2">
      <c r="A91" s="57" t="s">
        <v>214</v>
      </c>
      <c r="B91" s="57" t="s">
        <v>215</v>
      </c>
      <c r="C91" s="57">
        <v>5.2</v>
      </c>
      <c r="D91" s="58">
        <v>0.15385498</v>
      </c>
      <c r="E91" s="57">
        <v>210.82</v>
      </c>
      <c r="F91" s="59">
        <v>1</v>
      </c>
      <c r="G91" s="60">
        <f>gas_parameters[[#This Row],[rad_efficiency]]*gas_parameters[[#This Row],[adjustment]]*1000000000*mol_mass_air/mass_atm/gas_parameters[[#This Row],[mol_mass]]</f>
        <v>4.1170949374100302E-12</v>
      </c>
      <c r="H91" s="56" t="s">
        <v>557</v>
      </c>
      <c r="I91" s="57"/>
    </row>
    <row r="92" spans="1:9" ht="16" x14ac:dyDescent="0.2">
      <c r="A92" s="57" t="s">
        <v>216</v>
      </c>
      <c r="B92" s="57" t="s">
        <v>217</v>
      </c>
      <c r="C92" s="57">
        <v>2.9</v>
      </c>
      <c r="D92" s="58">
        <v>0.27151318000000002</v>
      </c>
      <c r="E92" s="57">
        <v>369.61</v>
      </c>
      <c r="F92" s="59">
        <v>1</v>
      </c>
      <c r="G92" s="60">
        <f>gas_parameters[[#This Row],[rad_efficiency]]*gas_parameters[[#This Row],[adjustment]]*1000000000*mol_mass_air/mass_atm/gas_parameters[[#This Row],[mol_mass]]</f>
        <v>4.1441773812743644E-12</v>
      </c>
      <c r="H92" s="56" t="s">
        <v>557</v>
      </c>
      <c r="I92" s="57"/>
    </row>
    <row r="93" spans="1:9" ht="16" x14ac:dyDescent="0.2">
      <c r="A93" s="57" t="s">
        <v>218</v>
      </c>
      <c r="B93" s="57" t="s">
        <v>219</v>
      </c>
      <c r="C93" s="57">
        <v>16</v>
      </c>
      <c r="D93" s="58">
        <v>0.29399913999999999</v>
      </c>
      <c r="E93" s="57">
        <v>245.26000000000002</v>
      </c>
      <c r="F93" s="59">
        <v>1</v>
      </c>
      <c r="G93" s="60">
        <f>gas_parameters[[#This Row],[rad_efficiency]]*gas_parameters[[#This Row],[adjustment]]*1000000000*mol_mass_air/mass_atm/gas_parameters[[#This Row],[mol_mass]]</f>
        <v>6.7625496803726418E-12</v>
      </c>
      <c r="H93" s="56" t="s">
        <v>557</v>
      </c>
      <c r="I93" s="57"/>
    </row>
    <row r="94" spans="1:9" ht="16" x14ac:dyDescent="0.2">
      <c r="A94" s="57" t="s">
        <v>220</v>
      </c>
      <c r="B94" s="57" t="s">
        <v>221</v>
      </c>
      <c r="C94" s="57">
        <v>65</v>
      </c>
      <c r="D94" s="58">
        <v>0.29838467000000002</v>
      </c>
      <c r="E94" s="57">
        <v>228.81</v>
      </c>
      <c r="F94" s="59">
        <v>1</v>
      </c>
      <c r="G94" s="60">
        <f>gas_parameters[[#This Row],[rad_efficiency]]*gas_parameters[[#This Row],[adjustment]]*1000000000*mol_mass_air/mass_atm/gas_parameters[[#This Row],[mol_mass]]</f>
        <v>7.356862484143543E-12</v>
      </c>
      <c r="H94" s="56" t="s">
        <v>557</v>
      </c>
      <c r="I94" s="57"/>
    </row>
    <row r="95" spans="1:9" ht="16" x14ac:dyDescent="0.2">
      <c r="A95" s="57" t="s">
        <v>222</v>
      </c>
      <c r="B95" s="57" t="s">
        <v>223</v>
      </c>
      <c r="C95" s="57">
        <v>3.4</v>
      </c>
      <c r="D95" s="58">
        <v>0.13504694</v>
      </c>
      <c r="E95" s="57">
        <v>242.84000000000003</v>
      </c>
      <c r="F95" s="59">
        <v>1</v>
      </c>
      <c r="G95" s="60">
        <f>gas_parameters[[#This Row],[rad_efficiency]]*gas_parameters[[#This Row],[adjustment]]*1000000000*mol_mass_air/mass_atm/gas_parameters[[#This Row],[mol_mass]]</f>
        <v>3.1372971601318239E-12</v>
      </c>
      <c r="H95" s="56" t="s">
        <v>557</v>
      </c>
      <c r="I95" s="57"/>
    </row>
    <row r="96" spans="1:9" ht="16" x14ac:dyDescent="0.2">
      <c r="A96" s="57" t="s">
        <v>224</v>
      </c>
      <c r="B96" s="57" t="s">
        <v>225</v>
      </c>
      <c r="C96" s="57">
        <v>1</v>
      </c>
      <c r="D96" s="58">
        <v>0.13191496</v>
      </c>
      <c r="E96" s="57">
        <v>277.27999999999997</v>
      </c>
      <c r="F96" s="59">
        <v>1</v>
      </c>
      <c r="G96" s="60">
        <f>gas_parameters[[#This Row],[rad_efficiency]]*gas_parameters[[#This Row],[adjustment]]*1000000000*mol_mass_air/mass_atm/gas_parameters[[#This Row],[mol_mass]]</f>
        <v>2.6839018968634573E-12</v>
      </c>
      <c r="H96" s="56" t="s">
        <v>557</v>
      </c>
      <c r="I96" s="57"/>
    </row>
    <row r="97" spans="1:9" ht="16" x14ac:dyDescent="0.2">
      <c r="A97" s="57" t="s">
        <v>226</v>
      </c>
      <c r="B97" s="57" t="s">
        <v>227</v>
      </c>
      <c r="C97" s="57">
        <v>2.9</v>
      </c>
      <c r="D97" s="58">
        <v>0.18623882999999999</v>
      </c>
      <c r="E97" s="57">
        <v>260.83000000000004</v>
      </c>
      <c r="F97" s="59">
        <v>1</v>
      </c>
      <c r="G97" s="60">
        <f>gas_parameters[[#This Row],[rad_efficiency]]*gas_parameters[[#This Row],[adjustment]]*1000000000*mol_mass_air/mass_atm/gas_parameters[[#This Row],[mol_mass]]</f>
        <v>4.0281332246961892E-12</v>
      </c>
      <c r="H97" s="56" t="s">
        <v>557</v>
      </c>
      <c r="I97" s="57"/>
    </row>
    <row r="98" spans="1:9" ht="16" x14ac:dyDescent="0.2">
      <c r="A98" s="57" t="s">
        <v>228</v>
      </c>
      <c r="B98" s="57" t="s">
        <v>229</v>
      </c>
      <c r="C98" s="57">
        <v>20</v>
      </c>
      <c r="D98" s="58">
        <v>0.31297861999999999</v>
      </c>
      <c r="E98" s="57">
        <v>419.62</v>
      </c>
      <c r="F98" s="59">
        <v>1</v>
      </c>
      <c r="G98" s="60">
        <f>gas_parameters[[#This Row],[rad_efficiency]]*gas_parameters[[#This Row],[adjustment]]*1000000000*mol_mass_air/mass_atm/gas_parameters[[#This Row],[mol_mass]]</f>
        <v>4.207747052097722E-12</v>
      </c>
      <c r="H98" s="56" t="s">
        <v>557</v>
      </c>
      <c r="I98" s="57"/>
    </row>
    <row r="99" spans="1:9" ht="16" x14ac:dyDescent="0.2">
      <c r="A99" s="57" t="s">
        <v>230</v>
      </c>
      <c r="B99" s="57" t="s">
        <v>231</v>
      </c>
      <c r="C99" s="57">
        <v>500</v>
      </c>
      <c r="D99" s="58">
        <v>0.20467908000000001</v>
      </c>
      <c r="E99" s="57">
        <v>57</v>
      </c>
      <c r="F99" s="59">
        <v>1</v>
      </c>
      <c r="G99" s="60">
        <f>gas_parameters[[#This Row],[rad_efficiency]]*gas_parameters[[#This Row],[adjustment]]*1000000000*mol_mass_air/mass_atm/gas_parameters[[#This Row],[mol_mass]]</f>
        <v>2.0257681238264689E-11</v>
      </c>
      <c r="H99" s="56" t="s">
        <v>557</v>
      </c>
      <c r="I99" s="57"/>
    </row>
    <row r="100" spans="1:9" ht="16" x14ac:dyDescent="0.2">
      <c r="A100" s="57" t="s">
        <v>232</v>
      </c>
      <c r="B100" s="57" t="s">
        <v>233</v>
      </c>
      <c r="C100" s="57">
        <v>3200</v>
      </c>
      <c r="D100" s="58">
        <v>0.56696384</v>
      </c>
      <c r="E100" s="57">
        <v>146.06</v>
      </c>
      <c r="F100" s="59">
        <v>1</v>
      </c>
      <c r="G100" s="60">
        <f>gas_parameters[[#This Row],[rad_efficiency]]*gas_parameters[[#This Row],[adjustment]]*1000000000*mol_mass_air/mass_atm/gas_parameters[[#This Row],[mol_mass]]</f>
        <v>2.189854184131787E-11</v>
      </c>
      <c r="H100" s="56" t="s">
        <v>557</v>
      </c>
      <c r="I100" s="57"/>
    </row>
    <row r="101" spans="1:9" ht="16" x14ac:dyDescent="0.2">
      <c r="A101" s="57" t="s">
        <v>234</v>
      </c>
      <c r="B101" s="57" t="s">
        <v>235</v>
      </c>
      <c r="C101" s="57">
        <v>800</v>
      </c>
      <c r="D101" s="58">
        <v>0.59170157000000001</v>
      </c>
      <c r="E101" s="57">
        <v>196.07</v>
      </c>
      <c r="F101" s="59">
        <v>1</v>
      </c>
      <c r="G101" s="60">
        <f>gas_parameters[[#This Row],[rad_efficiency]]*gas_parameters[[#This Row],[adjustment]]*1000000000*mol_mass_air/mass_atm/gas_parameters[[#This Row],[mol_mass]]</f>
        <v>1.7024826915428916E-11</v>
      </c>
      <c r="H101" s="56" t="s">
        <v>557</v>
      </c>
      <c r="I101" s="57"/>
    </row>
    <row r="102" spans="1:9" ht="16" x14ac:dyDescent="0.2">
      <c r="A102" s="57" t="s">
        <v>236</v>
      </c>
      <c r="B102" s="57" t="s">
        <v>237</v>
      </c>
      <c r="C102" s="57">
        <v>36</v>
      </c>
      <c r="D102" s="58">
        <v>0.20119878999999999</v>
      </c>
      <c r="E102" s="57">
        <v>102.06</v>
      </c>
      <c r="F102" s="59">
        <v>1</v>
      </c>
      <c r="G102" s="60">
        <f>gas_parameters[[#This Row],[rad_efficiency]]*gas_parameters[[#This Row],[adjustment]]*1000000000*mol_mass_air/mass_atm/gas_parameters[[#This Row],[mol_mass]]</f>
        <v>1.1121437693186963E-11</v>
      </c>
      <c r="H102" s="56" t="s">
        <v>557</v>
      </c>
      <c r="I102" s="57"/>
    </row>
    <row r="103" spans="1:9" ht="16" x14ac:dyDescent="0.2">
      <c r="A103" s="57" t="s">
        <v>238</v>
      </c>
      <c r="B103" s="57" t="s">
        <v>239</v>
      </c>
      <c r="C103" s="57">
        <v>50000</v>
      </c>
      <c r="D103" s="58">
        <v>9.48933E-2</v>
      </c>
      <c r="E103" s="57">
        <v>88.01</v>
      </c>
      <c r="F103" s="59">
        <v>1</v>
      </c>
      <c r="G103" s="60">
        <f>gas_parameters[[#This Row],[rad_efficiency]]*gas_parameters[[#This Row],[adjustment]]*1000000000*mol_mass_air/mass_atm/gas_parameters[[#This Row],[mol_mass]]</f>
        <v>6.0826756845759872E-12</v>
      </c>
      <c r="H103" s="56" t="s">
        <v>557</v>
      </c>
      <c r="I103" s="57"/>
    </row>
    <row r="104" spans="1:9" ht="16" x14ac:dyDescent="0.2">
      <c r="A104" s="57" t="s">
        <v>240</v>
      </c>
      <c r="B104" s="57" t="s">
        <v>241</v>
      </c>
      <c r="C104" s="57">
        <v>10000</v>
      </c>
      <c r="D104" s="58">
        <v>0.25083328999999999</v>
      </c>
      <c r="E104" s="57">
        <v>138.02000000000001</v>
      </c>
      <c r="F104" s="59">
        <v>1</v>
      </c>
      <c r="G104" s="60">
        <f>gas_parameters[[#This Row],[rad_efficiency]]*gas_parameters[[#This Row],[adjustment]]*1000000000*mol_mass_air/mass_atm/gas_parameters[[#This Row],[mol_mass]]</f>
        <v>1.0252606375229502E-11</v>
      </c>
      <c r="H104" s="56" t="s">
        <v>557</v>
      </c>
      <c r="I104" s="57"/>
    </row>
    <row r="105" spans="1:9" ht="16" x14ac:dyDescent="0.2">
      <c r="A105" s="57" t="s">
        <v>242</v>
      </c>
      <c r="B105" s="57" t="s">
        <v>243</v>
      </c>
      <c r="C105" s="57">
        <v>3000</v>
      </c>
      <c r="D105" s="58">
        <v>0.2280886</v>
      </c>
      <c r="E105" s="57">
        <v>150.03</v>
      </c>
      <c r="F105" s="59">
        <v>1</v>
      </c>
      <c r="G105" s="60">
        <f>gas_parameters[[#This Row],[rad_efficiency]]*gas_parameters[[#This Row],[adjustment]]*1000000000*mol_mass_air/mass_atm/gas_parameters[[#This Row],[mol_mass]]</f>
        <v>8.5766285778000443E-12</v>
      </c>
      <c r="H105" s="56" t="s">
        <v>557</v>
      </c>
      <c r="I105" s="57"/>
    </row>
    <row r="106" spans="1:9" ht="16" x14ac:dyDescent="0.2">
      <c r="A106" s="57" t="s">
        <v>244</v>
      </c>
      <c r="B106" s="57" t="s">
        <v>245</v>
      </c>
      <c r="C106" s="57">
        <v>2600</v>
      </c>
      <c r="D106" s="58">
        <v>0.27730479000000002</v>
      </c>
      <c r="E106" s="57">
        <v>188.03</v>
      </c>
      <c r="F106" s="59">
        <v>1</v>
      </c>
      <c r="G106" s="60">
        <f>gas_parameters[[#This Row],[rad_efficiency]]*gas_parameters[[#This Row],[adjustment]]*1000000000*mol_mass_air/mass_atm/gas_parameters[[#This Row],[mol_mass]]</f>
        <v>8.3199622900902544E-12</v>
      </c>
      <c r="H106" s="56" t="s">
        <v>557</v>
      </c>
      <c r="I106" s="57"/>
    </row>
    <row r="107" spans="1:9" ht="16" x14ac:dyDescent="0.2">
      <c r="A107" s="57" t="s">
        <v>246</v>
      </c>
      <c r="B107" s="57" t="s">
        <v>247</v>
      </c>
      <c r="C107" s="57">
        <v>3200</v>
      </c>
      <c r="D107" s="58">
        <v>0.31526464999999998</v>
      </c>
      <c r="E107" s="57">
        <v>200.04</v>
      </c>
      <c r="F107" s="59">
        <v>1</v>
      </c>
      <c r="G107" s="60">
        <f>gas_parameters[[#This Row],[rad_efficiency]]*gas_parameters[[#This Row],[adjustment]]*1000000000*mol_mass_air/mass_atm/gas_parameters[[#This Row],[mol_mass]]</f>
        <v>8.8909785717922628E-12</v>
      </c>
      <c r="H107" s="56" t="s">
        <v>557</v>
      </c>
      <c r="I107" s="57"/>
    </row>
    <row r="108" spans="1:9" ht="16" x14ac:dyDescent="0.2">
      <c r="A108" s="57" t="s">
        <v>248</v>
      </c>
      <c r="B108" s="57" t="s">
        <v>249</v>
      </c>
      <c r="C108" s="57">
        <v>2600</v>
      </c>
      <c r="D108" s="58">
        <v>0.36298027999999999</v>
      </c>
      <c r="E108" s="57">
        <v>238.04</v>
      </c>
      <c r="F108" s="59">
        <v>1</v>
      </c>
      <c r="G108" s="60">
        <f>gas_parameters[[#This Row],[rad_efficiency]]*gas_parameters[[#This Row],[adjustment]]*1000000000*mol_mass_air/mass_atm/gas_parameters[[#This Row],[mol_mass]]</f>
        <v>8.6024909073343404E-12</v>
      </c>
      <c r="H108" s="56" t="s">
        <v>557</v>
      </c>
      <c r="I108" s="57"/>
    </row>
    <row r="109" spans="1:9" ht="16" x14ac:dyDescent="0.2">
      <c r="A109" s="57" t="s">
        <v>250</v>
      </c>
      <c r="B109" s="57" t="s">
        <v>251</v>
      </c>
      <c r="C109" s="57">
        <v>8.4900000000000003E-2</v>
      </c>
      <c r="D109" s="58">
        <v>7.5548130000000005E-2</v>
      </c>
      <c r="E109" s="57">
        <v>212.05</v>
      </c>
      <c r="F109" s="59">
        <v>1</v>
      </c>
      <c r="G109" s="60">
        <f>gas_parameters[[#This Row],[rad_efficiency]]*gas_parameters[[#This Row],[adjustment]]*1000000000*mol_mass_air/mass_atm/gas_parameters[[#This Row],[mol_mass]]</f>
        <v>2.0099098321495233E-12</v>
      </c>
      <c r="H109" s="56" t="s">
        <v>557</v>
      </c>
      <c r="I109" s="57"/>
    </row>
    <row r="110" spans="1:9" ht="16" x14ac:dyDescent="0.2">
      <c r="A110" s="57" t="s">
        <v>252</v>
      </c>
      <c r="B110" s="57" t="s">
        <v>253</v>
      </c>
      <c r="C110" s="57">
        <v>4100</v>
      </c>
      <c r="D110" s="58">
        <v>0.40512061999999999</v>
      </c>
      <c r="E110" s="57">
        <v>288.05</v>
      </c>
      <c r="F110" s="59">
        <v>1</v>
      </c>
      <c r="G110" s="60">
        <f>gas_parameters[[#This Row],[rad_efficiency]]*gas_parameters[[#This Row],[adjustment]]*1000000000*mol_mass_air/mass_atm/gas_parameters[[#This Row],[mol_mass]]</f>
        <v>7.9342814431769458E-12</v>
      </c>
      <c r="H110" s="56" t="s">
        <v>557</v>
      </c>
      <c r="I110" s="57"/>
    </row>
    <row r="111" spans="1:9" ht="16" x14ac:dyDescent="0.2">
      <c r="A111" s="57" t="s">
        <v>254</v>
      </c>
      <c r="B111" s="57" t="s">
        <v>255</v>
      </c>
      <c r="C111" s="57">
        <v>3100</v>
      </c>
      <c r="D111" s="58">
        <v>0.44186441999999998</v>
      </c>
      <c r="E111" s="57">
        <v>338.06</v>
      </c>
      <c r="F111" s="59">
        <v>1</v>
      </c>
      <c r="G111" s="60">
        <f>gas_parameters[[#This Row],[rad_efficiency]]*gas_parameters[[#This Row],[adjustment]]*1000000000*mol_mass_air/mass_atm/gas_parameters[[#This Row],[mol_mass]]</f>
        <v>7.3737155119452737E-12</v>
      </c>
      <c r="H111" s="56" t="s">
        <v>557</v>
      </c>
      <c r="I111" s="57"/>
    </row>
    <row r="112" spans="1:9" ht="16" x14ac:dyDescent="0.2">
      <c r="A112" s="57" t="s">
        <v>256</v>
      </c>
      <c r="B112" s="57" t="s">
        <v>257</v>
      </c>
      <c r="C112" s="57">
        <v>3000</v>
      </c>
      <c r="D112" s="58">
        <v>0.50171524999999995</v>
      </c>
      <c r="E112" s="57">
        <v>388.07</v>
      </c>
      <c r="F112" s="59">
        <v>1</v>
      </c>
      <c r="G112" s="60">
        <f>gas_parameters[[#This Row],[rad_efficiency]]*gas_parameters[[#This Row],[adjustment]]*1000000000*mol_mass_air/mass_atm/gas_parameters[[#This Row],[mol_mass]]</f>
        <v>7.2935399114486898E-12</v>
      </c>
      <c r="H112" s="56" t="s">
        <v>557</v>
      </c>
      <c r="I112" s="57"/>
    </row>
    <row r="113" spans="1:9" ht="16" x14ac:dyDescent="0.2">
      <c r="A113" s="57" t="s">
        <v>258</v>
      </c>
      <c r="B113" s="57" t="s">
        <v>259</v>
      </c>
      <c r="C113" s="57">
        <v>3000</v>
      </c>
      <c r="D113" s="58">
        <v>0.55174034000000005</v>
      </c>
      <c r="E113" s="57">
        <v>438.08</v>
      </c>
      <c r="F113" s="59">
        <v>1</v>
      </c>
      <c r="G113" s="60">
        <f>gas_parameters[[#This Row],[rad_efficiency]]*gas_parameters[[#This Row],[adjustment]]*1000000000*mol_mass_air/mass_atm/gas_parameters[[#This Row],[mol_mass]]</f>
        <v>7.1051368022015597E-12</v>
      </c>
      <c r="H113" s="56" t="s">
        <v>557</v>
      </c>
      <c r="I113" s="57"/>
    </row>
    <row r="114" spans="1:9" ht="16" x14ac:dyDescent="0.2">
      <c r="A114" s="57" t="s">
        <v>260</v>
      </c>
      <c r="B114" s="57" t="s">
        <v>261</v>
      </c>
      <c r="C114" s="57">
        <v>2000</v>
      </c>
      <c r="D114" s="58">
        <v>0.55338240999999999</v>
      </c>
      <c r="E114" s="57">
        <v>462.1</v>
      </c>
      <c r="F114" s="59">
        <v>1</v>
      </c>
      <c r="G114" s="60">
        <f>gas_parameters[[#This Row],[rad_efficiency]]*gas_parameters[[#This Row],[adjustment]]*1000000000*mol_mass_air/mass_atm/gas_parameters[[#This Row],[mol_mass]]</f>
        <v>6.7558580272908956E-12</v>
      </c>
      <c r="H114" s="56" t="s">
        <v>557</v>
      </c>
      <c r="I114" s="57"/>
    </row>
    <row r="115" spans="1:9" ht="16" x14ac:dyDescent="0.2">
      <c r="A115" s="57" t="s">
        <v>262</v>
      </c>
      <c r="B115" s="57" t="s">
        <v>263</v>
      </c>
      <c r="C115" s="57">
        <v>2000</v>
      </c>
      <c r="D115" s="58">
        <v>0.55731206</v>
      </c>
      <c r="E115" s="57">
        <v>462.1</v>
      </c>
      <c r="F115" s="59">
        <v>1</v>
      </c>
      <c r="G115" s="60">
        <f>gas_parameters[[#This Row],[rad_efficiency]]*gas_parameters[[#This Row],[adjustment]]*1000000000*mol_mass_air/mass_atm/gas_parameters[[#This Row],[mol_mass]]</f>
        <v>6.8038323701995242E-12</v>
      </c>
      <c r="H115" s="56" t="s">
        <v>557</v>
      </c>
      <c r="I115" s="57"/>
    </row>
    <row r="116" spans="1:9" ht="16" x14ac:dyDescent="0.2">
      <c r="A116" s="57" t="s">
        <v>264</v>
      </c>
      <c r="B116" s="57" t="s">
        <v>265</v>
      </c>
      <c r="C116" s="57">
        <v>2000</v>
      </c>
      <c r="D116" s="58">
        <v>0.48427387</v>
      </c>
      <c r="E116" s="57">
        <v>462.1</v>
      </c>
      <c r="F116" s="59">
        <v>1</v>
      </c>
      <c r="G116" s="60">
        <f>gas_parameters[[#This Row],[rad_efficiency]]*gas_parameters[[#This Row],[adjustment]]*1000000000*mol_mass_air/mass_atm/gas_parameters[[#This Row],[mol_mass]]</f>
        <v>5.9121602944458024E-12</v>
      </c>
      <c r="H116" s="56" t="s">
        <v>557</v>
      </c>
      <c r="I116" s="57"/>
    </row>
    <row r="117" spans="1:9" ht="16" x14ac:dyDescent="0.2">
      <c r="A117" s="57" t="s">
        <v>266</v>
      </c>
      <c r="B117" s="57" t="s">
        <v>267</v>
      </c>
      <c r="C117" s="57">
        <v>3.0000000000000001E-3</v>
      </c>
      <c r="D117" s="58">
        <v>1.5737500000000001E-3</v>
      </c>
      <c r="E117" s="57">
        <v>100.02</v>
      </c>
      <c r="F117" s="59">
        <v>1</v>
      </c>
      <c r="G117" s="60">
        <f>gas_parameters[[#This Row],[rad_efficiency]]*gas_parameters[[#This Row],[adjustment]]*1000000000*mol_mass_air/mass_atm/gas_parameters[[#This Row],[mol_mass]]</f>
        <v>8.8764646003654851E-14</v>
      </c>
      <c r="H117" s="56" t="s">
        <v>557</v>
      </c>
      <c r="I117" s="57"/>
    </row>
    <row r="118" spans="1:9" ht="16" x14ac:dyDescent="0.2">
      <c r="A118" s="57" t="s">
        <v>268</v>
      </c>
      <c r="B118" s="57" t="s">
        <v>269</v>
      </c>
      <c r="C118" s="57">
        <v>1.34E-2</v>
      </c>
      <c r="D118" s="58">
        <v>1.2748000000000001E-2</v>
      </c>
      <c r="E118" s="57">
        <v>150.03</v>
      </c>
      <c r="F118" s="59">
        <v>1</v>
      </c>
      <c r="G118" s="60">
        <f>gas_parameters[[#This Row],[rad_efficiency]]*gas_parameters[[#This Row],[adjustment]]*1000000000*mol_mass_air/mass_atm/gas_parameters[[#This Row],[mol_mass]]</f>
        <v>4.7935258978219419E-13</v>
      </c>
      <c r="H118" s="56" t="s">
        <v>557</v>
      </c>
      <c r="I118" s="57"/>
    </row>
    <row r="119" spans="1:9" ht="16" x14ac:dyDescent="0.2">
      <c r="A119" s="57" t="s">
        <v>270</v>
      </c>
      <c r="B119" s="57" t="s">
        <v>271</v>
      </c>
      <c r="C119" s="57">
        <v>3.0000000000000001E-3</v>
      </c>
      <c r="D119" s="58">
        <v>3.1358699999999998E-3</v>
      </c>
      <c r="E119" s="57">
        <v>162.04</v>
      </c>
      <c r="F119" s="59">
        <v>1</v>
      </c>
      <c r="G119" s="60">
        <f>gas_parameters[[#This Row],[rad_efficiency]]*gas_parameters[[#This Row],[adjustment]]*1000000000*mol_mass_air/mass_atm/gas_parameters[[#This Row],[mol_mass]]</f>
        <v>1.0917594213945893E-13</v>
      </c>
      <c r="H119" s="56" t="s">
        <v>557</v>
      </c>
      <c r="I119" s="57"/>
    </row>
    <row r="120" spans="1:9" ht="16" x14ac:dyDescent="0.2">
      <c r="A120" s="57" t="s">
        <v>272</v>
      </c>
      <c r="B120" s="57" t="s">
        <v>273</v>
      </c>
      <c r="C120" s="57">
        <v>1.6400000000000001E-2</v>
      </c>
      <c r="D120" s="58">
        <v>1.8076419999999999E-2</v>
      </c>
      <c r="E120" s="57">
        <v>200.04</v>
      </c>
      <c r="F120" s="59">
        <v>1</v>
      </c>
      <c r="G120" s="60">
        <f>gas_parameters[[#This Row],[rad_efficiency]]*gas_parameters[[#This Row],[adjustment]]*1000000000*mol_mass_air/mass_atm/gas_parameters[[#This Row],[mol_mass]]</f>
        <v>5.097845980344358E-13</v>
      </c>
      <c r="H120" s="56" t="s">
        <v>557</v>
      </c>
      <c r="I120" s="57"/>
    </row>
    <row r="121" spans="1:9" ht="16" x14ac:dyDescent="0.2">
      <c r="A121" s="57" t="s">
        <v>274</v>
      </c>
      <c r="B121" s="57" t="s">
        <v>275</v>
      </c>
      <c r="C121" s="57">
        <v>8.4900000000000003E-2</v>
      </c>
      <c r="D121" s="58">
        <v>6.7520979999999994E-2</v>
      </c>
      <c r="E121" s="57">
        <v>200.04</v>
      </c>
      <c r="F121" s="59">
        <v>1</v>
      </c>
      <c r="G121" s="60">
        <f>gas_parameters[[#This Row],[rad_efficiency]]*gas_parameters[[#This Row],[adjustment]]*1000000000*mol_mass_air/mass_atm/gas_parameters[[#This Row],[mol_mass]]</f>
        <v>1.9042020293947131E-12</v>
      </c>
      <c r="H121" s="56" t="s">
        <v>557</v>
      </c>
      <c r="I121" s="57"/>
    </row>
    <row r="122" spans="1:9" ht="16" x14ac:dyDescent="0.2">
      <c r="A122" s="57" t="s">
        <v>276</v>
      </c>
      <c r="B122" s="57" t="s">
        <v>277</v>
      </c>
      <c r="C122" s="57">
        <v>119</v>
      </c>
      <c r="D122" s="58">
        <v>0.40543683000000003</v>
      </c>
      <c r="E122" s="57">
        <v>136.03</v>
      </c>
      <c r="F122" s="59">
        <v>1</v>
      </c>
      <c r="G122" s="60">
        <f>gas_parameters[[#This Row],[rad_efficiency]]*gas_parameters[[#This Row],[adjustment]]*1000000000*mol_mass_air/mass_atm/gas_parameters[[#This Row],[mol_mass]]</f>
        <v>1.6814332531133994E-11</v>
      </c>
      <c r="H122" s="56" t="s">
        <v>557</v>
      </c>
      <c r="I122" s="57"/>
    </row>
    <row r="123" spans="1:9" ht="16" x14ac:dyDescent="0.2">
      <c r="A123" s="57" t="s">
        <v>278</v>
      </c>
      <c r="B123" s="57" t="s">
        <v>279</v>
      </c>
      <c r="C123" s="57">
        <v>24.4</v>
      </c>
      <c r="D123" s="58">
        <v>0.44494321999999997</v>
      </c>
      <c r="E123" s="57">
        <v>118.03999999999999</v>
      </c>
      <c r="F123" s="59">
        <v>1</v>
      </c>
      <c r="G123" s="60">
        <f>gas_parameters[[#This Row],[rad_efficiency]]*gas_parameters[[#This Row],[adjustment]]*1000000000*mol_mass_air/mass_atm/gas_parameters[[#This Row],[mol_mass]]</f>
        <v>2.1265055725114293E-11</v>
      </c>
      <c r="H123" s="56" t="s">
        <v>557</v>
      </c>
      <c r="I123" s="57"/>
    </row>
    <row r="124" spans="1:9" ht="16" x14ac:dyDescent="0.2">
      <c r="A124" s="57" t="s">
        <v>280</v>
      </c>
      <c r="B124" s="57" t="s">
        <v>281</v>
      </c>
      <c r="C124" s="57">
        <v>4.8</v>
      </c>
      <c r="D124" s="58">
        <v>0.17728397000000001</v>
      </c>
      <c r="E124" s="57">
        <v>100.05</v>
      </c>
      <c r="F124" s="59">
        <v>1</v>
      </c>
      <c r="G124" s="60">
        <f>gas_parameters[[#This Row],[rad_efficiency]]*gas_parameters[[#This Row],[adjustment]]*1000000000*mol_mass_air/mass_atm/gas_parameters[[#This Row],[mol_mass]]</f>
        <v>9.9963972891650444E-12</v>
      </c>
      <c r="H124" s="56" t="s">
        <v>557</v>
      </c>
      <c r="I124" s="57"/>
    </row>
    <row r="125" spans="1:9" ht="16" x14ac:dyDescent="0.2">
      <c r="A125" s="57" t="s">
        <v>282</v>
      </c>
      <c r="B125" s="57" t="s">
        <v>283</v>
      </c>
      <c r="C125" s="57">
        <v>51.6</v>
      </c>
      <c r="D125" s="58">
        <v>0.44172322000000003</v>
      </c>
      <c r="E125" s="57">
        <v>186.04</v>
      </c>
      <c r="F125" s="59">
        <v>1</v>
      </c>
      <c r="G125" s="60">
        <f>gas_parameters[[#This Row],[rad_efficiency]]*gas_parameters[[#This Row],[adjustment]]*1000000000*mol_mass_air/mass_atm/gas_parameters[[#This Row],[mol_mass]]</f>
        <v>1.3394762913966944E-11</v>
      </c>
      <c r="H125" s="56" t="s">
        <v>557</v>
      </c>
      <c r="I125" s="57"/>
    </row>
    <row r="126" spans="1:9" ht="16" x14ac:dyDescent="0.2">
      <c r="A126" s="57" t="s">
        <v>284</v>
      </c>
      <c r="B126" s="57" t="s">
        <v>285</v>
      </c>
      <c r="C126" s="57">
        <v>4.3</v>
      </c>
      <c r="D126" s="58">
        <v>0.40669730999999998</v>
      </c>
      <c r="E126" s="57">
        <v>184.5</v>
      </c>
      <c r="F126" s="59">
        <v>1</v>
      </c>
      <c r="G126" s="60">
        <f>gas_parameters[[#This Row],[rad_efficiency]]*gas_parameters[[#This Row],[adjustment]]*1000000000*mol_mass_air/mass_atm/gas_parameters[[#This Row],[mol_mass]]</f>
        <v>1.2435580463296842E-11</v>
      </c>
      <c r="H126" s="56" t="s">
        <v>557</v>
      </c>
      <c r="I126" s="57"/>
    </row>
    <row r="127" spans="1:9" ht="16" x14ac:dyDescent="0.2">
      <c r="A127" s="57" t="s">
        <v>286</v>
      </c>
      <c r="B127" s="57" t="s">
        <v>287</v>
      </c>
      <c r="C127" s="57">
        <v>3.5</v>
      </c>
      <c r="D127" s="58">
        <v>0.42071066000000001</v>
      </c>
      <c r="E127" s="57">
        <v>184.5</v>
      </c>
      <c r="F127" s="59">
        <v>1</v>
      </c>
      <c r="G127" s="60">
        <f>gas_parameters[[#This Row],[rad_efficiency]]*gas_parameters[[#This Row],[adjustment]]*1000000000*mol_mass_air/mass_atm/gas_parameters[[#This Row],[mol_mass]]</f>
        <v>1.2864066556517723E-11</v>
      </c>
      <c r="H127" s="56" t="s">
        <v>557</v>
      </c>
      <c r="I127" s="57"/>
    </row>
    <row r="128" spans="1:9" ht="16" x14ac:dyDescent="0.2">
      <c r="A128" s="57" t="s">
        <v>288</v>
      </c>
      <c r="B128" s="57" t="s">
        <v>289</v>
      </c>
      <c r="C128" s="57">
        <v>20.8</v>
      </c>
      <c r="D128" s="58">
        <v>0.56173346000000002</v>
      </c>
      <c r="E128" s="57">
        <v>168.05</v>
      </c>
      <c r="F128" s="59">
        <v>1</v>
      </c>
      <c r="G128" s="60">
        <f>gas_parameters[[#This Row],[rad_efficiency]]*gas_parameters[[#This Row],[adjustment]]*1000000000*mol_mass_air/mass_atm/gas_parameters[[#This Row],[mol_mass]]</f>
        <v>1.8857447590899876E-11</v>
      </c>
      <c r="H128" s="56" t="s">
        <v>557</v>
      </c>
      <c r="I128" s="57"/>
    </row>
    <row r="129" spans="1:9" ht="16" x14ac:dyDescent="0.2">
      <c r="A129" s="57" t="s">
        <v>290</v>
      </c>
      <c r="B129" s="57" t="s">
        <v>291</v>
      </c>
      <c r="C129" s="57">
        <v>10.8</v>
      </c>
      <c r="D129" s="58">
        <v>0.4532812</v>
      </c>
      <c r="E129" s="57">
        <v>168.05</v>
      </c>
      <c r="F129" s="59">
        <v>1</v>
      </c>
      <c r="G129" s="60">
        <f>gas_parameters[[#This Row],[rad_efficiency]]*gas_parameters[[#This Row],[adjustment]]*1000000000*mol_mass_air/mass_atm/gas_parameters[[#This Row],[mol_mass]]</f>
        <v>1.5216694538616599E-11</v>
      </c>
      <c r="H129" s="56" t="s">
        <v>557</v>
      </c>
      <c r="I129" s="57"/>
    </row>
    <row r="130" spans="1:9" ht="16" x14ac:dyDescent="0.2">
      <c r="A130" s="57" t="s">
        <v>292</v>
      </c>
      <c r="B130" s="57" t="s">
        <v>293</v>
      </c>
      <c r="C130" s="57">
        <v>7.5</v>
      </c>
      <c r="D130" s="58">
        <v>0.35652719999999999</v>
      </c>
      <c r="E130" s="57">
        <v>168.05</v>
      </c>
      <c r="F130" s="59">
        <v>1</v>
      </c>
      <c r="G130" s="60">
        <f>gas_parameters[[#This Row],[rad_efficiency]]*gas_parameters[[#This Row],[adjustment]]*1000000000*mol_mass_air/mass_atm/gas_parameters[[#This Row],[mol_mass]]</f>
        <v>1.1968653226977575E-11</v>
      </c>
      <c r="H130" s="56" t="s">
        <v>557</v>
      </c>
      <c r="I130" s="57"/>
    </row>
    <row r="131" spans="1:9" ht="16" x14ac:dyDescent="0.2">
      <c r="A131" s="57" t="s">
        <v>294</v>
      </c>
      <c r="B131" s="57" t="s">
        <v>295</v>
      </c>
      <c r="C131" s="57">
        <v>4.9000000000000004</v>
      </c>
      <c r="D131" s="58">
        <v>0.32563089000000001</v>
      </c>
      <c r="E131" s="57">
        <v>150.06</v>
      </c>
      <c r="F131" s="59">
        <v>1</v>
      </c>
      <c r="G131" s="60">
        <f>gas_parameters[[#This Row],[rad_efficiency]]*gas_parameters[[#This Row],[adjustment]]*1000000000*mol_mass_air/mass_atm/gas_parameters[[#This Row],[mol_mass]]</f>
        <v>1.2241983410328032E-11</v>
      </c>
      <c r="H131" s="56" t="s">
        <v>557</v>
      </c>
      <c r="I131" s="57"/>
    </row>
    <row r="132" spans="1:9" ht="16" x14ac:dyDescent="0.2">
      <c r="A132" s="57" t="s">
        <v>296</v>
      </c>
      <c r="B132" s="57" t="s">
        <v>297</v>
      </c>
      <c r="C132" s="57">
        <v>6.6</v>
      </c>
      <c r="D132" s="58">
        <v>0.30591850999999998</v>
      </c>
      <c r="E132" s="57">
        <v>150.06</v>
      </c>
      <c r="F132" s="59">
        <v>1</v>
      </c>
      <c r="G132" s="60">
        <f>gas_parameters[[#This Row],[rad_efficiency]]*gas_parameters[[#This Row],[adjustment]]*1000000000*mol_mass_air/mass_atm/gas_parameters[[#This Row],[mol_mass]]</f>
        <v>1.1500903137083431E-11</v>
      </c>
      <c r="H132" s="56" t="s">
        <v>557</v>
      </c>
      <c r="I132" s="57"/>
    </row>
    <row r="133" spans="1:9" ht="16" x14ac:dyDescent="0.2">
      <c r="A133" s="57" t="s">
        <v>298</v>
      </c>
      <c r="B133" s="57" t="s">
        <v>299</v>
      </c>
      <c r="C133" s="57">
        <v>5.5</v>
      </c>
      <c r="D133" s="58">
        <v>0.36030730999999999</v>
      </c>
      <c r="E133" s="57">
        <v>150.06</v>
      </c>
      <c r="F133" s="59">
        <v>1</v>
      </c>
      <c r="G133" s="60">
        <f>gas_parameters[[#This Row],[rad_efficiency]]*gas_parameters[[#This Row],[adjustment]]*1000000000*mol_mass_air/mass_atm/gas_parameters[[#This Row],[mol_mass]]</f>
        <v>1.3545631717064434E-11</v>
      </c>
      <c r="H133" s="56" t="s">
        <v>557</v>
      </c>
      <c r="I133" s="57"/>
    </row>
    <row r="134" spans="1:9" ht="16" x14ac:dyDescent="0.2">
      <c r="A134" s="57" t="s">
        <v>300</v>
      </c>
      <c r="B134" s="57" t="s">
        <v>301</v>
      </c>
      <c r="C134" s="57">
        <v>0.33</v>
      </c>
      <c r="D134" s="58">
        <v>0.13895973</v>
      </c>
      <c r="E134" s="57">
        <v>150.06</v>
      </c>
      <c r="F134" s="59">
        <v>1</v>
      </c>
      <c r="G134" s="60">
        <f>gas_parameters[[#This Row],[rad_efficiency]]*gas_parameters[[#This Row],[adjustment]]*1000000000*mol_mass_air/mass_atm/gas_parameters[[#This Row],[mol_mass]]</f>
        <v>5.224144150954667E-12</v>
      </c>
      <c r="H134" s="56" t="s">
        <v>557</v>
      </c>
      <c r="I134" s="57"/>
    </row>
    <row r="135" spans="1:9" ht="16" x14ac:dyDescent="0.2">
      <c r="A135" s="57" t="s">
        <v>302</v>
      </c>
      <c r="B135" s="57" t="s">
        <v>303</v>
      </c>
      <c r="C135" s="57">
        <v>2.5</v>
      </c>
      <c r="D135" s="58">
        <v>0.25821105</v>
      </c>
      <c r="E135" s="57">
        <v>132.07</v>
      </c>
      <c r="F135" s="59">
        <v>1</v>
      </c>
      <c r="G135" s="60">
        <f>gas_parameters[[#This Row],[rad_efficiency]]*gas_parameters[[#This Row],[adjustment]]*1000000000*mol_mass_air/mass_atm/gas_parameters[[#This Row],[mol_mass]]</f>
        <v>1.1029651195260087E-11</v>
      </c>
      <c r="H135" s="56" t="s">
        <v>557</v>
      </c>
      <c r="I135" s="57"/>
    </row>
    <row r="136" spans="1:9" ht="16" x14ac:dyDescent="0.2">
      <c r="A136" s="57" t="s">
        <v>304</v>
      </c>
      <c r="B136" s="57" t="s">
        <v>305</v>
      </c>
      <c r="C136" s="57">
        <v>6.3E-2</v>
      </c>
      <c r="D136" s="58">
        <v>3.8996799999999998E-2</v>
      </c>
      <c r="E136" s="57">
        <v>114.08</v>
      </c>
      <c r="F136" s="59">
        <v>1</v>
      </c>
      <c r="G136" s="60">
        <f>gas_parameters[[#This Row],[rad_efficiency]]*gas_parameters[[#This Row],[adjustment]]*1000000000*mol_mass_air/mass_atm/gas_parameters[[#This Row],[mol_mass]]</f>
        <v>1.9284598045292867E-12</v>
      </c>
      <c r="H136" s="56" t="s">
        <v>557</v>
      </c>
      <c r="I136" s="57"/>
    </row>
    <row r="137" spans="1:9" ht="16" x14ac:dyDescent="0.2">
      <c r="A137" s="57" t="s">
        <v>306</v>
      </c>
      <c r="B137" s="57" t="s">
        <v>307</v>
      </c>
      <c r="C137" s="57">
        <v>0.43</v>
      </c>
      <c r="D137" s="58">
        <v>0.12704140999999999</v>
      </c>
      <c r="E137" s="57">
        <v>114.08</v>
      </c>
      <c r="F137" s="59">
        <v>1</v>
      </c>
      <c r="G137" s="60">
        <f>gas_parameters[[#This Row],[rad_efficiency]]*gas_parameters[[#This Row],[adjustment]]*1000000000*mol_mass_air/mass_atm/gas_parameters[[#This Row],[mol_mass]]</f>
        <v>6.2824193958408121E-12</v>
      </c>
      <c r="H137" s="56" t="s">
        <v>557</v>
      </c>
      <c r="I137" s="57"/>
    </row>
    <row r="138" spans="1:9" ht="16" x14ac:dyDescent="0.2">
      <c r="A138" s="57" t="s">
        <v>308</v>
      </c>
      <c r="B138" s="57" t="s">
        <v>309</v>
      </c>
      <c r="C138" s="57">
        <v>3.3000000000000002E-2</v>
      </c>
      <c r="D138" s="58">
        <v>2.188851E-2</v>
      </c>
      <c r="E138" s="57">
        <v>114.08</v>
      </c>
      <c r="F138" s="59">
        <v>1</v>
      </c>
      <c r="G138" s="60">
        <f>gas_parameters[[#This Row],[rad_efficiency]]*gas_parameters[[#This Row],[adjustment]]*1000000000*mol_mass_air/mass_atm/gas_parameters[[#This Row],[mol_mass]]</f>
        <v>1.0824250122070872E-12</v>
      </c>
      <c r="H138" s="56" t="s">
        <v>557</v>
      </c>
      <c r="I138" s="57"/>
    </row>
    <row r="139" spans="1:9" ht="16" x14ac:dyDescent="0.2">
      <c r="A139" s="57" t="s">
        <v>310</v>
      </c>
      <c r="B139" s="57" t="s">
        <v>311</v>
      </c>
      <c r="C139" s="57">
        <v>22.5</v>
      </c>
      <c r="D139" s="58">
        <v>0.52921678999999999</v>
      </c>
      <c r="E139" s="57">
        <v>236.05</v>
      </c>
      <c r="F139" s="59">
        <v>1</v>
      </c>
      <c r="G139" s="60">
        <f>gas_parameters[[#This Row],[rad_efficiency]]*gas_parameters[[#This Row],[adjustment]]*1000000000*mol_mass_air/mass_atm/gas_parameters[[#This Row],[mol_mass]]</f>
        <v>1.2647967529326643E-11</v>
      </c>
      <c r="H139" s="56" t="s">
        <v>557</v>
      </c>
      <c r="I139" s="57"/>
    </row>
    <row r="140" spans="1:9" ht="16" x14ac:dyDescent="0.2">
      <c r="A140" s="57" t="s">
        <v>312</v>
      </c>
      <c r="B140" s="57" t="s">
        <v>313</v>
      </c>
      <c r="C140" s="57">
        <v>21.2</v>
      </c>
      <c r="D140" s="58">
        <v>0.44221820000000001</v>
      </c>
      <c r="E140" s="57">
        <v>218.06</v>
      </c>
      <c r="F140" s="59">
        <v>1</v>
      </c>
      <c r="G140" s="60">
        <f>gas_parameters[[#This Row],[rad_efficiency]]*gas_parameters[[#This Row],[adjustment]]*1000000000*mol_mass_air/mass_atm/gas_parameters[[#This Row],[mol_mass]]</f>
        <v>1.1440677336227116E-11</v>
      </c>
      <c r="H140" s="56" t="s">
        <v>557</v>
      </c>
      <c r="I140" s="57"/>
    </row>
    <row r="141" spans="1:9" ht="16" x14ac:dyDescent="0.2">
      <c r="A141" s="57" t="s">
        <v>314</v>
      </c>
      <c r="B141" s="57" t="s">
        <v>315</v>
      </c>
      <c r="C141" s="57">
        <v>7.5</v>
      </c>
      <c r="D141" s="58">
        <v>0.43931344</v>
      </c>
      <c r="E141" s="57">
        <v>218.06</v>
      </c>
      <c r="F141" s="59">
        <v>1</v>
      </c>
      <c r="G141" s="60">
        <f>gas_parameters[[#This Row],[rad_efficiency]]*gas_parameters[[#This Row],[adjustment]]*1000000000*mol_mass_air/mass_atm/gas_parameters[[#This Row],[mol_mass]]</f>
        <v>1.1365527959970826E-11</v>
      </c>
      <c r="H141" s="56" t="s">
        <v>557</v>
      </c>
      <c r="I141" s="57"/>
    </row>
    <row r="142" spans="1:9" ht="16" x14ac:dyDescent="0.2">
      <c r="A142" s="57" t="s">
        <v>316</v>
      </c>
      <c r="B142" s="57" t="s">
        <v>317</v>
      </c>
      <c r="C142" s="57">
        <v>2.2000000000000002</v>
      </c>
      <c r="D142" s="58">
        <v>0.31963551000000001</v>
      </c>
      <c r="E142" s="57">
        <v>200.07</v>
      </c>
      <c r="F142" s="59">
        <v>1</v>
      </c>
      <c r="G142" s="60">
        <f>gas_parameters[[#This Row],[rad_efficiency]]*gas_parameters[[#This Row],[adjustment]]*1000000000*mol_mass_air/mass_atm/gas_parameters[[#This Row],[mol_mass]]</f>
        <v>9.012892306414518E-12</v>
      </c>
      <c r="H142" s="56" t="s">
        <v>557</v>
      </c>
      <c r="I142" s="57"/>
    </row>
    <row r="143" spans="1:9" ht="16" x14ac:dyDescent="0.2">
      <c r="A143" s="57" t="s">
        <v>318</v>
      </c>
      <c r="B143" s="57" t="s">
        <v>319</v>
      </c>
      <c r="C143" s="57">
        <v>5</v>
      </c>
      <c r="D143" s="58">
        <v>0.34503264</v>
      </c>
      <c r="E143" s="57">
        <v>200.07</v>
      </c>
      <c r="F143" s="59">
        <v>1</v>
      </c>
      <c r="G143" s="60">
        <f>gas_parameters[[#This Row],[rad_efficiency]]*gas_parameters[[#This Row],[adjustment]]*1000000000*mol_mass_air/mass_atm/gas_parameters[[#This Row],[mol_mass]]</f>
        <v>9.7290254969414702E-12</v>
      </c>
      <c r="H143" s="56" t="s">
        <v>557</v>
      </c>
      <c r="I143" s="57"/>
    </row>
    <row r="144" spans="1:9" ht="16" x14ac:dyDescent="0.2">
      <c r="A144" s="57" t="s">
        <v>320</v>
      </c>
      <c r="B144" s="57" t="s">
        <v>321</v>
      </c>
      <c r="C144" s="57">
        <v>6.6</v>
      </c>
      <c r="D144" s="58">
        <v>0.42067809</v>
      </c>
      <c r="E144" s="57">
        <v>200.07</v>
      </c>
      <c r="F144" s="59">
        <v>1</v>
      </c>
      <c r="G144" s="60">
        <f>gas_parameters[[#This Row],[rad_efficiency]]*gas_parameters[[#This Row],[adjustment]]*1000000000*mol_mass_air/mass_atm/gas_parameters[[#This Row],[mol_mass]]</f>
        <v>1.1862030976590035E-11</v>
      </c>
      <c r="H144" s="56" t="s">
        <v>557</v>
      </c>
      <c r="I144" s="57"/>
    </row>
    <row r="145" spans="1:9" ht="16" x14ac:dyDescent="0.2">
      <c r="A145" s="57" t="s">
        <v>322</v>
      </c>
      <c r="B145" s="57" t="s">
        <v>323</v>
      </c>
      <c r="C145" s="57">
        <v>6</v>
      </c>
      <c r="D145" s="58">
        <v>0.48198642000000003</v>
      </c>
      <c r="E145" s="57">
        <v>200.07</v>
      </c>
      <c r="F145" s="59">
        <v>1</v>
      </c>
      <c r="G145" s="60">
        <f>gas_parameters[[#This Row],[rad_efficiency]]*gas_parameters[[#This Row],[adjustment]]*1000000000*mol_mass_air/mass_atm/gas_parameters[[#This Row],[mol_mass]]</f>
        <v>1.3590766860084716E-11</v>
      </c>
      <c r="H145" s="56" t="s">
        <v>557</v>
      </c>
      <c r="I145" s="57"/>
    </row>
    <row r="146" spans="1:9" ht="16" x14ac:dyDescent="0.2">
      <c r="A146" s="57" t="s">
        <v>324</v>
      </c>
      <c r="B146" s="57" t="s">
        <v>325</v>
      </c>
      <c r="C146" s="57">
        <v>3.7</v>
      </c>
      <c r="D146" s="58">
        <v>0.31943480000000002</v>
      </c>
      <c r="E146" s="57">
        <v>200.07</v>
      </c>
      <c r="F146" s="59">
        <v>1</v>
      </c>
      <c r="G146" s="60">
        <f>gas_parameters[[#This Row],[rad_efficiency]]*gas_parameters[[#This Row],[adjustment]]*1000000000*mol_mass_air/mass_atm/gas_parameters[[#This Row],[mol_mass]]</f>
        <v>9.0072328050192562E-12</v>
      </c>
      <c r="H146" s="56" t="s">
        <v>557</v>
      </c>
      <c r="I146" s="57"/>
    </row>
    <row r="147" spans="1:9" ht="16" x14ac:dyDescent="0.2">
      <c r="A147" s="57" t="s">
        <v>326</v>
      </c>
      <c r="B147" s="57" t="s">
        <v>327</v>
      </c>
      <c r="C147" s="57">
        <v>3.8</v>
      </c>
      <c r="D147" s="58">
        <v>0.30133975000000002</v>
      </c>
      <c r="E147" s="57">
        <v>182.07999999999998</v>
      </c>
      <c r="F147" s="59">
        <v>1</v>
      </c>
      <c r="G147" s="60">
        <f>gas_parameters[[#This Row],[rad_efficiency]]*gas_parameters[[#This Row],[adjustment]]*1000000000*mol_mass_air/mass_atm/gas_parameters[[#This Row],[mol_mass]]</f>
        <v>9.3365260105542282E-12</v>
      </c>
      <c r="H147" s="56" t="s">
        <v>557</v>
      </c>
      <c r="I147" s="57"/>
    </row>
    <row r="148" spans="1:9" ht="16" x14ac:dyDescent="0.2">
      <c r="A148" s="57" t="s">
        <v>328</v>
      </c>
      <c r="B148" s="57" t="s">
        <v>329</v>
      </c>
      <c r="C148" s="57">
        <v>0.28770000000000001</v>
      </c>
      <c r="D148" s="58">
        <v>0.17239957</v>
      </c>
      <c r="E148" s="57">
        <v>182.07999999999998</v>
      </c>
      <c r="F148" s="59">
        <v>1</v>
      </c>
      <c r="G148" s="60">
        <f>gas_parameters[[#This Row],[rad_efficiency]]*gas_parameters[[#This Row],[adjustment]]*1000000000*mol_mass_air/mass_atm/gas_parameters[[#This Row],[mol_mass]]</f>
        <v>5.3415225489281261E-12</v>
      </c>
      <c r="H148" s="56" t="s">
        <v>557</v>
      </c>
      <c r="I148" s="57"/>
    </row>
    <row r="149" spans="1:9" ht="16" x14ac:dyDescent="0.2">
      <c r="A149" s="57" t="s">
        <v>330</v>
      </c>
      <c r="B149" s="57" t="s">
        <v>331</v>
      </c>
      <c r="C149" s="57">
        <v>5.7</v>
      </c>
      <c r="D149" s="58">
        <v>0.37333024999999997</v>
      </c>
      <c r="E149" s="57">
        <v>182.07999999999998</v>
      </c>
      <c r="F149" s="59">
        <v>1</v>
      </c>
      <c r="G149" s="60">
        <f>gas_parameters[[#This Row],[rad_efficiency]]*gas_parameters[[#This Row],[adjustment]]*1000000000*mol_mass_air/mass_atm/gas_parameters[[#This Row],[mol_mass]]</f>
        <v>1.1567035512745042E-11</v>
      </c>
      <c r="H149" s="56" t="s">
        <v>557</v>
      </c>
      <c r="I149" s="57"/>
    </row>
    <row r="150" spans="1:9" ht="16" x14ac:dyDescent="0.2">
      <c r="A150" s="57" t="s">
        <v>332</v>
      </c>
      <c r="B150" s="57" t="s">
        <v>333</v>
      </c>
      <c r="C150" s="57">
        <v>3.5</v>
      </c>
      <c r="D150" s="58">
        <v>0.37738701000000002</v>
      </c>
      <c r="E150" s="57">
        <v>182.07999999999998</v>
      </c>
      <c r="F150" s="59">
        <v>1</v>
      </c>
      <c r="G150" s="60">
        <f>gas_parameters[[#This Row],[rad_efficiency]]*gas_parameters[[#This Row],[adjustment]]*1000000000*mol_mass_air/mass_atm/gas_parameters[[#This Row],[mol_mass]]</f>
        <v>1.1692727676684833E-11</v>
      </c>
      <c r="H150" s="56" t="s">
        <v>557</v>
      </c>
      <c r="I150" s="57"/>
    </row>
    <row r="151" spans="1:9" ht="16" x14ac:dyDescent="0.2">
      <c r="A151" s="57" t="s">
        <v>334</v>
      </c>
      <c r="B151" s="57" t="s">
        <v>335</v>
      </c>
      <c r="C151" s="57">
        <v>3.8</v>
      </c>
      <c r="D151" s="58">
        <v>0.32153732000000002</v>
      </c>
      <c r="E151" s="57">
        <v>182.07999999999998</v>
      </c>
      <c r="F151" s="59">
        <v>1</v>
      </c>
      <c r="G151" s="60">
        <f>gas_parameters[[#This Row],[rad_efficiency]]*gas_parameters[[#This Row],[adjustment]]*1000000000*mol_mass_air/mass_atm/gas_parameters[[#This Row],[mol_mass]]</f>
        <v>9.9623151328156935E-12</v>
      </c>
      <c r="H151" s="56" t="s">
        <v>557</v>
      </c>
      <c r="I151" s="57"/>
    </row>
    <row r="152" spans="1:9" ht="16" x14ac:dyDescent="0.2">
      <c r="A152" s="57" t="s">
        <v>336</v>
      </c>
      <c r="B152" s="57" t="s">
        <v>337</v>
      </c>
      <c r="C152" s="57">
        <v>0.26600000000000001</v>
      </c>
      <c r="D152" s="58">
        <v>0.15110135</v>
      </c>
      <c r="E152" s="57">
        <v>182.07999999999998</v>
      </c>
      <c r="F152" s="59">
        <v>1</v>
      </c>
      <c r="G152" s="60">
        <f>gas_parameters[[#This Row],[rad_efficiency]]*gas_parameters[[#This Row],[adjustment]]*1000000000*mol_mass_air/mass_atm/gas_parameters[[#This Row],[mol_mass]]</f>
        <v>4.6816315620652704E-12</v>
      </c>
      <c r="H152" s="56" t="s">
        <v>557</v>
      </c>
      <c r="I152" s="57"/>
    </row>
    <row r="153" spans="1:9" ht="16" x14ac:dyDescent="0.2">
      <c r="A153" s="57" t="s">
        <v>338</v>
      </c>
      <c r="B153" s="57" t="s">
        <v>339</v>
      </c>
      <c r="C153" s="57">
        <v>5.2999999999999999E-2</v>
      </c>
      <c r="D153" s="58">
        <v>4.6690830000000003E-2</v>
      </c>
      <c r="E153" s="57">
        <v>164.09</v>
      </c>
      <c r="F153" s="59">
        <v>1</v>
      </c>
      <c r="G153" s="60">
        <f>gas_parameters[[#This Row],[rad_efficiency]]*gas_parameters[[#This Row],[adjustment]]*1000000000*mol_mass_air/mass_atm/gas_parameters[[#This Row],[mol_mass]]</f>
        <v>1.6052423605330369E-12</v>
      </c>
      <c r="H153" s="56" t="s">
        <v>557</v>
      </c>
      <c r="I153" s="57"/>
    </row>
    <row r="154" spans="1:9" ht="16" x14ac:dyDescent="0.2">
      <c r="A154" s="57" t="s">
        <v>340</v>
      </c>
      <c r="B154" s="57" t="s">
        <v>341</v>
      </c>
      <c r="C154" s="57">
        <v>0.59</v>
      </c>
      <c r="D154" s="58">
        <v>0.26393225999999997</v>
      </c>
      <c r="E154" s="57">
        <v>164.09</v>
      </c>
      <c r="F154" s="59">
        <v>1</v>
      </c>
      <c r="G154" s="60">
        <f>gas_parameters[[#This Row],[rad_efficiency]]*gas_parameters[[#This Row],[adjustment]]*1000000000*mol_mass_air/mass_atm/gas_parameters[[#This Row],[mol_mass]]</f>
        <v>9.0740568129377688E-12</v>
      </c>
      <c r="H154" s="56" t="s">
        <v>557</v>
      </c>
      <c r="I154" s="57"/>
    </row>
    <row r="155" spans="1:9" ht="16" x14ac:dyDescent="0.2">
      <c r="A155" s="57" t="s">
        <v>342</v>
      </c>
      <c r="B155" s="57" t="s">
        <v>343</v>
      </c>
      <c r="C155" s="57">
        <v>5</v>
      </c>
      <c r="D155" s="58">
        <v>0.29786601000000001</v>
      </c>
      <c r="E155" s="57">
        <v>146.1</v>
      </c>
      <c r="F155" s="59">
        <v>1</v>
      </c>
      <c r="G155" s="60">
        <f>gas_parameters[[#This Row],[rad_efficiency]]*gas_parameters[[#This Row],[adjustment]]*1000000000*mol_mass_air/mass_atm/gas_parameters[[#This Row],[mol_mass]]</f>
        <v>1.1501695468295003E-11</v>
      </c>
      <c r="H155" s="56" t="s">
        <v>557</v>
      </c>
      <c r="I155" s="57"/>
    </row>
    <row r="156" spans="1:9" ht="16" x14ac:dyDescent="0.2">
      <c r="A156" s="57" t="s">
        <v>344</v>
      </c>
      <c r="B156" s="57" t="s">
        <v>345</v>
      </c>
      <c r="C156" s="57">
        <v>1.0999999999999999E-2</v>
      </c>
      <c r="D156" s="58">
        <v>5.1607299999999997E-3</v>
      </c>
      <c r="E156" s="57">
        <v>128.11000000000001</v>
      </c>
      <c r="F156" s="59">
        <v>1</v>
      </c>
      <c r="G156" s="60">
        <f>gas_parameters[[#This Row],[rad_efficiency]]*gas_parameters[[#This Row],[adjustment]]*1000000000*mol_mass_air/mass_atm/gas_parameters[[#This Row],[mol_mass]]</f>
        <v>2.2725803096996272E-13</v>
      </c>
      <c r="H156" s="56" t="s">
        <v>557</v>
      </c>
      <c r="I156" s="57"/>
    </row>
    <row r="157" spans="1:9" ht="16" x14ac:dyDescent="0.2">
      <c r="A157" s="57" t="s">
        <v>346</v>
      </c>
      <c r="B157" s="57" t="s">
        <v>347</v>
      </c>
      <c r="C157" s="57">
        <v>0.3</v>
      </c>
      <c r="D157" s="58">
        <v>0.16021837999999999</v>
      </c>
      <c r="E157" s="57">
        <v>230.07</v>
      </c>
      <c r="F157" s="59">
        <v>1</v>
      </c>
      <c r="G157" s="60">
        <f>gas_parameters[[#This Row],[rad_efficiency]]*gas_parameters[[#This Row],[adjustment]]*1000000000*mol_mass_air/mass_atm/gas_parameters[[#This Row],[mol_mass]]</f>
        <v>3.9286512357269862E-12</v>
      </c>
      <c r="H157" s="56" t="s">
        <v>557</v>
      </c>
      <c r="I157" s="57"/>
    </row>
    <row r="158" spans="1:9" ht="16" x14ac:dyDescent="0.2">
      <c r="A158" s="57" t="s">
        <v>348</v>
      </c>
      <c r="B158" s="57" t="s">
        <v>349</v>
      </c>
      <c r="C158" s="57">
        <v>13.5</v>
      </c>
      <c r="D158" s="58">
        <v>1.01829159</v>
      </c>
      <c r="E158" s="57">
        <v>300.07</v>
      </c>
      <c r="F158" s="59">
        <v>1</v>
      </c>
      <c r="G158" s="60">
        <f>gas_parameters[[#This Row],[rad_efficiency]]*gas_parameters[[#This Row],[adjustment]]*1000000000*mol_mass_air/mass_atm/gas_parameters[[#This Row],[mol_mass]]</f>
        <v>1.914435377805053E-11</v>
      </c>
      <c r="H158" s="56" t="s">
        <v>557</v>
      </c>
      <c r="I158" s="57"/>
    </row>
    <row r="159" spans="1:9" ht="16" x14ac:dyDescent="0.2">
      <c r="A159" s="57" t="s">
        <v>350</v>
      </c>
      <c r="B159" s="57" t="s">
        <v>351</v>
      </c>
      <c r="C159" s="57">
        <v>4.7</v>
      </c>
      <c r="D159" s="58">
        <v>0.36401800000000001</v>
      </c>
      <c r="E159" s="57">
        <v>250.07999999999998</v>
      </c>
      <c r="F159" s="59">
        <v>1</v>
      </c>
      <c r="G159" s="60">
        <f>gas_parameters[[#This Row],[rad_efficiency]]*gas_parameters[[#This Row],[adjustment]]*1000000000*mol_mass_air/mass_atm/gas_parameters[[#This Row],[mol_mass]]</f>
        <v>8.2117369894508035E-12</v>
      </c>
      <c r="H159" s="56" t="s">
        <v>557</v>
      </c>
      <c r="I159" s="57"/>
    </row>
    <row r="160" spans="1:9" ht="16" x14ac:dyDescent="0.2">
      <c r="A160" s="57" t="s">
        <v>352</v>
      </c>
      <c r="B160" s="57" t="s">
        <v>353</v>
      </c>
      <c r="C160" s="57">
        <v>4.7</v>
      </c>
      <c r="D160" s="58">
        <v>0.42014375999999998</v>
      </c>
      <c r="E160" s="57">
        <v>250.07999999999998</v>
      </c>
      <c r="F160" s="59">
        <v>1</v>
      </c>
      <c r="G160" s="60">
        <f>gas_parameters[[#This Row],[rad_efficiency]]*gas_parameters[[#This Row],[adjustment]]*1000000000*mol_mass_air/mass_atm/gas_parameters[[#This Row],[mol_mass]]</f>
        <v>9.477855641421417E-12</v>
      </c>
      <c r="H160" s="56" t="s">
        <v>557</v>
      </c>
      <c r="I160" s="57"/>
    </row>
    <row r="161" spans="1:9" ht="16" x14ac:dyDescent="0.2">
      <c r="A161" s="57" t="s">
        <v>354</v>
      </c>
      <c r="B161" s="57" t="s">
        <v>355</v>
      </c>
      <c r="C161" s="57">
        <v>4.7</v>
      </c>
      <c r="D161" s="58">
        <v>0.35205712</v>
      </c>
      <c r="E161" s="57">
        <v>250.07999999999998</v>
      </c>
      <c r="F161" s="59">
        <v>1</v>
      </c>
      <c r="G161" s="60">
        <f>gas_parameters[[#This Row],[rad_efficiency]]*gas_parameters[[#This Row],[adjustment]]*1000000000*mol_mass_air/mass_atm/gas_parameters[[#This Row],[mol_mass]]</f>
        <v>7.941916264315283E-12</v>
      </c>
      <c r="H161" s="56" t="s">
        <v>557</v>
      </c>
      <c r="I161" s="57"/>
    </row>
    <row r="162" spans="1:9" ht="16" x14ac:dyDescent="0.2">
      <c r="A162" s="57" t="s">
        <v>356</v>
      </c>
      <c r="B162" s="57" t="s">
        <v>357</v>
      </c>
      <c r="C162" s="57">
        <v>0.8</v>
      </c>
      <c r="D162" s="58">
        <v>0.30496107</v>
      </c>
      <c r="E162" s="57">
        <v>264.11</v>
      </c>
      <c r="F162" s="59">
        <v>1</v>
      </c>
      <c r="G162" s="60">
        <f>gas_parameters[[#This Row],[rad_efficiency]]*gas_parameters[[#This Row],[adjustment]]*1000000000*mol_mass_air/mass_atm/gas_parameters[[#This Row],[mol_mass]]</f>
        <v>6.5140440347680477E-12</v>
      </c>
      <c r="H162" s="56" t="s">
        <v>557</v>
      </c>
      <c r="I162" s="57"/>
    </row>
    <row r="163" spans="1:9" ht="16" x14ac:dyDescent="0.2">
      <c r="A163" s="57" t="s">
        <v>358</v>
      </c>
      <c r="B163" s="57" t="s">
        <v>359</v>
      </c>
      <c r="C163" s="57">
        <v>0.8</v>
      </c>
      <c r="D163" s="58">
        <v>0.34662959999999998</v>
      </c>
      <c r="E163" s="57">
        <v>264.11</v>
      </c>
      <c r="F163" s="59">
        <v>1</v>
      </c>
      <c r="G163" s="60">
        <f>gas_parameters[[#This Row],[rad_efficiency]]*gas_parameters[[#This Row],[adjustment]]*1000000000*mol_mass_air/mass_atm/gas_parameters[[#This Row],[mol_mass]]</f>
        <v>7.4040941624254998E-12</v>
      </c>
      <c r="H163" s="56" t="s">
        <v>557</v>
      </c>
      <c r="I163" s="57"/>
    </row>
    <row r="164" spans="1:9" ht="16" x14ac:dyDescent="0.2">
      <c r="A164" s="57" t="s">
        <v>360</v>
      </c>
      <c r="B164" s="57" t="s">
        <v>361</v>
      </c>
      <c r="C164" s="57">
        <v>0.8</v>
      </c>
      <c r="D164" s="58">
        <v>0.23766102</v>
      </c>
      <c r="E164" s="57">
        <v>264.11</v>
      </c>
      <c r="F164" s="59">
        <v>1</v>
      </c>
      <c r="G164" s="60">
        <f>gas_parameters[[#This Row],[rad_efficiency]]*gas_parameters[[#This Row],[adjustment]]*1000000000*mol_mass_air/mass_atm/gas_parameters[[#This Row],[mol_mass]]</f>
        <v>5.0764982875613918E-12</v>
      </c>
      <c r="H164" s="56" t="s">
        <v>557</v>
      </c>
      <c r="I164" s="57"/>
    </row>
    <row r="165" spans="1:9" ht="16" x14ac:dyDescent="0.2">
      <c r="A165" s="57" t="s">
        <v>362</v>
      </c>
      <c r="B165" s="57" t="s">
        <v>363</v>
      </c>
      <c r="C165" s="57">
        <v>25</v>
      </c>
      <c r="D165" s="58">
        <v>0.65254782</v>
      </c>
      <c r="E165" s="57">
        <v>184.05</v>
      </c>
      <c r="F165" s="59">
        <v>1</v>
      </c>
      <c r="G165" s="60">
        <f>gas_parameters[[#This Row],[rad_efficiency]]*gas_parameters[[#This Row],[adjustment]]*1000000000*mol_mass_air/mass_atm/gas_parameters[[#This Row],[mol_mass]]</f>
        <v>2.000173430028238E-11</v>
      </c>
      <c r="H165" s="56" t="s">
        <v>557</v>
      </c>
      <c r="I165" s="57"/>
    </row>
    <row r="166" spans="1:9" ht="16" x14ac:dyDescent="0.2">
      <c r="A166" s="57" t="s">
        <v>364</v>
      </c>
      <c r="B166" s="57" t="s">
        <v>365</v>
      </c>
      <c r="C166" s="57">
        <v>12.9</v>
      </c>
      <c r="D166" s="58">
        <v>0.85814069999999998</v>
      </c>
      <c r="E166" s="57">
        <v>234.06</v>
      </c>
      <c r="F166" s="59">
        <v>1</v>
      </c>
      <c r="G166" s="60">
        <f>gas_parameters[[#This Row],[rad_efficiency]]*gas_parameters[[#This Row],[adjustment]]*1000000000*mol_mass_air/mass_atm/gas_parameters[[#This Row],[mol_mass]]</f>
        <v>2.0683423866434238E-11</v>
      </c>
      <c r="H166" s="56" t="s">
        <v>557</v>
      </c>
      <c r="I166" s="57"/>
    </row>
    <row r="167" spans="1:9" ht="16" x14ac:dyDescent="0.2">
      <c r="A167" s="57" t="s">
        <v>366</v>
      </c>
      <c r="B167" s="57" t="s">
        <v>367</v>
      </c>
      <c r="C167" s="57">
        <v>1.9</v>
      </c>
      <c r="D167" s="58">
        <v>0.26141292999999999</v>
      </c>
      <c r="E167" s="57">
        <v>168.05</v>
      </c>
      <c r="F167" s="59">
        <v>1</v>
      </c>
      <c r="G167" s="60">
        <f>gas_parameters[[#This Row],[rad_efficiency]]*gas_parameters[[#This Row],[adjustment]]*1000000000*mol_mass_air/mass_atm/gas_parameters[[#This Row],[mol_mass]]</f>
        <v>8.7756578129751746E-12</v>
      </c>
      <c r="H167" s="56" t="s">
        <v>557</v>
      </c>
      <c r="I167" s="57"/>
    </row>
    <row r="168" spans="1:9" ht="16" x14ac:dyDescent="0.2">
      <c r="A168" s="57" t="s">
        <v>368</v>
      </c>
      <c r="B168" s="57" t="s">
        <v>369</v>
      </c>
      <c r="C168" s="57">
        <v>26</v>
      </c>
      <c r="D168" s="58">
        <v>1.1496798500000001</v>
      </c>
      <c r="E168" s="57">
        <v>350.08</v>
      </c>
      <c r="F168" s="59">
        <v>1</v>
      </c>
      <c r="G168" s="60">
        <f>gas_parameters[[#This Row],[rad_efficiency]]*gas_parameters[[#This Row],[adjustment]]*1000000000*mol_mass_air/mass_atm/gas_parameters[[#This Row],[mol_mass]]</f>
        <v>1.852681444745285E-11</v>
      </c>
      <c r="H168" s="56" t="s">
        <v>557</v>
      </c>
      <c r="I168" s="57"/>
    </row>
    <row r="169" spans="1:9" ht="16" x14ac:dyDescent="0.2">
      <c r="A169" s="57" t="s">
        <v>370</v>
      </c>
      <c r="B169" s="57" t="s">
        <v>371</v>
      </c>
      <c r="C169" s="57">
        <v>26</v>
      </c>
      <c r="D169" s="58">
        <v>1.4290413099999999</v>
      </c>
      <c r="E169" s="57">
        <v>466.1</v>
      </c>
      <c r="F169" s="59">
        <v>1</v>
      </c>
      <c r="G169" s="60">
        <f>gas_parameters[[#This Row],[rad_efficiency]]*gas_parameters[[#This Row],[adjustment]]*1000000000*mol_mass_air/mass_atm/gas_parameters[[#This Row],[mol_mass]]</f>
        <v>1.7296443515422776E-11</v>
      </c>
      <c r="H169" s="56" t="s">
        <v>557</v>
      </c>
      <c r="I169" s="57"/>
    </row>
    <row r="170" spans="1:9" ht="16" x14ac:dyDescent="0.2">
      <c r="A170" s="57" t="s">
        <v>372</v>
      </c>
      <c r="B170" s="57" t="s">
        <v>373</v>
      </c>
      <c r="C170" s="57">
        <v>25</v>
      </c>
      <c r="D170" s="58">
        <v>0.92048156999999997</v>
      </c>
      <c r="E170" s="57">
        <v>250.06</v>
      </c>
      <c r="F170" s="59">
        <v>1</v>
      </c>
      <c r="G170" s="60">
        <f>gas_parameters[[#This Row],[rad_efficiency]]*gas_parameters[[#This Row],[adjustment]]*1000000000*mol_mass_air/mass_atm/gas_parameters[[#This Row],[mol_mass]]</f>
        <v>2.0766437680521404E-11</v>
      </c>
      <c r="H170" s="56" t="s">
        <v>557</v>
      </c>
      <c r="I170" s="57"/>
    </row>
    <row r="171" spans="1:9" ht="16" x14ac:dyDescent="0.2">
      <c r="A171" s="57" t="s">
        <v>374</v>
      </c>
      <c r="B171" s="57" t="s">
        <v>375</v>
      </c>
      <c r="C171" s="57">
        <v>13.5</v>
      </c>
      <c r="D171" s="58">
        <v>1.7148127900000001</v>
      </c>
      <c r="E171" s="57">
        <v>366.08</v>
      </c>
      <c r="F171" s="59">
        <v>1</v>
      </c>
      <c r="G171" s="60">
        <f>gas_parameters[[#This Row],[rad_efficiency]]*gas_parameters[[#This Row],[adjustment]]*1000000000*mol_mass_air/mass_atm/gas_parameters[[#This Row],[mol_mass]]</f>
        <v>2.6426025139440627E-11</v>
      </c>
      <c r="H171" s="56" t="s">
        <v>557</v>
      </c>
      <c r="I171" s="57"/>
    </row>
    <row r="172" spans="1:9" ht="16" x14ac:dyDescent="0.2">
      <c r="A172" s="57" t="s">
        <v>376</v>
      </c>
      <c r="B172" s="57" t="s">
        <v>377</v>
      </c>
      <c r="C172" s="57">
        <v>25</v>
      </c>
      <c r="D172" s="58">
        <v>1.6517331500000001</v>
      </c>
      <c r="E172" s="57">
        <v>316.07</v>
      </c>
      <c r="F172" s="59">
        <v>1</v>
      </c>
      <c r="G172" s="60">
        <f>gas_parameters[[#This Row],[rad_efficiency]]*gas_parameters[[#This Row],[adjustment]]*1000000000*mol_mass_air/mass_atm/gas_parameters[[#This Row],[mol_mass]]</f>
        <v>2.9481375420260171E-11</v>
      </c>
      <c r="H172" s="56" t="s">
        <v>557</v>
      </c>
      <c r="I172" s="57"/>
    </row>
    <row r="173" spans="1:9" ht="16" x14ac:dyDescent="0.2">
      <c r="A173" s="57" t="s">
        <v>378</v>
      </c>
      <c r="B173" s="57" t="s">
        <v>379</v>
      </c>
      <c r="C173" s="57">
        <v>0.75</v>
      </c>
      <c r="D173" s="58">
        <v>0.28134663999999998</v>
      </c>
      <c r="E173" s="57">
        <v>214.1</v>
      </c>
      <c r="F173" s="59">
        <v>1</v>
      </c>
      <c r="G173" s="60">
        <f>gas_parameters[[#This Row],[rad_efficiency]]*gas_parameters[[#This Row],[adjustment]]*1000000000*mol_mass_air/mass_atm/gas_parameters[[#This Row],[mol_mass]]</f>
        <v>7.4133789094860029E-12</v>
      </c>
      <c r="H173" s="56" t="s">
        <v>557</v>
      </c>
      <c r="I173" s="57"/>
    </row>
    <row r="174" spans="1:9" ht="16" x14ac:dyDescent="0.2">
      <c r="A174" s="57" t="s">
        <v>380</v>
      </c>
      <c r="B174" s="57" t="s">
        <v>381</v>
      </c>
      <c r="C174" s="57">
        <v>0.01</v>
      </c>
      <c r="D174" s="58">
        <v>1.1108150000000001E-2</v>
      </c>
      <c r="E174" s="57">
        <v>126.09</v>
      </c>
      <c r="F174" s="59">
        <v>1</v>
      </c>
      <c r="G174" s="60">
        <f>gas_parameters[[#This Row],[rad_efficiency]]*gas_parameters[[#This Row],[adjustment]]*1000000000*mol_mass_air/mass_atm/gas_parameters[[#This Row],[mol_mass]]</f>
        <v>4.9699523334587521E-13</v>
      </c>
      <c r="H174" s="56" t="s">
        <v>557</v>
      </c>
      <c r="I174" s="57"/>
    </row>
    <row r="175" spans="1:9" ht="16" x14ac:dyDescent="0.2">
      <c r="A175" s="57" t="s">
        <v>382</v>
      </c>
      <c r="B175" s="57" t="s">
        <v>383</v>
      </c>
      <c r="C175" s="57">
        <v>6.2</v>
      </c>
      <c r="D175" s="58">
        <v>0.34288073000000002</v>
      </c>
      <c r="E175" s="57">
        <v>150.06</v>
      </c>
      <c r="F175" s="59">
        <v>1</v>
      </c>
      <c r="G175" s="60">
        <f>gas_parameters[[#This Row],[rad_efficiency]]*gas_parameters[[#This Row],[adjustment]]*1000000000*mol_mass_air/mass_atm/gas_parameters[[#This Row],[mol_mass]]</f>
        <v>1.2890485323370782E-11</v>
      </c>
      <c r="H175" s="56" t="s">
        <v>557</v>
      </c>
      <c r="I175" s="57"/>
    </row>
    <row r="176" spans="1:9" ht="16" x14ac:dyDescent="0.2">
      <c r="A176" s="57" t="s">
        <v>384</v>
      </c>
      <c r="B176" s="57" t="s">
        <v>385</v>
      </c>
      <c r="C176" s="57">
        <v>1</v>
      </c>
      <c r="D176" s="58">
        <v>0.48946420000000002</v>
      </c>
      <c r="E176" s="57">
        <v>542.17000000000007</v>
      </c>
      <c r="F176" s="59">
        <v>1</v>
      </c>
      <c r="G176" s="60">
        <f>gas_parameters[[#This Row],[rad_efficiency]]*gas_parameters[[#This Row],[adjustment]]*1000000000*mol_mass_air/mass_atm/gas_parameters[[#This Row],[mol_mass]]</f>
        <v>5.0930340769142596E-12</v>
      </c>
      <c r="H176" s="56" t="s">
        <v>557</v>
      </c>
      <c r="I176" s="57"/>
    </row>
    <row r="177" spans="1:9" ht="16" x14ac:dyDescent="0.2">
      <c r="A177" s="57" t="s">
        <v>386</v>
      </c>
      <c r="B177" s="57" t="s">
        <v>387</v>
      </c>
      <c r="C177" s="57">
        <v>0.2</v>
      </c>
      <c r="D177" s="58">
        <v>6.5384319999999996E-2</v>
      </c>
      <c r="E177" s="57">
        <v>64.069999999999993</v>
      </c>
      <c r="F177" s="59">
        <v>1</v>
      </c>
      <c r="G177" s="60">
        <f>gas_parameters[[#This Row],[rad_efficiency]]*gas_parameters[[#This Row],[adjustment]]*1000000000*mol_mass_air/mass_atm/gas_parameters[[#This Row],[mol_mass]]</f>
        <v>5.757182809452963E-12</v>
      </c>
      <c r="H177" s="56" t="s">
        <v>557</v>
      </c>
      <c r="I177" s="57"/>
    </row>
    <row r="178" spans="1:9" ht="16" x14ac:dyDescent="0.2">
      <c r="A178" s="57" t="s">
        <v>388</v>
      </c>
      <c r="B178" s="57" t="s">
        <v>389</v>
      </c>
      <c r="C178" s="57">
        <v>1.1000000000000001</v>
      </c>
      <c r="D178" s="58">
        <v>0.17421360999999999</v>
      </c>
      <c r="E178" s="57">
        <v>82.06</v>
      </c>
      <c r="F178" s="59">
        <v>1</v>
      </c>
      <c r="G178" s="60">
        <f>gas_parameters[[#This Row],[rad_efficiency]]*gas_parameters[[#This Row],[adjustment]]*1000000000*mol_mass_air/mass_atm/gas_parameters[[#This Row],[mol_mass]]</f>
        <v>1.1976824894435265E-11</v>
      </c>
      <c r="H178" s="56" t="s">
        <v>557</v>
      </c>
      <c r="I178" s="57"/>
    </row>
    <row r="179" spans="1:9" ht="16" x14ac:dyDescent="0.2">
      <c r="A179" s="57" t="s">
        <v>390</v>
      </c>
      <c r="B179" s="57" t="s">
        <v>391</v>
      </c>
      <c r="C179" s="57">
        <v>0.9</v>
      </c>
      <c r="D179" s="58">
        <v>0.19323042000000001</v>
      </c>
      <c r="E179" s="57">
        <v>82.06</v>
      </c>
      <c r="F179" s="59">
        <v>1</v>
      </c>
      <c r="G179" s="60">
        <f>gas_parameters[[#This Row],[rad_efficiency]]*gas_parameters[[#This Row],[adjustment]]*1000000000*mol_mass_air/mass_atm/gas_parameters[[#This Row],[mol_mass]]</f>
        <v>1.3284191198484331E-11</v>
      </c>
      <c r="H179" s="56" t="s">
        <v>557</v>
      </c>
      <c r="I179" s="57"/>
    </row>
    <row r="180" spans="1:9" ht="16" x14ac:dyDescent="0.2">
      <c r="A180" s="57" t="s">
        <v>392</v>
      </c>
      <c r="B180" s="57" t="s">
        <v>393</v>
      </c>
      <c r="C180" s="57">
        <v>3.3</v>
      </c>
      <c r="D180" s="58">
        <v>0.30428449000000002</v>
      </c>
      <c r="E180" s="57">
        <v>100.05</v>
      </c>
      <c r="F180" s="59">
        <v>1</v>
      </c>
      <c r="G180" s="60">
        <f>gas_parameters[[#This Row],[rad_efficiency]]*gas_parameters[[#This Row],[adjustment]]*1000000000*mol_mass_air/mass_atm/gas_parameters[[#This Row],[mol_mass]]</f>
        <v>1.7157493996614404E-11</v>
      </c>
      <c r="H180" s="56" t="s">
        <v>557</v>
      </c>
      <c r="I180" s="57"/>
    </row>
    <row r="181" spans="1:9" ht="16" x14ac:dyDescent="0.2">
      <c r="A181" s="57" t="s">
        <v>394</v>
      </c>
      <c r="B181" s="57" t="s">
        <v>395</v>
      </c>
      <c r="C181" s="57">
        <v>4.4000000000000004</v>
      </c>
      <c r="D181" s="58">
        <v>0.32770694</v>
      </c>
      <c r="E181" s="57">
        <v>118.03999999999999</v>
      </c>
      <c r="F181" s="59">
        <v>1</v>
      </c>
      <c r="G181" s="60">
        <f>gas_parameters[[#This Row],[rad_efficiency]]*gas_parameters[[#This Row],[adjustment]]*1000000000*mol_mass_air/mass_atm/gas_parameters[[#This Row],[mol_mass]]</f>
        <v>1.5662012650977547E-11</v>
      </c>
      <c r="H181" s="56" t="s">
        <v>557</v>
      </c>
      <c r="I181" s="57"/>
    </row>
    <row r="182" spans="1:9" ht="16" x14ac:dyDescent="0.2">
      <c r="A182" s="57" t="s">
        <v>396</v>
      </c>
      <c r="B182" s="57" t="s">
        <v>397</v>
      </c>
      <c r="C182" s="57">
        <v>2</v>
      </c>
      <c r="D182" s="58">
        <v>0.29222010999999998</v>
      </c>
      <c r="E182" s="57">
        <v>162.1</v>
      </c>
      <c r="F182" s="59">
        <v>1</v>
      </c>
      <c r="G182" s="60">
        <f>gas_parameters[[#This Row],[rad_efficiency]]*gas_parameters[[#This Row],[adjustment]]*1000000000*mol_mass_air/mass_atm/gas_parameters[[#This Row],[mol_mass]]</f>
        <v>1.0169935945843035E-11</v>
      </c>
      <c r="H182" s="56" t="s">
        <v>557</v>
      </c>
      <c r="I182" s="57"/>
    </row>
    <row r="183" spans="1:9" ht="16" x14ac:dyDescent="0.2">
      <c r="A183" s="57" t="s">
        <v>398</v>
      </c>
      <c r="B183" s="57" t="s">
        <v>399</v>
      </c>
      <c r="C183" s="57">
        <v>2</v>
      </c>
      <c r="D183" s="58">
        <v>0.56423129000000005</v>
      </c>
      <c r="E183" s="57">
        <v>278.12</v>
      </c>
      <c r="F183" s="59">
        <v>1</v>
      </c>
      <c r="G183" s="60">
        <f>gas_parameters[[#This Row],[rad_efficiency]]*gas_parameters[[#This Row],[adjustment]]*1000000000*mol_mass_air/mass_atm/gas_parameters[[#This Row],[mol_mass]]</f>
        <v>1.1445007418853429E-11</v>
      </c>
      <c r="H183" s="56" t="s">
        <v>557</v>
      </c>
      <c r="I183" s="57"/>
    </row>
    <row r="184" spans="1:9" ht="16" x14ac:dyDescent="0.2">
      <c r="A184" s="57" t="s">
        <v>400</v>
      </c>
      <c r="B184" s="57" t="s">
        <v>401</v>
      </c>
      <c r="C184" s="57">
        <v>2</v>
      </c>
      <c r="D184" s="58">
        <v>0.76494408000000003</v>
      </c>
      <c r="E184" s="57">
        <v>394.14</v>
      </c>
      <c r="F184" s="59">
        <v>1</v>
      </c>
      <c r="G184" s="60">
        <f>gas_parameters[[#This Row],[rad_efficiency]]*gas_parameters[[#This Row],[adjustment]]*1000000000*mol_mass_air/mass_atm/gas_parameters[[#This Row],[mol_mass]]</f>
        <v>1.0948895435990508E-11</v>
      </c>
      <c r="H184" s="56" t="s">
        <v>557</v>
      </c>
      <c r="I184" s="57"/>
    </row>
    <row r="185" spans="1:9" ht="16" x14ac:dyDescent="0.2">
      <c r="A185" s="57" t="s">
        <v>402</v>
      </c>
      <c r="B185" s="57" t="s">
        <v>403</v>
      </c>
      <c r="C185" s="57">
        <v>40</v>
      </c>
      <c r="D185" s="58">
        <v>0.47554373</v>
      </c>
      <c r="E185" s="57">
        <v>236.05</v>
      </c>
      <c r="F185" s="59">
        <v>1</v>
      </c>
      <c r="G185" s="60">
        <f>gas_parameters[[#This Row],[rad_efficiency]]*gas_parameters[[#This Row],[adjustment]]*1000000000*mol_mass_air/mass_atm/gas_parameters[[#This Row],[mol_mass]]</f>
        <v>1.1365213215958012E-11</v>
      </c>
      <c r="H185" s="56" t="s">
        <v>557</v>
      </c>
      <c r="I185" s="57"/>
    </row>
    <row r="186" spans="1:9" ht="16" x14ac:dyDescent="0.2">
      <c r="A186" s="57" t="s">
        <v>404</v>
      </c>
      <c r="B186" s="57" t="s">
        <v>405</v>
      </c>
      <c r="C186" s="57">
        <v>5.4800000000000001E-2</v>
      </c>
      <c r="D186" s="58">
        <v>6.1301069999999999E-2</v>
      </c>
      <c r="E186" s="57">
        <v>314.12</v>
      </c>
      <c r="F186" s="59">
        <v>1</v>
      </c>
      <c r="G186" s="60">
        <f>gas_parameters[[#This Row],[rad_efficiency]]*gas_parameters[[#This Row],[adjustment]]*1000000000*mol_mass_air/mass_atm/gas_parameters[[#This Row],[mol_mass]]</f>
        <v>1.1009398677164106E-12</v>
      </c>
      <c r="H186" s="56" t="s">
        <v>557</v>
      </c>
      <c r="I186" s="57"/>
    </row>
    <row r="187" spans="1:9" ht="16" x14ac:dyDescent="0.2">
      <c r="A187" s="57" t="s">
        <v>406</v>
      </c>
      <c r="B187" s="57" t="s">
        <v>407</v>
      </c>
      <c r="C187" s="57">
        <v>5.4800000000000001E-2</v>
      </c>
      <c r="D187" s="58">
        <v>6.7858749999999995E-2</v>
      </c>
      <c r="E187" s="57">
        <v>414.14</v>
      </c>
      <c r="F187" s="59">
        <v>1</v>
      </c>
      <c r="G187" s="60">
        <f>gas_parameters[[#This Row],[rad_efficiency]]*gas_parameters[[#This Row],[adjustment]]*1000000000*mol_mass_air/mass_atm/gas_parameters[[#This Row],[mol_mass]]</f>
        <v>9.2437844263811422E-13</v>
      </c>
      <c r="H187" s="56" t="s">
        <v>557</v>
      </c>
      <c r="I187" s="57"/>
    </row>
    <row r="188" spans="1:9" ht="16" x14ac:dyDescent="0.2">
      <c r="A188" s="57" t="s">
        <v>408</v>
      </c>
      <c r="B188" s="57" t="s">
        <v>409</v>
      </c>
      <c r="C188" s="57">
        <v>5.4800000000000001E-2</v>
      </c>
      <c r="D188" s="58">
        <v>5.0823970000000003E-2</v>
      </c>
      <c r="E188" s="57">
        <v>514.16</v>
      </c>
      <c r="F188" s="59">
        <v>1</v>
      </c>
      <c r="G188" s="60">
        <f>gas_parameters[[#This Row],[rad_efficiency]]*gas_parameters[[#This Row],[adjustment]]*1000000000*mol_mass_air/mass_atm/gas_parameters[[#This Row],[mol_mass]]</f>
        <v>5.5764964697204675E-13</v>
      </c>
      <c r="H188" s="56" t="s">
        <v>557</v>
      </c>
      <c r="I188" s="57"/>
    </row>
    <row r="189" spans="1:9" ht="16" x14ac:dyDescent="0.2">
      <c r="A189" s="57" t="s">
        <v>410</v>
      </c>
      <c r="B189" s="57" t="s">
        <v>411</v>
      </c>
      <c r="C189" s="57">
        <v>1.4</v>
      </c>
      <c r="D189" s="58">
        <v>0.21083546</v>
      </c>
      <c r="E189" s="57">
        <v>148.52000000000001</v>
      </c>
      <c r="F189" s="59">
        <v>1</v>
      </c>
      <c r="G189" s="60">
        <f>gas_parameters[[#This Row],[rad_efficiency]]*gas_parameters[[#This Row],[adjustment]]*1000000000*mol_mass_air/mass_atm/gas_parameters[[#This Row],[mol_mass]]</f>
        <v>8.0084754353249617E-12</v>
      </c>
      <c r="H189" s="56" t="s">
        <v>557</v>
      </c>
      <c r="I189" s="57"/>
    </row>
    <row r="190" spans="1:9" ht="16" x14ac:dyDescent="0.2">
      <c r="A190" s="57" t="s">
        <v>412</v>
      </c>
      <c r="B190" s="57" t="s">
        <v>413</v>
      </c>
      <c r="C190" s="57">
        <v>800</v>
      </c>
      <c r="D190" s="58">
        <v>0.64798120999999997</v>
      </c>
      <c r="E190" s="57">
        <v>386.06</v>
      </c>
      <c r="F190" s="59">
        <v>1</v>
      </c>
      <c r="G190" s="60">
        <f>gas_parameters[[#This Row],[rad_efficiency]]*gas_parameters[[#This Row],[adjustment]]*1000000000*mol_mass_air/mass_atm/gas_parameters[[#This Row],[mol_mass]]</f>
        <v>9.4688827459381154E-12</v>
      </c>
      <c r="H190" s="56" t="s">
        <v>557</v>
      </c>
      <c r="I190" s="57"/>
    </row>
    <row r="191" spans="1:9" ht="16" x14ac:dyDescent="0.2">
      <c r="A191" s="57" t="s">
        <v>414</v>
      </c>
      <c r="B191" s="57" t="s">
        <v>415</v>
      </c>
      <c r="C191" s="57">
        <v>2.3E-2</v>
      </c>
      <c r="D191" s="58">
        <v>2.4545170000000002E-2</v>
      </c>
      <c r="E191" s="57">
        <v>166.03</v>
      </c>
      <c r="F191" s="59">
        <v>1</v>
      </c>
      <c r="G191" s="60">
        <f>gas_parameters[[#This Row],[rad_efficiency]]*gas_parameters[[#This Row],[adjustment]]*1000000000*mol_mass_air/mass_atm/gas_parameters[[#This Row],[mol_mass]]</f>
        <v>8.3400875371806253E-13</v>
      </c>
      <c r="H191" s="56" t="s">
        <v>557</v>
      </c>
      <c r="I191" s="57"/>
    </row>
    <row r="192" spans="1:9" ht="16" x14ac:dyDescent="0.2">
      <c r="A192" s="57" t="s">
        <v>416</v>
      </c>
      <c r="B192" s="57" t="s">
        <v>417</v>
      </c>
      <c r="C192" s="57">
        <v>3.5</v>
      </c>
      <c r="D192" s="58">
        <v>0.3113475</v>
      </c>
      <c r="E192" s="57">
        <v>114.03</v>
      </c>
      <c r="F192" s="59">
        <v>1</v>
      </c>
      <c r="G192" s="60">
        <f>gas_parameters[[#This Row],[rad_efficiency]]*gas_parameters[[#This Row],[adjustment]]*1000000000*mol_mass_air/mass_atm/gas_parameters[[#This Row],[mol_mass]]</f>
        <v>1.5403428289322441E-11</v>
      </c>
      <c r="H192" s="56" t="s">
        <v>557</v>
      </c>
      <c r="I192" s="57"/>
    </row>
    <row r="193" spans="1:9" ht="16" x14ac:dyDescent="0.2">
      <c r="A193" s="57" t="s">
        <v>418</v>
      </c>
      <c r="B193" s="57" t="s">
        <v>419</v>
      </c>
      <c r="C193" s="57">
        <v>3.5</v>
      </c>
      <c r="D193" s="58">
        <v>0.44190495000000002</v>
      </c>
      <c r="E193" s="57">
        <v>164.04</v>
      </c>
      <c r="F193" s="59">
        <v>1</v>
      </c>
      <c r="G193" s="60">
        <f>gas_parameters[[#This Row],[rad_efficiency]]*gas_parameters[[#This Row],[adjustment]]*1000000000*mol_mass_air/mass_atm/gas_parameters[[#This Row],[mol_mass]]</f>
        <v>1.5197433029392898E-11</v>
      </c>
      <c r="H193" s="56" t="s">
        <v>557</v>
      </c>
      <c r="I193" s="57"/>
    </row>
    <row r="194" spans="1:9" ht="16" x14ac:dyDescent="0.2">
      <c r="A194" s="57" t="s">
        <v>420</v>
      </c>
      <c r="B194" s="57" t="s">
        <v>421</v>
      </c>
      <c r="C194" s="57">
        <v>2.6</v>
      </c>
      <c r="D194" s="58">
        <v>0.50315346999999999</v>
      </c>
      <c r="E194" s="57">
        <v>214.05</v>
      </c>
      <c r="F194" s="59">
        <v>1</v>
      </c>
      <c r="G194" s="60">
        <f>gas_parameters[[#This Row],[rad_efficiency]]*gas_parameters[[#This Row],[adjustment]]*1000000000*mol_mass_air/mass_atm/gas_parameters[[#This Row],[mol_mass]]</f>
        <v>1.3261002975592308E-11</v>
      </c>
      <c r="H194" s="56" t="s">
        <v>557</v>
      </c>
      <c r="I194" s="57"/>
    </row>
    <row r="195" spans="1:9" ht="16" x14ac:dyDescent="0.2">
      <c r="A195" s="57" t="s">
        <v>422</v>
      </c>
      <c r="B195" s="57" t="s">
        <v>423</v>
      </c>
      <c r="C195" s="57">
        <v>3</v>
      </c>
      <c r="D195" s="58">
        <v>0.56080534000000004</v>
      </c>
      <c r="E195" s="57">
        <v>264.06</v>
      </c>
      <c r="F195" s="59">
        <v>1</v>
      </c>
      <c r="G195" s="60">
        <f>gas_parameters[[#This Row],[rad_efficiency]]*gas_parameters[[#This Row],[adjustment]]*1000000000*mol_mass_air/mass_atm/gas_parameters[[#This Row],[mol_mass]]</f>
        <v>1.198120927207754E-11</v>
      </c>
      <c r="H195" s="56" t="s">
        <v>557</v>
      </c>
      <c r="I195" s="57"/>
    </row>
    <row r="196" spans="1:9" ht="16" x14ac:dyDescent="0.2">
      <c r="A196" s="57" t="s">
        <v>424</v>
      </c>
      <c r="B196" s="57" t="s">
        <v>425</v>
      </c>
      <c r="C196" s="57">
        <v>0.44</v>
      </c>
      <c r="D196" s="58">
        <v>0.15817600000000001</v>
      </c>
      <c r="E196" s="57">
        <v>128.06</v>
      </c>
      <c r="F196" s="59">
        <v>1</v>
      </c>
      <c r="G196" s="60">
        <f>gas_parameters[[#This Row],[rad_efficiency]]*gas_parameters[[#This Row],[adjustment]]*1000000000*mol_mass_air/mass_atm/gas_parameters[[#This Row],[mol_mass]]</f>
        <v>6.9681617587681927E-12</v>
      </c>
      <c r="H196" s="56" t="s">
        <v>557</v>
      </c>
      <c r="I196" s="57"/>
    </row>
    <row r="197" spans="1:9" ht="16" x14ac:dyDescent="0.2">
      <c r="A197" s="57" t="s">
        <v>426</v>
      </c>
      <c r="B197" s="57" t="s">
        <v>427</v>
      </c>
      <c r="C197" s="57">
        <v>0.3</v>
      </c>
      <c r="D197" s="58">
        <v>0.13393844999999999</v>
      </c>
      <c r="E197" s="57">
        <v>142.09</v>
      </c>
      <c r="F197" s="59">
        <v>1</v>
      </c>
      <c r="G197" s="60">
        <f>gas_parameters[[#This Row],[rad_efficiency]]*gas_parameters[[#This Row],[adjustment]]*1000000000*mol_mass_air/mass_atm/gas_parameters[[#This Row],[mol_mass]]</f>
        <v>5.3178108653118277E-12</v>
      </c>
      <c r="H197" s="56" t="s">
        <v>557</v>
      </c>
      <c r="I197" s="57"/>
    </row>
    <row r="198" spans="1:9" ht="16" x14ac:dyDescent="0.2">
      <c r="A198" s="57" t="s">
        <v>428</v>
      </c>
      <c r="B198" s="57" t="s">
        <v>429</v>
      </c>
      <c r="C198" s="57">
        <v>3.2</v>
      </c>
      <c r="D198" s="58">
        <v>0.34859785999999998</v>
      </c>
      <c r="E198" s="57">
        <v>146.05000000000001</v>
      </c>
      <c r="F198" s="59">
        <v>1</v>
      </c>
      <c r="G198" s="60">
        <f>gas_parameters[[#This Row],[rad_efficiency]]*gas_parameters[[#This Row],[adjustment]]*1000000000*mol_mass_air/mass_atm/gas_parameters[[#This Row],[mol_mass]]</f>
        <v>1.3465245871724427E-11</v>
      </c>
      <c r="H198" s="56" t="s">
        <v>557</v>
      </c>
      <c r="I198" s="57"/>
    </row>
    <row r="199" spans="1:9" ht="16" x14ac:dyDescent="0.2">
      <c r="A199" s="57" t="s">
        <v>430</v>
      </c>
      <c r="B199" s="57" t="s">
        <v>431</v>
      </c>
      <c r="C199" s="57">
        <v>3.2</v>
      </c>
      <c r="D199" s="58">
        <v>0.33310364999999997</v>
      </c>
      <c r="E199" s="57">
        <v>196.06</v>
      </c>
      <c r="F199" s="59">
        <v>1</v>
      </c>
      <c r="G199" s="60">
        <f>gas_parameters[[#This Row],[rad_efficiency]]*gas_parameters[[#This Row],[adjustment]]*1000000000*mol_mass_air/mass_atm/gas_parameters[[#This Row],[mol_mass]]</f>
        <v>9.5847662462149467E-12</v>
      </c>
      <c r="H199" s="56" t="s">
        <v>557</v>
      </c>
      <c r="I199" s="57"/>
    </row>
    <row r="200" spans="1:9" ht="16" x14ac:dyDescent="0.2">
      <c r="A200" s="57" t="s">
        <v>432</v>
      </c>
      <c r="B200" s="57" t="s">
        <v>433</v>
      </c>
      <c r="C200" s="57">
        <v>0.06</v>
      </c>
      <c r="D200" s="58">
        <v>0.12471752999999999</v>
      </c>
      <c r="E200" s="57">
        <v>278.09000000000003</v>
      </c>
      <c r="F200" s="59">
        <v>1</v>
      </c>
      <c r="G200" s="60">
        <f>gas_parameters[[#This Row],[rad_efficiency]]*gas_parameters[[#This Row],[adjustment]]*1000000000*mol_mass_air/mass_atm/gas_parameters[[#This Row],[mol_mass]]</f>
        <v>2.5300742209486087E-12</v>
      </c>
      <c r="H200" s="56" t="s">
        <v>557</v>
      </c>
      <c r="I200" s="57"/>
    </row>
    <row r="201" spans="1:9" ht="16" x14ac:dyDescent="0.2">
      <c r="A201" s="57" t="s">
        <v>434</v>
      </c>
      <c r="B201" s="57" t="s">
        <v>435</v>
      </c>
      <c r="C201" s="57">
        <v>0.06</v>
      </c>
      <c r="D201" s="58">
        <v>0.10691658</v>
      </c>
      <c r="E201" s="57">
        <v>228.07999999999998</v>
      </c>
      <c r="F201" s="59">
        <v>1</v>
      </c>
      <c r="G201" s="60">
        <f>gas_parameters[[#This Row],[rad_efficiency]]*gas_parameters[[#This Row],[adjustment]]*1000000000*mol_mass_air/mass_atm/gas_parameters[[#This Row],[mol_mass]]</f>
        <v>2.6445329741181822E-12</v>
      </c>
      <c r="H201" s="56" t="s">
        <v>557</v>
      </c>
      <c r="I201" s="57"/>
    </row>
    <row r="202" spans="1:9" ht="16" x14ac:dyDescent="0.2">
      <c r="A202" s="57" t="s">
        <v>436</v>
      </c>
      <c r="B202" s="57" t="s">
        <v>437</v>
      </c>
      <c r="C202" s="57">
        <v>0.06</v>
      </c>
      <c r="D202" s="58">
        <v>9.9278569999999997E-2</v>
      </c>
      <c r="E202" s="57">
        <v>178.07</v>
      </c>
      <c r="F202" s="59">
        <v>1</v>
      </c>
      <c r="G202" s="60">
        <f>gas_parameters[[#This Row],[rad_efficiency]]*gas_parameters[[#This Row],[adjustment]]*1000000000*mol_mass_air/mass_atm/gas_parameters[[#This Row],[mol_mass]]</f>
        <v>3.145255183972079E-12</v>
      </c>
      <c r="H202" s="56" t="s">
        <v>557</v>
      </c>
      <c r="I202" s="57"/>
    </row>
    <row r="203" spans="1:9" ht="16" x14ac:dyDescent="0.2">
      <c r="A203" s="57" t="s">
        <v>438</v>
      </c>
      <c r="B203" s="57" t="s">
        <v>439</v>
      </c>
      <c r="C203" s="57">
        <v>0.06</v>
      </c>
      <c r="D203" s="58">
        <v>7.1911180000000005E-2</v>
      </c>
      <c r="E203" s="57">
        <v>128.06</v>
      </c>
      <c r="F203" s="59">
        <v>1</v>
      </c>
      <c r="G203" s="60">
        <f>gas_parameters[[#This Row],[rad_efficiency]]*gas_parameters[[#This Row],[adjustment]]*1000000000*mol_mass_air/mass_atm/gas_parameters[[#This Row],[mol_mass]]</f>
        <v>3.1679188657185418E-12</v>
      </c>
      <c r="H203" s="56" t="s">
        <v>557</v>
      </c>
      <c r="I203" s="57"/>
    </row>
    <row r="204" spans="1:9" ht="16" x14ac:dyDescent="0.2">
      <c r="A204" s="57" t="s">
        <v>440</v>
      </c>
      <c r="B204" s="57" t="s">
        <v>441</v>
      </c>
      <c r="C204" s="57">
        <v>1.8</v>
      </c>
      <c r="D204" s="58">
        <v>6.7185140000000004E-2</v>
      </c>
      <c r="E204" s="57">
        <v>78.05</v>
      </c>
      <c r="F204" s="59">
        <v>1</v>
      </c>
      <c r="G204" s="60">
        <f>gas_parameters[[#This Row],[rad_efficiency]]*gas_parameters[[#This Row],[adjustment]]*1000000000*mol_mass_air/mass_atm/gas_parameters[[#This Row],[mol_mass]]</f>
        <v>4.8561428276021127E-12</v>
      </c>
      <c r="H204" s="56" t="s">
        <v>557</v>
      </c>
      <c r="I204" s="57"/>
    </row>
    <row r="205" spans="1:9" ht="16" x14ac:dyDescent="0.2">
      <c r="A205" s="57" t="s">
        <v>442</v>
      </c>
      <c r="B205" s="57" t="s">
        <v>443</v>
      </c>
      <c r="C205" s="57">
        <v>0.33</v>
      </c>
      <c r="D205" s="58">
        <v>0.16917782000000001</v>
      </c>
      <c r="E205" s="57">
        <v>128.06</v>
      </c>
      <c r="F205" s="59">
        <v>1</v>
      </c>
      <c r="G205" s="60">
        <f>gas_parameters[[#This Row],[rad_efficiency]]*gas_parameters[[#This Row],[adjustment]]*1000000000*mol_mass_air/mass_atm/gas_parameters[[#This Row],[mol_mass]]</f>
        <v>7.4528273300359648E-12</v>
      </c>
      <c r="H205" s="56" t="s">
        <v>557</v>
      </c>
      <c r="I205" s="57"/>
    </row>
    <row r="206" spans="1:9" ht="16" x14ac:dyDescent="0.2">
      <c r="A206" s="57" t="s">
        <v>444</v>
      </c>
      <c r="B206" s="57" t="s">
        <v>445</v>
      </c>
      <c r="C206" s="57">
        <v>0.33</v>
      </c>
      <c r="D206" s="58">
        <v>0.27048464999999999</v>
      </c>
      <c r="E206" s="57">
        <v>178.07</v>
      </c>
      <c r="F206" s="59">
        <v>1</v>
      </c>
      <c r="G206" s="60">
        <f>gas_parameters[[#This Row],[rad_efficiency]]*gas_parameters[[#This Row],[adjustment]]*1000000000*mol_mass_air/mass_atm/gas_parameters[[#This Row],[mol_mass]]</f>
        <v>8.5692536425270174E-12</v>
      </c>
      <c r="H206" s="56" t="s">
        <v>557</v>
      </c>
      <c r="I206" s="57"/>
    </row>
    <row r="207" spans="1:9" ht="16" x14ac:dyDescent="0.2">
      <c r="A207" s="57" t="s">
        <v>446</v>
      </c>
      <c r="B207" s="57" t="s">
        <v>447</v>
      </c>
      <c r="C207" s="57">
        <v>0.06</v>
      </c>
      <c r="D207" s="58">
        <v>5.2733059999999998E-2</v>
      </c>
      <c r="E207" s="57">
        <v>142.09</v>
      </c>
      <c r="F207" s="59">
        <v>1</v>
      </c>
      <c r="G207" s="60">
        <f>gas_parameters[[#This Row],[rad_efficiency]]*gas_parameters[[#This Row],[adjustment]]*1000000000*mol_mass_air/mass_atm/gas_parameters[[#This Row],[mol_mass]]</f>
        <v>2.0936813844653316E-12</v>
      </c>
      <c r="H207" s="56" t="s">
        <v>557</v>
      </c>
      <c r="I207" s="57"/>
    </row>
    <row r="208" spans="1:9" ht="16" x14ac:dyDescent="0.2">
      <c r="A208" s="57" t="s">
        <v>448</v>
      </c>
      <c r="B208" s="57" t="s">
        <v>449</v>
      </c>
      <c r="C208" s="57">
        <v>0.15</v>
      </c>
      <c r="D208" s="58">
        <v>0.14534849</v>
      </c>
      <c r="E208" s="57">
        <v>196.06</v>
      </c>
      <c r="F208" s="59">
        <v>1</v>
      </c>
      <c r="G208" s="60">
        <f>gas_parameters[[#This Row],[rad_efficiency]]*gas_parameters[[#This Row],[adjustment]]*1000000000*mol_mass_air/mass_atm/gas_parameters[[#This Row],[mol_mass]]</f>
        <v>4.1822756997418386E-12</v>
      </c>
      <c r="H208" s="56" t="s">
        <v>557</v>
      </c>
      <c r="I208" s="57"/>
    </row>
    <row r="209" spans="1:9" ht="16" x14ac:dyDescent="0.2">
      <c r="A209" s="57" t="s">
        <v>450</v>
      </c>
      <c r="B209" s="57" t="s">
        <v>451</v>
      </c>
      <c r="C209" s="57">
        <v>0.61</v>
      </c>
      <c r="D209" s="58">
        <v>0.17863407000000001</v>
      </c>
      <c r="E209" s="57">
        <v>128.06</v>
      </c>
      <c r="F209" s="59">
        <v>1</v>
      </c>
      <c r="G209" s="60">
        <f>gas_parameters[[#This Row],[rad_efficiency]]*gas_parameters[[#This Row],[adjustment]]*1000000000*mol_mass_air/mass_atm/gas_parameters[[#This Row],[mol_mass]]</f>
        <v>7.8694055696636684E-12</v>
      </c>
      <c r="H209" s="56" t="s">
        <v>557</v>
      </c>
      <c r="I209" s="57"/>
    </row>
    <row r="210" spans="1:9" ht="16" x14ac:dyDescent="0.2">
      <c r="A210" s="57" t="s">
        <v>452</v>
      </c>
      <c r="B210" s="57" t="s">
        <v>453</v>
      </c>
      <c r="C210" s="57">
        <v>0.11</v>
      </c>
      <c r="D210" s="58">
        <v>5.3225920000000003E-2</v>
      </c>
      <c r="E210" s="57">
        <v>110.07</v>
      </c>
      <c r="F210" s="59">
        <v>1</v>
      </c>
      <c r="G210" s="60">
        <f>gas_parameters[[#This Row],[rad_efficiency]]*gas_parameters[[#This Row],[adjustment]]*1000000000*mol_mass_air/mass_atm/gas_parameters[[#This Row],[mol_mass]]</f>
        <v>2.7280061366152116E-12</v>
      </c>
      <c r="H210" s="56" t="s">
        <v>557</v>
      </c>
      <c r="I210" s="57"/>
    </row>
    <row r="211" spans="1:9" ht="16" x14ac:dyDescent="0.2">
      <c r="A211" s="57" t="s">
        <v>454</v>
      </c>
      <c r="B211" s="57" t="s">
        <v>455</v>
      </c>
      <c r="C211" s="57">
        <v>0.3</v>
      </c>
      <c r="D211" s="58">
        <v>0.24053688000000001</v>
      </c>
      <c r="E211" s="57">
        <v>164.04</v>
      </c>
      <c r="F211" s="59">
        <v>1</v>
      </c>
      <c r="G211" s="60">
        <f>gas_parameters[[#This Row],[rad_efficiency]]*gas_parameters[[#This Row],[adjustment]]*1000000000*mol_mass_air/mass_atm/gas_parameters[[#This Row],[mol_mass]]</f>
        <v>8.2722384641745143E-12</v>
      </c>
      <c r="H211" s="56" t="s">
        <v>557</v>
      </c>
      <c r="I211" s="57"/>
    </row>
    <row r="212" spans="1:9" ht="16" x14ac:dyDescent="0.2">
      <c r="A212" s="57" t="s">
        <v>456</v>
      </c>
      <c r="B212" s="57" t="s">
        <v>457</v>
      </c>
      <c r="C212" s="57">
        <v>9.8339999999999996</v>
      </c>
      <c r="D212" s="58">
        <v>0.34533203000000001</v>
      </c>
      <c r="E212" s="57">
        <v>168.05</v>
      </c>
      <c r="F212" s="59">
        <v>1</v>
      </c>
      <c r="G212" s="60">
        <f>gas_parameters[[#This Row],[rad_efficiency]]*gas_parameters[[#This Row],[adjustment]]*1000000000*mol_mass_air/mass_atm/gas_parameters[[#This Row],[mol_mass]]</f>
        <v>1.1592830267194808E-11</v>
      </c>
      <c r="H212" s="56" t="s">
        <v>557</v>
      </c>
      <c r="I212" s="57"/>
    </row>
    <row r="213" spans="1:9" ht="16" x14ac:dyDescent="0.2">
      <c r="A213" s="57" t="s">
        <v>458</v>
      </c>
      <c r="B213" s="57" t="s">
        <v>459</v>
      </c>
      <c r="C213" s="57">
        <v>0.38900000000000001</v>
      </c>
      <c r="D213" s="58">
        <v>0.19137854000000001</v>
      </c>
      <c r="E213" s="57">
        <v>196.11</v>
      </c>
      <c r="F213" s="59">
        <v>1</v>
      </c>
      <c r="G213" s="60">
        <f>gas_parameters[[#This Row],[rad_efficiency]]*gas_parameters[[#This Row],[adjustment]]*1000000000*mol_mass_air/mass_atm/gas_parameters[[#This Row],[mol_mass]]</f>
        <v>5.5053461422661092E-12</v>
      </c>
      <c r="H213" s="56" t="s">
        <v>557</v>
      </c>
      <c r="I213" s="57"/>
    </row>
    <row r="214" spans="1:9" ht="16" x14ac:dyDescent="0.2">
      <c r="A214" s="57" t="s">
        <v>460</v>
      </c>
      <c r="B214" s="57" t="s">
        <v>461</v>
      </c>
      <c r="C214" s="57">
        <v>67</v>
      </c>
      <c r="D214" s="58">
        <v>0.58078406999999999</v>
      </c>
      <c r="E214" s="57">
        <v>286.06</v>
      </c>
      <c r="F214" s="59">
        <v>1</v>
      </c>
      <c r="G214" s="60">
        <f>gas_parameters[[#This Row],[rad_efficiency]]*gas_parameters[[#This Row],[adjustment]]*1000000000*mol_mass_air/mass_atm/gas_parameters[[#This Row],[mol_mass]]</f>
        <v>1.1453776227860799E-11</v>
      </c>
      <c r="H214" s="56" t="s">
        <v>557</v>
      </c>
      <c r="I214" s="57"/>
    </row>
    <row r="215" spans="1:9" ht="16" x14ac:dyDescent="0.2">
      <c r="A215" s="57" t="s">
        <v>462</v>
      </c>
      <c r="B215" s="57" t="s">
        <v>463</v>
      </c>
      <c r="C215" s="57">
        <v>0.25</v>
      </c>
      <c r="D215" s="58">
        <v>0.11158477999999999</v>
      </c>
      <c r="E215" s="57">
        <v>132.07</v>
      </c>
      <c r="F215" s="59">
        <v>1</v>
      </c>
      <c r="G215" s="60">
        <f>gas_parameters[[#This Row],[rad_efficiency]]*gas_parameters[[#This Row],[adjustment]]*1000000000*mol_mass_air/mass_atm/gas_parameters[[#This Row],[mol_mass]]</f>
        <v>4.7664156979332752E-12</v>
      </c>
      <c r="H215" s="56" t="s">
        <v>557</v>
      </c>
      <c r="I215" s="57"/>
    </row>
    <row r="216" spans="1:9" ht="16" x14ac:dyDescent="0.2">
      <c r="A216" s="57" t="s">
        <v>464</v>
      </c>
      <c r="B216" s="57" t="s">
        <v>465</v>
      </c>
      <c r="C216" s="57">
        <v>0.26</v>
      </c>
      <c r="D216" s="58">
        <v>0.19369242</v>
      </c>
      <c r="E216" s="57">
        <v>182.07999999999998</v>
      </c>
      <c r="F216" s="59">
        <v>1</v>
      </c>
      <c r="G216" s="60">
        <f>gas_parameters[[#This Row],[rad_efficiency]]*gas_parameters[[#This Row],[adjustment]]*1000000000*mol_mass_air/mass_atm/gas_parameters[[#This Row],[mol_mass]]</f>
        <v>6.0012471550042566E-12</v>
      </c>
      <c r="H216" s="56" t="s">
        <v>557</v>
      </c>
      <c r="I216" s="57"/>
    </row>
    <row r="217" spans="1:9" ht="16" x14ac:dyDescent="0.2">
      <c r="A217" s="57" t="s">
        <v>466</v>
      </c>
      <c r="B217" s="57" t="s">
        <v>467</v>
      </c>
      <c r="C217" s="57">
        <v>0.55000000000000004</v>
      </c>
      <c r="D217" s="58">
        <v>0.19808421000000001</v>
      </c>
      <c r="E217" s="57">
        <v>200.07</v>
      </c>
      <c r="F217" s="59">
        <v>1</v>
      </c>
      <c r="G217" s="60">
        <f>gas_parameters[[#This Row],[rad_efficiency]]*gas_parameters[[#This Row],[adjustment]]*1000000000*mol_mass_air/mass_atm/gas_parameters[[#This Row],[mol_mass]]</f>
        <v>5.5854609280777279E-12</v>
      </c>
      <c r="H217" s="56" t="s">
        <v>557</v>
      </c>
      <c r="I217" s="57"/>
    </row>
    <row r="218" spans="1:9" ht="16" x14ac:dyDescent="0.2">
      <c r="A218" s="57" t="s">
        <v>468</v>
      </c>
      <c r="B218" s="57" t="s">
        <v>469</v>
      </c>
      <c r="C218" s="57">
        <v>3.9E-2</v>
      </c>
      <c r="D218" s="58">
        <v>3.1982490000000002E-2</v>
      </c>
      <c r="E218" s="57">
        <v>146.1</v>
      </c>
      <c r="F218" s="59">
        <v>1</v>
      </c>
      <c r="G218" s="60">
        <f>gas_parameters[[#This Row],[rad_efficiency]]*gas_parameters[[#This Row],[adjustment]]*1000000000*mol_mass_air/mass_atm/gas_parameters[[#This Row],[mol_mass]]</f>
        <v>1.2349608479926606E-12</v>
      </c>
      <c r="H218" s="56" t="s">
        <v>557</v>
      </c>
      <c r="I218" s="57"/>
    </row>
    <row r="219" spans="1:9" ht="16" x14ac:dyDescent="0.2">
      <c r="A219" s="57" t="s">
        <v>470</v>
      </c>
      <c r="B219" s="57" t="s">
        <v>471</v>
      </c>
      <c r="C219" s="57">
        <v>1.9199999999999998E-2</v>
      </c>
      <c r="D219" s="58">
        <v>2.8270389999999999E-2</v>
      </c>
      <c r="E219" s="57">
        <v>316.06</v>
      </c>
      <c r="F219" s="59">
        <v>1</v>
      </c>
      <c r="G219" s="60">
        <f>gas_parameters[[#This Row],[rad_efficiency]]*gas_parameters[[#This Row],[adjustment]]*1000000000*mol_mass_air/mass_atm/gas_parameters[[#This Row],[mol_mass]]</f>
        <v>5.0460714605116625E-13</v>
      </c>
      <c r="H219" s="56" t="s">
        <v>557</v>
      </c>
      <c r="I219" s="57"/>
    </row>
    <row r="220" spans="1:9" ht="16" x14ac:dyDescent="0.2">
      <c r="A220" s="57" t="s">
        <v>472</v>
      </c>
      <c r="B220" s="57" t="s">
        <v>473</v>
      </c>
      <c r="C220" s="57">
        <v>5.4999999999999997E-3</v>
      </c>
      <c r="D220" s="58">
        <v>3.5614499999999999E-3</v>
      </c>
      <c r="E220" s="57">
        <v>112.06</v>
      </c>
      <c r="F220" s="59">
        <v>1</v>
      </c>
      <c r="G220" s="60">
        <f>gas_parameters[[#This Row],[rad_efficiency]]*gas_parameters[[#This Row],[adjustment]]*1000000000*mol_mass_air/mass_atm/gas_parameters[[#This Row],[mol_mass]]</f>
        <v>1.7929466452538321E-13</v>
      </c>
      <c r="H220" s="56" t="s">
        <v>557</v>
      </c>
      <c r="I220" s="57"/>
    </row>
    <row r="221" spans="1:9" ht="16" x14ac:dyDescent="0.2">
      <c r="A221" s="57" t="s">
        <v>474</v>
      </c>
      <c r="B221" s="57" t="s">
        <v>475</v>
      </c>
      <c r="C221" s="57">
        <v>5.5800000000000002E-2</v>
      </c>
      <c r="D221" s="58">
        <v>1.6426329999999999E-2</v>
      </c>
      <c r="E221" s="57">
        <v>64.069999999999993</v>
      </c>
      <c r="F221" s="59">
        <v>1</v>
      </c>
      <c r="G221" s="60">
        <f>gas_parameters[[#This Row],[rad_efficiency]]*gas_parameters[[#This Row],[adjustment]]*1000000000*mol_mass_air/mass_atm/gas_parameters[[#This Row],[mol_mass]]</f>
        <v>1.4463618295395823E-12</v>
      </c>
      <c r="H221" s="56" t="s">
        <v>557</v>
      </c>
      <c r="I221" s="57"/>
    </row>
    <row r="222" spans="1:9" ht="16" x14ac:dyDescent="0.2">
      <c r="A222" s="57" t="s">
        <v>476</v>
      </c>
      <c r="B222" s="57" t="s">
        <v>477</v>
      </c>
      <c r="C222" s="57">
        <v>0.1096</v>
      </c>
      <c r="D222" s="58">
        <v>3.6849420000000001E-2</v>
      </c>
      <c r="E222" s="57">
        <v>82.06</v>
      </c>
      <c r="F222" s="59">
        <v>1</v>
      </c>
      <c r="G222" s="60">
        <f>gas_parameters[[#This Row],[rad_efficiency]]*gas_parameters[[#This Row],[adjustment]]*1000000000*mol_mass_air/mass_atm/gas_parameters[[#This Row],[mol_mass]]</f>
        <v>2.533321310553755E-12</v>
      </c>
      <c r="H222" s="56" t="s">
        <v>557</v>
      </c>
      <c r="I222" s="57"/>
    </row>
    <row r="223" spans="1:9" ht="16" x14ac:dyDescent="0.2">
      <c r="A223" s="57" t="s">
        <v>478</v>
      </c>
      <c r="B223" s="57" t="s">
        <v>479</v>
      </c>
      <c r="C223" s="57">
        <v>0.32050000000000001</v>
      </c>
      <c r="D223" s="58">
        <v>0.10123101</v>
      </c>
      <c r="E223" s="57">
        <v>100.05</v>
      </c>
      <c r="F223" s="59">
        <v>1</v>
      </c>
      <c r="G223" s="60">
        <f>gas_parameters[[#This Row],[rad_efficiency]]*gas_parameters[[#This Row],[adjustment]]*1000000000*mol_mass_air/mass_atm/gas_parameters[[#This Row],[mol_mass]]</f>
        <v>5.7080479072272552E-12</v>
      </c>
      <c r="H223" s="56" t="s">
        <v>557</v>
      </c>
      <c r="I223" s="57"/>
    </row>
    <row r="224" spans="1:9" ht="16" x14ac:dyDescent="0.2">
      <c r="A224" s="57" t="s">
        <v>480</v>
      </c>
      <c r="B224" s="57" t="s">
        <v>481</v>
      </c>
      <c r="C224" s="57">
        <v>26</v>
      </c>
      <c r="D224" s="58">
        <v>1.4612753199999999</v>
      </c>
      <c r="E224" s="57">
        <v>582.12</v>
      </c>
      <c r="F224" s="59">
        <v>1</v>
      </c>
      <c r="G224" s="60">
        <f>gas_parameters[[#This Row],[rad_efficiency]]*gas_parameters[[#This Row],[adjustment]]*1000000000*mol_mass_air/mass_atm/gas_parameters[[#This Row],[mol_mass]]</f>
        <v>1.4161545800188613E-11</v>
      </c>
      <c r="H224" s="56" t="s">
        <v>557</v>
      </c>
      <c r="I224" s="57"/>
    </row>
  </sheetData>
  <mergeCells count="1">
    <mergeCell ref="A15:I15"/>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478F7-C502-E04E-8462-BAC65D5252B1}">
  <dimension ref="A1:N7"/>
  <sheetViews>
    <sheetView workbookViewId="0">
      <selection activeCell="F11" sqref="F11"/>
    </sheetView>
  </sheetViews>
  <sheetFormatPr baseColWidth="10" defaultRowHeight="16" x14ac:dyDescent="0.2"/>
  <cols>
    <col min="1" max="1" width="6.83203125" customWidth="1"/>
  </cols>
  <sheetData>
    <row r="1" spans="1:14" s="18" customFormat="1" ht="21" x14ac:dyDescent="0.25">
      <c r="A1" s="52" t="s">
        <v>74</v>
      </c>
      <c r="B1" s="38"/>
      <c r="C1" s="38"/>
      <c r="D1" s="38"/>
      <c r="E1" s="38"/>
      <c r="F1" s="38"/>
      <c r="G1" s="38"/>
      <c r="H1" s="38"/>
      <c r="I1" s="38"/>
      <c r="J1" s="38"/>
      <c r="K1" s="38"/>
      <c r="L1" s="38"/>
      <c r="M1" s="39"/>
      <c r="N1" s="6"/>
    </row>
    <row r="2" spans="1:14" s="18" customFormat="1" x14ac:dyDescent="0.2">
      <c r="A2" s="49" t="s">
        <v>73</v>
      </c>
      <c r="B2" s="53"/>
      <c r="C2" s="53"/>
      <c r="D2" s="53"/>
      <c r="E2" s="53"/>
      <c r="F2" s="53"/>
      <c r="G2" s="53"/>
      <c r="H2" s="53"/>
      <c r="I2" s="53"/>
      <c r="J2" s="53"/>
      <c r="K2" s="53"/>
      <c r="L2" s="53"/>
      <c r="M2" s="82"/>
      <c r="N2" s="6"/>
    </row>
    <row r="3" spans="1:14" s="18" customFormat="1" ht="74" customHeight="1" x14ac:dyDescent="0.2">
      <c r="A3" s="83" t="s">
        <v>555</v>
      </c>
      <c r="B3" s="84" t="s">
        <v>573</v>
      </c>
      <c r="C3" s="84"/>
      <c r="D3" s="84"/>
      <c r="E3" s="84"/>
      <c r="F3" s="84"/>
      <c r="G3" s="84"/>
      <c r="H3" s="84"/>
      <c r="I3" s="84"/>
      <c r="J3" s="84"/>
      <c r="K3" s="84"/>
      <c r="L3" s="84"/>
      <c r="M3" s="85"/>
      <c r="N3" s="6"/>
    </row>
    <row r="4" spans="1:14" s="18" customFormat="1" ht="41" customHeight="1" x14ac:dyDescent="0.2">
      <c r="A4" s="83" t="s">
        <v>556</v>
      </c>
      <c r="B4" s="84" t="s">
        <v>574</v>
      </c>
      <c r="C4" s="84"/>
      <c r="D4" s="84"/>
      <c r="E4" s="84"/>
      <c r="F4" s="84"/>
      <c r="G4" s="84"/>
      <c r="H4" s="84"/>
      <c r="I4" s="84"/>
      <c r="J4" s="84"/>
      <c r="K4" s="84"/>
      <c r="L4" s="84"/>
      <c r="M4" s="85"/>
      <c r="N4" s="6"/>
    </row>
    <row r="5" spans="1:14" s="18" customFormat="1" ht="39" customHeight="1" x14ac:dyDescent="0.2">
      <c r="A5" s="83" t="s">
        <v>557</v>
      </c>
      <c r="B5" s="86" t="s">
        <v>79</v>
      </c>
      <c r="C5" s="86"/>
      <c r="D5" s="86"/>
      <c r="E5" s="86"/>
      <c r="F5" s="86"/>
      <c r="G5" s="86"/>
      <c r="H5" s="86"/>
      <c r="I5" s="86"/>
      <c r="J5" s="86"/>
      <c r="K5" s="86"/>
      <c r="L5" s="86"/>
      <c r="M5" s="87"/>
      <c r="N5" s="6"/>
    </row>
    <row r="6" spans="1:14" s="18" customFormat="1" ht="41" customHeight="1" x14ac:dyDescent="0.2">
      <c r="A6" s="83" t="s">
        <v>558</v>
      </c>
      <c r="B6" s="84" t="s">
        <v>575</v>
      </c>
      <c r="C6" s="84"/>
      <c r="D6" s="84"/>
      <c r="E6" s="84"/>
      <c r="F6" s="84"/>
      <c r="G6" s="84"/>
      <c r="H6" s="84"/>
      <c r="I6" s="84"/>
      <c r="J6" s="84"/>
      <c r="K6" s="84"/>
      <c r="L6" s="84"/>
      <c r="M6" s="85"/>
      <c r="N6" s="6"/>
    </row>
    <row r="7" spans="1:14" s="18" customFormat="1" ht="76" customHeight="1" thickBot="1" x14ac:dyDescent="0.25">
      <c r="A7" s="88" t="s">
        <v>559</v>
      </c>
      <c r="B7" s="89" t="s">
        <v>77</v>
      </c>
      <c r="C7" s="89"/>
      <c r="D7" s="89"/>
      <c r="E7" s="89"/>
      <c r="F7" s="89"/>
      <c r="G7" s="89"/>
      <c r="H7" s="89"/>
      <c r="I7" s="89"/>
      <c r="J7" s="89"/>
      <c r="K7" s="89"/>
      <c r="L7" s="89"/>
      <c r="M7" s="90"/>
      <c r="N7" s="6"/>
    </row>
  </sheetData>
  <mergeCells count="5">
    <mergeCell ref="B3:M3"/>
    <mergeCell ref="B4:M4"/>
    <mergeCell ref="B5:M5"/>
    <mergeCell ref="B6:M6"/>
    <mergeCell ref="B7:M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3A4A4B7FAD4AE41BD906FB15FCBB896" ma:contentTypeVersion="10" ma:contentTypeDescription="Create a new document." ma:contentTypeScope="" ma:versionID="485141b63042cfa28273dbc8c862c27e">
  <xsd:schema xmlns:xsd="http://www.w3.org/2001/XMLSchema" xmlns:xs="http://www.w3.org/2001/XMLSchema" xmlns:p="http://schemas.microsoft.com/office/2006/metadata/properties" xmlns:ns3="7ed2f0d2-541f-46e9-a66b-45165c1f1026" xmlns:ns4="d87bae4e-f3a0-4e51-82db-f647c3095509" targetNamespace="http://schemas.microsoft.com/office/2006/metadata/properties" ma:root="true" ma:fieldsID="f18afc311a4f1da2be9985e8a8d1b01f" ns3:_="" ns4:_="">
    <xsd:import namespace="7ed2f0d2-541f-46e9-a66b-45165c1f1026"/>
    <xsd:import namespace="d87bae4e-f3a0-4e51-82db-f647c309550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2f0d2-541f-46e9-a66b-45165c1f1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7bae4e-f3a0-4e51-82db-f647c309550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D4920B-54E4-4025-8079-7816F3F7598C}">
  <ds:schemaRefs>
    <ds:schemaRef ds:uri="http://purl.org/dc/elements/1.1/"/>
    <ds:schemaRef ds:uri="http://www.w3.org/XML/1998/namespace"/>
    <ds:schemaRef ds:uri="7ed2f0d2-541f-46e9-a66b-45165c1f1026"/>
    <ds:schemaRef ds:uri="http://purl.org/dc/terms/"/>
    <ds:schemaRef ds:uri="d87bae4e-f3a0-4e51-82db-f647c3095509"/>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973DBFDB-F9E5-42B1-8120-DF6DBBF696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2f0d2-541f-46e9-a66b-45165c1f1026"/>
    <ds:schemaRef ds:uri="d87bae4e-f3a0-4e51-82db-f647c30955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6C80C4-46A7-4344-A06C-F2544A12FC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44</vt:i4>
      </vt:variant>
    </vt:vector>
  </HeadingPairs>
  <TitlesOfParts>
    <vt:vector size="50" baseType="lpstr">
      <vt:lpstr>intro</vt:lpstr>
      <vt:lpstr>inventory_and_effects</vt:lpstr>
      <vt:lpstr>equivalency_metrics</vt:lpstr>
      <vt:lpstr>graphs</vt:lpstr>
      <vt:lpstr>ghg_parameters</vt:lpstr>
      <vt:lpstr>references</vt:lpstr>
      <vt:lpstr>A_CH4</vt:lpstr>
      <vt:lpstr>A_CO2</vt:lpstr>
      <vt:lpstr>A_gas1</vt:lpstr>
      <vt:lpstr>A_gas2</vt:lpstr>
      <vt:lpstr>A_gas3</vt:lpstr>
      <vt:lpstr>AGTP_CO2</vt:lpstr>
      <vt:lpstr>AGWP_CO2</vt:lpstr>
      <vt:lpstr>CH4_RE</vt:lpstr>
      <vt:lpstr>CH4_to_CO2</vt:lpstr>
      <vt:lpstr>clim_sens1</vt:lpstr>
      <vt:lpstr>clim_sens2</vt:lpstr>
      <vt:lpstr>clim_time1</vt:lpstr>
      <vt:lpstr>clim_time2</vt:lpstr>
      <vt:lpstr>CO2_RE</vt:lpstr>
      <vt:lpstr>earth_area</vt:lpstr>
      <vt:lpstr>fossil_CH4</vt:lpstr>
      <vt:lpstr>gas1_name</vt:lpstr>
      <vt:lpstr>gas2_name</vt:lpstr>
      <vt:lpstr>gas3_name</vt:lpstr>
      <vt:lpstr>GTP_CH4</vt:lpstr>
      <vt:lpstr>GTP_gas1</vt:lpstr>
      <vt:lpstr>GTP_gas2</vt:lpstr>
      <vt:lpstr>GTP_gas3</vt:lpstr>
      <vt:lpstr>GWP_CH4</vt:lpstr>
      <vt:lpstr>GWP_gas1</vt:lpstr>
      <vt:lpstr>GWP_gas2</vt:lpstr>
      <vt:lpstr>GWP_gas3</vt:lpstr>
      <vt:lpstr>life_CH4</vt:lpstr>
      <vt:lpstr>life_gas1</vt:lpstr>
      <vt:lpstr>life_gas2</vt:lpstr>
      <vt:lpstr>life_gas3</vt:lpstr>
      <vt:lpstr>life1_CO2</vt:lpstr>
      <vt:lpstr>life2_CO2</vt:lpstr>
      <vt:lpstr>life3_CO2</vt:lpstr>
      <vt:lpstr>lifecycle</vt:lpstr>
      <vt:lpstr>mass_atm</vt:lpstr>
      <vt:lpstr>mol_mass_air</vt:lpstr>
      <vt:lpstr>Other_forcing_efficacy</vt:lpstr>
      <vt:lpstr>p_0</vt:lpstr>
      <vt:lpstr>p_1</vt:lpstr>
      <vt:lpstr>p_2</vt:lpstr>
      <vt:lpstr>p_3</vt:lpstr>
      <vt:lpstr>rate</vt:lpstr>
      <vt:lpstr>time_horizon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2019-10-07T08:05:40Z</dcterms:created>
  <dcterms:modified xsi:type="dcterms:W3CDTF">2020-10-01T21:28:19Z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0x01010033A4A4B7FAD4AE41BD906FB15FCBB896</vt:lpwstr>
  </property>
</Properties>
</file>